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worksheets/sheet27.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8.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docProps/core.xml" ContentType="application/vnd.openxmlformats-package.core-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450" tabRatio="919"/>
  </bookViews>
  <sheets>
    <sheet name="Info " sheetId="82" r:id="rId1"/>
    <sheet name="1. key ratios " sheetId="84" r:id="rId2"/>
    <sheet name="2.RC" sheetId="107" r:id="rId3"/>
    <sheet name="3.PL " sheetId="108" r:id="rId4"/>
    <sheet name="4. Off-Balance" sheetId="109"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110"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s>
  <externalReferences>
    <externalReference r:id="rId29"/>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AA">#REF!</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18">#REF!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18">#REF!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18">#REF!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18">#REF!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18">#REF!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18">#REF!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18">#REF!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18">#REF!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18">#REF!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18">#REF!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18">#REF!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18">#REF!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18">#REF!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18">#REF!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 localSheetId="18">[3]Sheet2!$H$5:$H$31</definedName>
    <definedName name="Sheet">[4]Sheet2!$H$5:$H$31</definedName>
    <definedName name="საკრედიტო" localSheetId="18">[3]Sheet2!$B$6:$B$8</definedName>
    <definedName name="საკრედიტო">[4]Sheet2!$B$6:$B$8</definedName>
    <definedName name="ფაილი" localSheetId="18">[3]Sheet2!$B$2:$B$3</definedName>
    <definedName name="ფაილი">[4]Sheet2!$B$2:$B$3</definedName>
    <definedName name="ცვლილება_კორექტირება_რეგულაციაში" localSheetId="18">[3]Sheet2!$K$5:$K$9</definedName>
    <definedName name="ცვლილება_კორექტირება_რეგულაციაში">[4]Sheet2!$K$5:$K$9</definedName>
  </definedNames>
  <calcPr calcId="162913"/>
</workbook>
</file>

<file path=xl/calcChain.xml><?xml version="1.0" encoding="utf-8"?>
<calcChain xmlns="http://schemas.openxmlformats.org/spreadsheetml/2006/main">
  <c r="G33" i="110" l="1"/>
  <c r="F33" i="110"/>
  <c r="E33" i="110"/>
  <c r="D33" i="110"/>
  <c r="C33" i="110"/>
  <c r="G24" i="110"/>
  <c r="G37" i="110" s="1"/>
  <c r="F24" i="110"/>
  <c r="E24" i="110"/>
  <c r="D24" i="110"/>
  <c r="C24" i="110"/>
  <c r="G18" i="110"/>
  <c r="F18" i="110"/>
  <c r="E18" i="110"/>
  <c r="D18" i="110"/>
  <c r="C18" i="110"/>
  <c r="G14" i="110"/>
  <c r="F14" i="110"/>
  <c r="E14" i="110"/>
  <c r="D14" i="110"/>
  <c r="C14" i="110"/>
  <c r="G11" i="110"/>
  <c r="F11" i="110"/>
  <c r="E11" i="110"/>
  <c r="D11" i="110"/>
  <c r="C11" i="110"/>
  <c r="G8" i="110"/>
  <c r="F8" i="110"/>
  <c r="E8" i="110"/>
  <c r="D8" i="110"/>
  <c r="C8" i="110"/>
  <c r="G21" i="110" l="1"/>
  <c r="G39" i="110"/>
  <c r="G21" i="99"/>
  <c r="N14" i="92"/>
  <c r="M14" i="92"/>
  <c r="L14" i="92"/>
  <c r="L21" i="92" s="1"/>
  <c r="K14" i="92"/>
  <c r="J14" i="92"/>
  <c r="I14" i="92"/>
  <c r="I21" i="92" s="1"/>
  <c r="J21" i="92"/>
  <c r="H14" i="92"/>
  <c r="G14" i="92"/>
  <c r="G21" i="92" s="1"/>
  <c r="F14" i="92"/>
  <c r="M21" i="92"/>
  <c r="K21" i="92"/>
  <c r="H21" i="92"/>
  <c r="F21" i="92"/>
  <c r="D21" i="88"/>
  <c r="G14" i="107" l="1"/>
  <c r="F14" i="107"/>
  <c r="C14" i="107"/>
  <c r="D14" i="107"/>
  <c r="G34" i="108"/>
  <c r="F34" i="108"/>
  <c r="C34" i="108"/>
  <c r="D34" i="108"/>
  <c r="B1" i="109" l="1"/>
  <c r="B1" i="108"/>
  <c r="B1" i="107"/>
  <c r="H53" i="109"/>
  <c r="E53" i="109"/>
  <c r="H52" i="109"/>
  <c r="E52" i="109"/>
  <c r="H51" i="109"/>
  <c r="E51" i="109"/>
  <c r="H50" i="109"/>
  <c r="E50" i="109"/>
  <c r="H49" i="109"/>
  <c r="E49" i="109"/>
  <c r="H48" i="109"/>
  <c r="E48" i="109"/>
  <c r="H47" i="109"/>
  <c r="E47" i="109"/>
  <c r="H46" i="109"/>
  <c r="E46" i="109"/>
  <c r="H45" i="109"/>
  <c r="E45" i="109"/>
  <c r="H44" i="109"/>
  <c r="E44" i="109"/>
  <c r="H43" i="109"/>
  <c r="E43" i="109"/>
  <c r="H42" i="109"/>
  <c r="E42" i="109"/>
  <c r="H41" i="109"/>
  <c r="E41" i="109"/>
  <c r="H40" i="109"/>
  <c r="E40" i="109"/>
  <c r="H39" i="109"/>
  <c r="E39" i="109"/>
  <c r="H38" i="109"/>
  <c r="E38" i="109"/>
  <c r="H37" i="109"/>
  <c r="E37" i="109"/>
  <c r="H36" i="109"/>
  <c r="E36" i="109"/>
  <c r="H35" i="109"/>
  <c r="E35" i="109"/>
  <c r="H34" i="109"/>
  <c r="E34" i="109"/>
  <c r="H33" i="109"/>
  <c r="E33" i="109"/>
  <c r="H32" i="109"/>
  <c r="E32" i="109"/>
  <c r="H31" i="109"/>
  <c r="E31" i="109"/>
  <c r="H30" i="109"/>
  <c r="E30" i="109"/>
  <c r="H29" i="109"/>
  <c r="E29" i="109"/>
  <c r="H28" i="109"/>
  <c r="E28" i="109"/>
  <c r="H27" i="109"/>
  <c r="E27" i="109"/>
  <c r="H26" i="109"/>
  <c r="E26" i="109"/>
  <c r="H25" i="109"/>
  <c r="E25" i="109"/>
  <c r="H24" i="109"/>
  <c r="E24" i="109"/>
  <c r="H23" i="109"/>
  <c r="E23" i="109"/>
  <c r="H22" i="109"/>
  <c r="E22" i="109"/>
  <c r="H21" i="109"/>
  <c r="E21" i="109"/>
  <c r="H20" i="109"/>
  <c r="E20" i="109"/>
  <c r="H19" i="109"/>
  <c r="E19" i="109"/>
  <c r="H18" i="109"/>
  <c r="E18" i="109"/>
  <c r="H17" i="109"/>
  <c r="E17" i="109"/>
  <c r="H16" i="109"/>
  <c r="E16" i="109"/>
  <c r="H15" i="109"/>
  <c r="E15" i="109"/>
  <c r="H14" i="109"/>
  <c r="E14" i="109"/>
  <c r="H13" i="109"/>
  <c r="E13" i="109"/>
  <c r="H12" i="109"/>
  <c r="E12" i="109"/>
  <c r="H11" i="109"/>
  <c r="E11" i="109"/>
  <c r="H10" i="109"/>
  <c r="E10" i="109"/>
  <c r="H9" i="109"/>
  <c r="E9" i="109"/>
  <c r="H8" i="109"/>
  <c r="E8" i="109"/>
  <c r="H7" i="109"/>
  <c r="E7" i="109"/>
  <c r="H66" i="108" l="1"/>
  <c r="E66" i="108"/>
  <c r="H64" i="108"/>
  <c r="E64" i="108"/>
  <c r="G61" i="108"/>
  <c r="H61" i="108" s="1"/>
  <c r="F61" i="108"/>
  <c r="D61" i="108"/>
  <c r="C61" i="108"/>
  <c r="H60" i="108"/>
  <c r="E60" i="108"/>
  <c r="H59" i="108"/>
  <c r="E59" i="108"/>
  <c r="H58" i="108"/>
  <c r="E58" i="108"/>
  <c r="G53" i="108"/>
  <c r="F53" i="108"/>
  <c r="D53" i="108"/>
  <c r="C53" i="108"/>
  <c r="E53" i="108" s="1"/>
  <c r="H52" i="108"/>
  <c r="E52" i="108"/>
  <c r="H51" i="108"/>
  <c r="E51" i="108"/>
  <c r="H50" i="108"/>
  <c r="E50" i="108"/>
  <c r="H49" i="108"/>
  <c r="E49" i="108"/>
  <c r="H48" i="108"/>
  <c r="E48" i="108"/>
  <c r="H47" i="108"/>
  <c r="E47" i="108"/>
  <c r="H44" i="108"/>
  <c r="E44" i="108"/>
  <c r="H43" i="108"/>
  <c r="E43" i="108"/>
  <c r="H42" i="108"/>
  <c r="E42" i="108"/>
  <c r="H41" i="108"/>
  <c r="E41" i="108"/>
  <c r="H40" i="108"/>
  <c r="E40" i="108"/>
  <c r="H39" i="108"/>
  <c r="E39" i="108"/>
  <c r="H38" i="108"/>
  <c r="E38" i="108"/>
  <c r="H37" i="108"/>
  <c r="E37" i="108"/>
  <c r="H36" i="108"/>
  <c r="E36" i="108"/>
  <c r="H35" i="108"/>
  <c r="E35" i="108"/>
  <c r="G45" i="108"/>
  <c r="F45" i="108"/>
  <c r="D45" i="108"/>
  <c r="E34" i="108"/>
  <c r="G30" i="108"/>
  <c r="F30" i="108"/>
  <c r="D30" i="108"/>
  <c r="C30" i="108"/>
  <c r="H29" i="108"/>
  <c r="E29" i="108"/>
  <c r="H28" i="108"/>
  <c r="E28" i="108"/>
  <c r="H27" i="108"/>
  <c r="E27" i="108"/>
  <c r="H26" i="108"/>
  <c r="E26" i="108"/>
  <c r="H25" i="108"/>
  <c r="E25" i="108"/>
  <c r="H24" i="108"/>
  <c r="E24" i="108"/>
  <c r="H21" i="108"/>
  <c r="E21" i="108"/>
  <c r="H20" i="108"/>
  <c r="E20" i="108"/>
  <c r="H19" i="108"/>
  <c r="E19" i="108"/>
  <c r="H18" i="108"/>
  <c r="E18" i="108"/>
  <c r="H17" i="108"/>
  <c r="E17" i="108"/>
  <c r="H16" i="108"/>
  <c r="E16" i="108"/>
  <c r="H15" i="108"/>
  <c r="E15" i="108"/>
  <c r="H14" i="108"/>
  <c r="E14" i="108"/>
  <c r="H13" i="108"/>
  <c r="E13" i="108"/>
  <c r="H12" i="108"/>
  <c r="E12" i="108"/>
  <c r="H11" i="108"/>
  <c r="E11" i="108"/>
  <c r="H10" i="108"/>
  <c r="E10" i="108"/>
  <c r="G9" i="108"/>
  <c r="G22" i="108" s="1"/>
  <c r="F9" i="108"/>
  <c r="F22" i="108" s="1"/>
  <c r="D9" i="108"/>
  <c r="D22" i="108" s="1"/>
  <c r="C9" i="108"/>
  <c r="E9" i="108" s="1"/>
  <c r="H8" i="108"/>
  <c r="E8" i="108"/>
  <c r="H30" i="108" l="1"/>
  <c r="H53" i="108"/>
  <c r="D54" i="108"/>
  <c r="G54" i="108"/>
  <c r="G31" i="108"/>
  <c r="D31" i="108"/>
  <c r="D56" i="108" s="1"/>
  <c r="D63" i="108" s="1"/>
  <c r="D65" i="108" s="1"/>
  <c r="D67" i="108" s="1"/>
  <c r="E30" i="108"/>
  <c r="E61" i="108"/>
  <c r="C22" i="108"/>
  <c r="C31" i="108" s="1"/>
  <c r="H45" i="108"/>
  <c r="F54" i="108"/>
  <c r="H22" i="108"/>
  <c r="F31" i="108"/>
  <c r="G56" i="108"/>
  <c r="G63" i="108" s="1"/>
  <c r="G65" i="108" s="1"/>
  <c r="G67" i="108" s="1"/>
  <c r="C45" i="108"/>
  <c r="H9" i="108"/>
  <c r="H34" i="108"/>
  <c r="H54" i="108" l="1"/>
  <c r="E31" i="108"/>
  <c r="E22" i="108"/>
  <c r="H31" i="108"/>
  <c r="F56" i="108"/>
  <c r="C54" i="108"/>
  <c r="E45" i="108"/>
  <c r="E54" i="108" l="1"/>
  <c r="C56" i="108"/>
  <c r="F63" i="108"/>
  <c r="H56" i="108"/>
  <c r="H63" i="108" l="1"/>
  <c r="F65" i="108"/>
  <c r="C63" i="108"/>
  <c r="E56" i="108"/>
  <c r="C65" i="108" l="1"/>
  <c r="E63" i="108"/>
  <c r="H65" i="108"/>
  <c r="F67" i="108"/>
  <c r="H67" i="108" s="1"/>
  <c r="E65" i="108" l="1"/>
  <c r="C67" i="108"/>
  <c r="E67" i="108" s="1"/>
  <c r="H40" i="107" l="1"/>
  <c r="E40" i="107"/>
  <c r="H39" i="107"/>
  <c r="E39" i="107"/>
  <c r="H38" i="107"/>
  <c r="E38" i="107"/>
  <c r="H37" i="107"/>
  <c r="E37" i="107"/>
  <c r="H36" i="107"/>
  <c r="E36" i="107"/>
  <c r="H35" i="107"/>
  <c r="E35" i="107"/>
  <c r="H34" i="107"/>
  <c r="E34" i="107"/>
  <c r="H33" i="107"/>
  <c r="E33" i="107"/>
  <c r="G31" i="107"/>
  <c r="G41" i="107" s="1"/>
  <c r="F31" i="107"/>
  <c r="F41" i="107" s="1"/>
  <c r="D31" i="107"/>
  <c r="D41" i="107" s="1"/>
  <c r="C31" i="107"/>
  <c r="E31" i="107" s="1"/>
  <c r="H30" i="107"/>
  <c r="E30" i="107"/>
  <c r="H29" i="107"/>
  <c r="E29" i="107"/>
  <c r="H28" i="107"/>
  <c r="E28" i="107"/>
  <c r="H27" i="107"/>
  <c r="E27" i="107"/>
  <c r="H26" i="107"/>
  <c r="E26" i="107"/>
  <c r="H25" i="107"/>
  <c r="E25" i="107"/>
  <c r="H24" i="107"/>
  <c r="E24" i="107"/>
  <c r="H23" i="107"/>
  <c r="E23" i="107"/>
  <c r="H22" i="107"/>
  <c r="E22" i="107"/>
  <c r="H19" i="107"/>
  <c r="E19" i="107"/>
  <c r="H18" i="107"/>
  <c r="E18" i="107"/>
  <c r="H17" i="107"/>
  <c r="E17" i="107"/>
  <c r="H16" i="107"/>
  <c r="E16" i="107"/>
  <c r="H15" i="107"/>
  <c r="E15" i="107"/>
  <c r="G20" i="107"/>
  <c r="H14" i="107"/>
  <c r="D20" i="107"/>
  <c r="C20" i="107"/>
  <c r="H13" i="107"/>
  <c r="E13" i="107"/>
  <c r="H12" i="107"/>
  <c r="E12" i="107"/>
  <c r="H11" i="107"/>
  <c r="E11" i="107"/>
  <c r="H10" i="107"/>
  <c r="E10" i="107"/>
  <c r="H9" i="107"/>
  <c r="E9" i="107"/>
  <c r="H8" i="107"/>
  <c r="E8" i="107"/>
  <c r="H7" i="107"/>
  <c r="E7" i="107"/>
  <c r="H41" i="107" l="1"/>
  <c r="C41" i="107"/>
  <c r="E14" i="107"/>
  <c r="E20" i="107"/>
  <c r="E41" i="107"/>
  <c r="F20" i="107"/>
  <c r="H20" i="107" s="1"/>
  <c r="H31" i="107"/>
  <c r="C7" i="101" l="1"/>
  <c r="D7" i="101"/>
  <c r="C12" i="101"/>
  <c r="D12" i="101"/>
  <c r="B1" i="106" l="1"/>
  <c r="B1" i="105"/>
  <c r="B1" i="104"/>
  <c r="B1" i="103"/>
  <c r="B1" i="102"/>
  <c r="B1" i="101"/>
  <c r="B1" i="100"/>
  <c r="B1" i="99"/>
  <c r="B1" i="98"/>
  <c r="C10" i="102" l="1"/>
  <c r="C19" i="102" s="1"/>
  <c r="D22" i="98" l="1"/>
  <c r="E22" i="98"/>
  <c r="F22" i="98"/>
  <c r="G22" i="98"/>
  <c r="C22" i="98"/>
  <c r="B2" i="106" l="1"/>
  <c r="B2" i="105"/>
  <c r="B2" i="104"/>
  <c r="B2" i="103"/>
  <c r="B2" i="102"/>
  <c r="B2" i="101"/>
  <c r="B2" i="100"/>
  <c r="B2" i="99"/>
  <c r="B2" i="98"/>
  <c r="D19" i="101"/>
  <c r="C19" i="101"/>
  <c r="I34" i="100"/>
  <c r="H34" i="100"/>
  <c r="F34" i="100"/>
  <c r="E34" i="100"/>
  <c r="D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I22" i="99"/>
  <c r="H21" i="99"/>
  <c r="F21" i="99"/>
  <c r="E21" i="99"/>
  <c r="D21" i="99"/>
  <c r="C21" i="99"/>
  <c r="I21" i="99" s="1"/>
  <c r="I20" i="99"/>
  <c r="I19" i="99"/>
  <c r="I18" i="99"/>
  <c r="I17" i="99"/>
  <c r="I16" i="99"/>
  <c r="I15" i="99"/>
  <c r="I14" i="99"/>
  <c r="I13" i="99"/>
  <c r="I12" i="99"/>
  <c r="I11" i="99"/>
  <c r="I10" i="99"/>
  <c r="I9" i="99"/>
  <c r="I8" i="99"/>
  <c r="I7" i="99"/>
  <c r="H21" i="98"/>
  <c r="H20" i="98"/>
  <c r="H19" i="98"/>
  <c r="H18" i="98"/>
  <c r="H17" i="98"/>
  <c r="H16" i="98"/>
  <c r="H15" i="98"/>
  <c r="H14" i="98"/>
  <c r="H13" i="98"/>
  <c r="H12" i="98"/>
  <c r="H11" i="98"/>
  <c r="H10" i="98"/>
  <c r="H9" i="98"/>
  <c r="H8" i="98"/>
  <c r="H22" i="98" l="1"/>
  <c r="B1" i="95" l="1"/>
  <c r="B1" i="92"/>
  <c r="B1" i="93"/>
  <c r="B1" i="64"/>
  <c r="B1" i="90"/>
  <c r="B1" i="69"/>
  <c r="B1" i="94"/>
  <c r="B1" i="89"/>
  <c r="B1" i="73"/>
  <c r="B1" i="88"/>
  <c r="B1" i="52"/>
  <c r="B1" i="86"/>
  <c r="G5" i="86"/>
  <c r="F5" i="86"/>
  <c r="E5" i="86"/>
  <c r="D5" i="86"/>
  <c r="C5" i="86"/>
  <c r="G5" i="84"/>
  <c r="F5" i="84"/>
  <c r="E5" i="84"/>
  <c r="D5" i="84"/>
  <c r="C5" i="84"/>
  <c r="F13" i="86" l="1"/>
  <c r="E6" i="86"/>
  <c r="E13" i="86" s="1"/>
  <c r="F6" i="86"/>
  <c r="G6" i="86"/>
  <c r="G13" i="86" s="1"/>
  <c r="C21" i="94" l="1"/>
  <c r="C20" i="94"/>
  <c r="C19" i="94"/>
  <c r="B1" i="91" l="1"/>
  <c r="B1" i="84"/>
  <c r="C26" i="95" l="1"/>
  <c r="C36" i="95"/>
  <c r="C38" i="95" s="1"/>
  <c r="D6" i="86" l="1"/>
  <c r="D13" i="86"/>
  <c r="C6" i="86" l="1"/>
  <c r="C13" i="86" s="1"/>
  <c r="D12" i="94" l="1"/>
  <c r="D8" i="94"/>
  <c r="D11" i="94"/>
  <c r="D19" i="94"/>
  <c r="D20" i="94"/>
  <c r="D21" i="94"/>
  <c r="D7" i="94"/>
  <c r="D9" i="94"/>
  <c r="N20" i="92"/>
  <c r="N19" i="92"/>
  <c r="E19" i="92"/>
  <c r="N18" i="92"/>
  <c r="E18" i="92"/>
  <c r="N17" i="92"/>
  <c r="E17" i="92"/>
  <c r="N16" i="92"/>
  <c r="E16" i="92"/>
  <c r="N15" i="92"/>
  <c r="E15" i="92"/>
  <c r="E14" i="92"/>
  <c r="C14" i="92"/>
  <c r="N13" i="92"/>
  <c r="N12" i="92"/>
  <c r="E12" i="92"/>
  <c r="N11" i="92"/>
  <c r="E11" i="92"/>
  <c r="N10" i="92"/>
  <c r="E10" i="92"/>
  <c r="N9" i="92"/>
  <c r="E9" i="92"/>
  <c r="N8" i="92"/>
  <c r="N7" i="92" s="1"/>
  <c r="E8" i="92"/>
  <c r="E7" i="92" s="1"/>
  <c r="C7" i="92"/>
  <c r="N21" i="92" l="1"/>
  <c r="E21" i="92"/>
  <c r="C21" i="92"/>
  <c r="C21" i="88"/>
  <c r="T21" i="64" l="1"/>
  <c r="U21" i="64"/>
  <c r="S21" i="64"/>
  <c r="C21" i="64"/>
  <c r="G22" i="91"/>
  <c r="F22" i="91"/>
  <c r="E22" i="91"/>
  <c r="D22" i="91"/>
  <c r="C22" i="91"/>
  <c r="H22" i="91" l="1"/>
  <c r="K22" i="90"/>
  <c r="L22" i="90"/>
  <c r="M22" i="90"/>
  <c r="N22" i="90"/>
  <c r="O22" i="90"/>
  <c r="P22" i="90"/>
  <c r="Q22" i="90"/>
  <c r="R22" i="90"/>
  <c r="S22" i="90"/>
  <c r="E21" i="88" l="1"/>
  <c r="C5" i="73" s="1"/>
  <c r="C22" i="90" l="1"/>
  <c r="C12" i="89"/>
  <c r="C6" i="89"/>
  <c r="D22" i="90" l="1"/>
  <c r="E22" i="90"/>
  <c r="F22" i="90"/>
  <c r="G22" i="90"/>
  <c r="H22" i="90"/>
  <c r="I22" i="90"/>
  <c r="J22" i="90"/>
  <c r="C28" i="89"/>
  <c r="C31" i="89"/>
  <c r="C30" i="89" s="1"/>
  <c r="C35" i="89"/>
  <c r="C43" i="89"/>
  <c r="C47" i="89"/>
  <c r="C41" i="89" l="1"/>
  <c r="C8" i="73"/>
  <c r="C13" i="73" s="1"/>
  <c r="C52" i="89"/>
  <c r="C15" i="69" l="1"/>
  <c r="C25" i="69" s="1"/>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 r="C45" i="69" l="1"/>
  <c r="C37" i="69"/>
</calcChain>
</file>

<file path=xl/sharedStrings.xml><?xml version="1.0" encoding="utf-8"?>
<sst xmlns="http://schemas.openxmlformats.org/spreadsheetml/2006/main" count="1123" uniqueCount="742">
  <si>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</si>
  <si>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</si>
  <si>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</si>
  <si>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</si>
  <si>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</si>
  <si>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</si>
  <si>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</si>
  <si>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</si>
  <si>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</si>
  <si>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</si>
  <si>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</si>
  <si>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</si>
  <si>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</si>
  <si>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</si>
  <si>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</si>
  <si>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</si>
  <si>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</si>
  <si>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</si>
  <si>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</si>
  <si>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</si>
  <si>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</si>
  <si>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</si>
  <si>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</si>
  <si>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</si>
  <si>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</si>
  <si>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</si>
  <si>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</si>
  <si>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</si>
  <si>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</si>
  <si>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</si>
  <si>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</si>
  <si>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</si>
  <si>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</si>
  <si>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</si>
  <si>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</si>
  <si>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</si>
  <si>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</si>
  <si>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</si>
  <si>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</si>
  <si>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</si>
  <si>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</si>
  <si>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</si>
  <si>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</si>
  <si>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</si>
  <si>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</si>
  <si>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</si>
  <si>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</si>
  <si>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</si>
  <si>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</si>
  <si>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</si>
  <si>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</si>
  <si>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</si>
  <si>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</si>
  <si>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</si>
  <si>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</si>
  <si>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</si>
  <si>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</si>
  <si>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</si>
  <si>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</si>
  <si>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</si>
  <si>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</si>
  <si>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</si>
  <si>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</si>
  <si>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</si>
  <si>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</si>
  <si>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</si>
  <si>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</si>
  <si>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</si>
  <si>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</si>
  <si>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</si>
  <si>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</si>
  <si>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</si>
  <si>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</si>
  <si>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</si>
  <si>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</si>
  <si>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</si>
  <si>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</si>
  <si>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</si>
  <si>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</si>
  <si>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</si>
  <si>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</si>
  <si>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</si>
  <si>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</si>
  <si>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</si>
  <si>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</si>
  <si>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</si>
  <si>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</si>
  <si>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</si>
  <si>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</si>
  <si>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</si>
  <si>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</si>
  <si>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</si>
  <si>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</si>
  <si>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</si>
  <si>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</si>
  <si>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</si>
  <si>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</si>
  <si>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</si>
  <si>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</si>
  <si>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</si>
  <si>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</si>
  <si>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</si>
  <si>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</si>
  <si>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</si>
  <si>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</si>
  <si>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</si>
  <si>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</si>
  <si>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</si>
  <si>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</si>
  <si>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</si>
  <si>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</si>
  <si>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</si>
  <si>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</si>
  <si>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</si>
  <si>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</si>
  <si>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</si>
  <si>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</si>
  <si>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</si>
  <si>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</si>
  <si>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</si>
  <si>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</si>
  <si>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</si>
  <si>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</si>
  <si>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</si>
  <si>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</si>
  <si>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</si>
  <si>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</si>
  <si>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</si>
  <si>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</si>
  <si>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</si>
  <si>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</si>
  <si>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</si>
  <si>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</si>
  <si>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</si>
  <si>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</si>
  <si>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</si>
  <si>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</si>
  <si>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</si>
  <si>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</si>
  <si>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</si>
  <si>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</si>
  <si>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</si>
  <si>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</si>
  <si>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</si>
  <si>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</si>
  <si>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</si>
  <si>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</si>
  <si>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</si>
  <si>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</si>
  <si>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</si>
  <si>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</si>
  <si>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</si>
  <si>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</si>
  <si>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</si>
  <si>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</si>
  <si>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</si>
  <si>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</si>
  <si>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</si>
  <si>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</si>
  <si>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</si>
  <si>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</si>
  <si>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</si>
  <si>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</si>
  <si>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</si>
  <si>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</si>
  <si>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</si>
  <si>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</si>
  <si>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</si>
  <si>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</si>
  <si>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</si>
  <si>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</si>
  <si>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</si>
  <si>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</si>
  <si>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</si>
  <si>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</si>
  <si>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</si>
  <si>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</si>
  <si>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</si>
  <si>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</si>
  <si>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</si>
  <si>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</si>
  <si>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</si>
  <si>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</si>
  <si>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</si>
  <si>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</si>
  <si>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</si>
  <si>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</si>
  <si>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</si>
  <si>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</si>
  <si>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</si>
  <si>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</si>
  <si>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</si>
  <si>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</si>
  <si>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</si>
  <si>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</si>
  <si>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</si>
  <si>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</si>
  <si>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</si>
  <si>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</si>
  <si>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</si>
  <si>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</si>
  <si>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</si>
  <si>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</si>
  <si>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</si>
  <si>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</si>
  <si>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</si>
  <si>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</si>
  <si>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</si>
  <si>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</si>
  <si>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</si>
  <si>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</si>
  <si>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</si>
  <si>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</si>
  <si>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</si>
  <si>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</si>
  <si>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</si>
  <si>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</si>
  <si>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</si>
  <si>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</si>
  <si>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</si>
  <si>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</si>
  <si>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</si>
  <si>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</si>
  <si>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</si>
  <si>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</si>
  <si>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</si>
  <si>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</si>
  <si>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</si>
  <si>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</si>
  <si>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</si>
  <si>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</si>
  <si>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</si>
  <si>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</si>
  <si>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</si>
  <si>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</si>
  <si>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</si>
  <si>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</si>
  <si>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</si>
  <si>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</si>
  <si>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</si>
  <si>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</si>
  <si>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</si>
  <si>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</si>
  <si>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</si>
  <si>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</si>
  <si>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</si>
  <si>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</si>
  <si>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</si>
  <si>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</si>
  <si>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</si>
  <si>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</si>
  <si>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</si>
  <si>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</si>
  <si>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</si>
  <si>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</si>
  <si>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</si>
  <si>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</si>
  <si>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</si>
  <si>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</si>
  <si>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</si>
  <si>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</si>
  <si>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</si>
  <si>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</si>
  <si>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</si>
  <si>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</si>
  <si>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</si>
  <si>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</si>
  <si>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</si>
  <si>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</si>
  <si>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</si>
  <si>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</si>
  <si>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</si>
  <si>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</si>
  <si>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</si>
  <si>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</si>
  <si>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</si>
  <si>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</si>
  <si>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</si>
  <si>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</si>
  <si>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</si>
  <si>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</si>
  <si>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</si>
  <si>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</si>
  <si>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</si>
  <si>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</si>
  <si>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</si>
  <si>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</si>
  <si>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</si>
  <si>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</si>
  <si>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</si>
  <si>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</si>
  <si>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</si>
  <si>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</si>
  <si>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</si>
  <si>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</si>
  <si>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</si>
  <si>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</si>
  <si>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</si>
  <si>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</si>
  <si>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</si>
  <si>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</si>
  <si>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</si>
  <si>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</si>
  <si>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</si>
  <si>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</si>
  <si>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</si>
  <si>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</si>
  <si>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</si>
  <si>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</si>
  <si>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</si>
  <si>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</si>
  <si>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</si>
  <si>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</si>
  <si>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</si>
  <si>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</si>
  <si>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</si>
  <si>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</si>
  <si>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</si>
  <si>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</si>
  <si>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</si>
  <si>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</si>
  <si>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</si>
  <si>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</si>
  <si>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</si>
  <si>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</si>
  <si>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</si>
  <si>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</si>
  <si>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</si>
  <si>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</si>
  <si>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</si>
  <si>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</si>
  <si>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</si>
  <si>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</si>
  <si>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</si>
  <si>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</si>
  <si>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</si>
  <si>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</si>
  <si>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</si>
  <si>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</si>
  <si>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</si>
  <si>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</si>
  <si>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</si>
  <si>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</si>
  <si>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</si>
  <si>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</si>
  <si>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</si>
  <si>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</si>
  <si>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</si>
  <si>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</si>
  <si>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</si>
  <si>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</si>
  <si>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</si>
  <si>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</si>
  <si>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</si>
  <si>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</si>
  <si>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</si>
  <si>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</si>
  <si>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</si>
  <si>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</si>
  <si>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</si>
  <si>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</si>
  <si>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</si>
  <si>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</si>
  <si>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</si>
  <si>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</si>
  <si>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</si>
  <si>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</si>
  <si>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</si>
  <si>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</si>
  <si>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</si>
  <si>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</si>
  <si>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</si>
  <si>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</si>
  <si>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</si>
  <si>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</si>
  <si>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</si>
  <si>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</si>
  <si>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</si>
  <si>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</si>
  <si>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</si>
  <si>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</si>
  <si>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</si>
  <si>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</si>
  <si>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</si>
  <si>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</si>
  <si>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</si>
  <si>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</si>
  <si>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</si>
  <si>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</si>
  <si>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</si>
  <si>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</si>
  <si>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</si>
  <si>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</si>
  <si>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</si>
  <si>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</si>
  <si>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</si>
  <si>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</si>
  <si>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</si>
  <si>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</si>
  <si>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</si>
  <si>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</si>
  <si>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</si>
  <si>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</si>
  <si>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</si>
  <si>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</si>
  <si>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</si>
  <si>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</si>
  <si>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</si>
  <si>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</si>
  <si>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</si>
  <si>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</si>
  <si>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</si>
  <si>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</si>
  <si>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</si>
  <si>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</si>
  <si>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</si>
  <si>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</si>
  <si>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</si>
  <si>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</si>
  <si>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</si>
  <si>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</si>
  <si>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</si>
  <si>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</si>
  <si>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</si>
  <si>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</si>
  <si>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</si>
  <si>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</si>
  <si>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</si>
  <si>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</si>
  <si>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</si>
  <si>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</si>
  <si>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</si>
  <si>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</si>
  <si>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</si>
  <si>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</si>
  <si>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</si>
  <si>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</si>
  <si>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</si>
  <si>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</si>
  <si>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</si>
  <si>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</si>
  <si>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</si>
  <si>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</si>
  <si>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</si>
  <si>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</si>
  <si>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</si>
  <si>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</si>
  <si>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</si>
  <si>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</si>
  <si>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</si>
  <si>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</si>
  <si>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</si>
  <si>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</si>
  <si>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</si>
  <si>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</si>
  <si>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</si>
  <si>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</si>
  <si>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</si>
  <si>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</si>
  <si>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</si>
  <si>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</si>
  <si>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</si>
  <si>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</si>
  <si>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</si>
  <si>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</si>
  <si>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</si>
  <si>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</si>
  <si>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</si>
  <si>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</si>
  <si>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</si>
  <si>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</si>
  <si>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</si>
  <si>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</si>
  <si>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</si>
  <si>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</si>
  <si>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</si>
  <si>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</si>
  <si>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</si>
  <si>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</si>
  <si>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</si>
  <si>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</si>
  <si>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</si>
  <si>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</si>
  <si>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</si>
  <si>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</si>
  <si>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</si>
  <si>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</si>
  <si>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</si>
  <si>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</si>
  <si>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</si>
  <si>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</si>
  <si>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</si>
  <si>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</si>
  <si>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</si>
  <si>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</si>
  <si>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</si>
  <si>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</si>
  <si>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</si>
  <si>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</si>
  <si>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</si>
  <si>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</si>
  <si>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</si>
  <si>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</si>
  <si>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</si>
  <si>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</si>
  <si>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</si>
  <si>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</si>
  <si>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</si>
  <si>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</si>
  <si>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</si>
  <si>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</si>
  <si>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</si>
  <si>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</si>
  <si>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</si>
  <si>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</si>
  <si>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</si>
  <si>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</si>
  <si>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</si>
  <si>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</si>
  <si>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</si>
  <si>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</si>
  <si>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</si>
  <si>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</si>
  <si>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</si>
  <si>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</si>
  <si>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</si>
  <si>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</si>
  <si>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</si>
  <si>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</si>
  <si>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</si>
  <si>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</si>
  <si>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</si>
  <si>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</si>
  <si>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</si>
  <si>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</si>
  <si>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</si>
  <si>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</si>
  <si>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</si>
  <si>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</si>
  <si>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</si>
  <si>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</si>
  <si>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</si>
  <si>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</si>
  <si>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</si>
  <si>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</si>
  <si>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</si>
  <si>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</si>
  <si>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</si>
  <si>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</si>
  <si>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</si>
  <si>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</si>
  <si>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</si>
  <si>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</si>
  <si>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</si>
  <si>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</si>
  <si>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</si>
  <si>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</si>
  <si>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</si>
  <si>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</si>
  <si>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</si>
  <si>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</si>
  <si>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</si>
  <si>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</si>
  <si>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</si>
  <si>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</si>
  <si>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</si>
  <si>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</si>
  <si>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</si>
  <si>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</si>
  <si>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</si>
  <si>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</si>
  <si>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</si>
  <si>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</si>
  <si>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</si>
  <si>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</si>
  <si>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</si>
  <si>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</si>
  <si>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</si>
  <si>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</si>
  <si>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</si>
  <si>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</si>
  <si>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</si>
  <si>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</si>
  <si>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</si>
  <si>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</si>
  <si>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</si>
  <si>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</si>
  <si>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</si>
  <si>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</si>
  <si>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</si>
  <si>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</si>
  <si>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</si>
  <si>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</si>
  <si>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</si>
  <si>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</si>
  <si>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</si>
  <si>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</si>
  <si>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</si>
  <si>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</si>
  <si>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</si>
  <si>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</si>
  <si>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</si>
  <si>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</si>
  <si>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</si>
  <si>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</si>
  <si>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</si>
  <si>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</si>
  <si>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</si>
  <si>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</si>
  <si>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</si>
  <si>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</si>
  <si>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</si>
  <si>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</si>
  <si>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</si>
  <si>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</si>
  <si>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</si>
  <si>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</si>
  <si>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</si>
  <si>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</si>
  <si>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</si>
  <si>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</si>
  <si>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</si>
  <si>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</si>
  <si>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</si>
  <si>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</si>
  <si>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</si>
  <si>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</si>
  <si>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</si>
  <si>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</si>
  <si>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</si>
  <si>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</si>
  <si>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</si>
  <si>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</si>
  <si>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</si>
  <si>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</si>
  <si>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</si>
  <si>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</si>
  <si>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</si>
  <si>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</si>
  <si>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</si>
  <si>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</si>
  <si>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</si>
  <si>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</si>
  <si>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</si>
  <si>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</si>
  <si>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</si>
  <si>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</si>
  <si>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</si>
  <si>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</si>
  <si>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</si>
  <si>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</si>
  <si>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</si>
  <si>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</si>
  <si>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</si>
  <si>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</si>
  <si>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</si>
  <si>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</si>
  <si>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</si>
  <si>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</si>
  <si>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</si>
  <si>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</si>
  <si>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</si>
  <si>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</si>
  <si>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</si>
  <si>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</si>
  <si>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</si>
  <si>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</si>
  <si>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</si>
  <si>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</si>
  <si>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</si>
  <si>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</si>
  <si>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</si>
  <si>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</si>
  <si>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</si>
  <si>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</si>
  <si>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</si>
  <si>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</si>
  <si>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</si>
  <si>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</si>
  <si>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</si>
  <si>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</si>
  <si>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</si>
  <si>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</si>
  <si>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</si>
  <si>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</si>
  <si>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</si>
  <si>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</si>
  <si>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</si>
  <si>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</si>
  <si>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</si>
  <si>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</si>
  <si>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</si>
  <si>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</si>
  <si>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</si>
  <si>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</si>
  <si>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</si>
  <si>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</si>
  <si>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</si>
  <si>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</si>
  <si>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</si>
  <si>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</si>
  <si>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</si>
  <si>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</si>
  <si>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</si>
  <si>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</si>
  <si>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</si>
  <si>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</si>
  <si>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</si>
  <si>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</si>
  <si>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</si>
  <si>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</si>
  <si>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</si>
  <si>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</si>
  <si>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</si>
  <si>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</si>
  <si>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</si>
  <si>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JSC TBC Bank</t>
  </si>
  <si>
    <t>Arne Berggren</t>
  </si>
  <si>
    <t>Vakhtang Butskhrikidze</t>
  </si>
  <si>
    <t>www.tbcbank.com.ge</t>
  </si>
  <si>
    <t>CEO</t>
  </si>
  <si>
    <t>Tornike Gogichaishvili</t>
  </si>
  <si>
    <t>Deputy CEO / Retail and SME Banking</t>
  </si>
  <si>
    <t>Nino Masurashvili</t>
  </si>
  <si>
    <t>Deputy CEO / CRO</t>
  </si>
  <si>
    <t>Giorgi Megrelishvili</t>
  </si>
  <si>
    <t>Deputy CEO / CFO</t>
  </si>
  <si>
    <t>Nikoloz Kurdiani</t>
  </si>
  <si>
    <t>Deputy CEO / Marketing and Payments</t>
  </si>
  <si>
    <t>George Tkhelidze</t>
  </si>
  <si>
    <t>Deputy CEO / Corporate and Investment Banking</t>
  </si>
  <si>
    <t>Tsira Kemularia</t>
  </si>
  <si>
    <t>Independent member</t>
  </si>
  <si>
    <t>Maria Luisa Cicognani</t>
  </si>
  <si>
    <t>Independent chair</t>
  </si>
  <si>
    <t>Abhijit Akerkar</t>
  </si>
  <si>
    <t>TBC Bank Group PLC</t>
  </si>
  <si>
    <t>Founders</t>
  </si>
  <si>
    <t>Allan Gray Investment Management</t>
  </si>
  <si>
    <t>European Bank for Reconstruction and Development</t>
  </si>
  <si>
    <t>Dunross &amp; Co.</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</si>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</sst>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_ ;[Red]\-#,##0.00\ "/>
  </numFmts>
  <fonts count="122">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s>
  <borders count="12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85">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0" fontId="85" fillId="0" borderId="0" xfId="0" applyFont="1" applyFill="1"/>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2" fillId="0" borderId="24" xfId="0" applyFont="1" applyFill="1" applyBorder="1" applyAlignment="1" applyProtection="1">
      <alignment horizontal="left" indent="1"/>
    </xf>
    <xf numFmtId="0" fontId="45" fillId="0" borderId="75" xfId="0" applyFont="1" applyFill="1" applyBorder="1" applyAlignment="1" applyProtection="1"/>
    <xf numFmtId="193" fontId="2" fillId="36" borderId="25" xfId="7" applyNumberFormat="1" applyFont="1" applyFill="1" applyBorder="1" applyAlignment="1" applyProtection="1">
      <alignment horizontal="right"/>
    </xf>
    <xf numFmtId="193" fontId="2" fillId="36" borderId="26" xfId="0" applyNumberFormat="1" applyFont="1" applyFill="1" applyBorder="1" applyAlignment="1" applyProtection="1">
      <alignment horizontal="right"/>
    </xf>
    <xf numFmtId="0" fontId="88" fillId="0" borderId="0" xfId="0" applyFont="1" applyAlignment="1">
      <alignment vertical="center"/>
    </xf>
    <xf numFmtId="0" fontId="89"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center" vertical="center" wrapText="1"/>
    </xf>
    <xf numFmtId="0" fontId="2" fillId="0" borderId="21" xfId="0" applyFont="1" applyFill="1" applyBorder="1" applyAlignment="1">
      <alignment horizontal="left" indent="1"/>
    </xf>
    <xf numFmtId="0" fontId="2" fillId="0" borderId="24" xfId="0" applyFont="1" applyFill="1" applyBorder="1" applyAlignment="1">
      <alignment horizontal="left" vertical="center" indent="1"/>
    </xf>
    <xf numFmtId="0" fontId="45" fillId="0" borderId="25" xfId="0" applyFont="1" applyFill="1" applyBorder="1" applyAlignment="1"/>
    <xf numFmtId="38" fontId="2" fillId="36" borderId="25" xfId="0" applyNumberFormat="1" applyFont="1" applyFill="1" applyBorder="1" applyAlignment="1">
      <alignment horizontal="right"/>
    </xf>
    <xf numFmtId="1" fontId="2" fillId="36" borderId="25" xfId="7" applyNumberFormat="1" applyFont="1" applyFill="1" applyBorder="1" applyAlignment="1" applyProtection="1">
      <alignment horizontal="right"/>
    </xf>
    <xf numFmtId="1" fontId="2" fillId="36" borderId="26" xfId="7" applyNumberFormat="1" applyFont="1" applyFill="1" applyBorder="1" applyAlignment="1" applyProtection="1">
      <alignment horizontal="right"/>
    </xf>
    <xf numFmtId="0" fontId="89"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applyAlignment="1"/>
    <xf numFmtId="0" fontId="85" fillId="0" borderId="0" xfId="0" applyFont="1" applyAlignment="1">
      <alignment wrapText="1"/>
    </xf>
    <xf numFmtId="0" fontId="2" fillId="0" borderId="23" xfId="0" applyFont="1" applyBorder="1" applyAlignment="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21" xfId="0" applyFont="1" applyBorder="1" applyAlignment="1">
      <alignment horizontal="center"/>
    </xf>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93" fontId="84" fillId="0" borderId="34" xfId="0" applyNumberFormat="1" applyFont="1" applyBorder="1" applyAlignment="1">
      <alignment vertical="center"/>
    </xf>
    <xf numFmtId="167" fontId="84" fillId="0" borderId="67"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5" xfId="0" applyNumberFormat="1" applyFont="1" applyBorder="1" applyAlignment="1">
      <alignment horizontal="center"/>
    </xf>
    <xf numFmtId="193" fontId="88" fillId="0" borderId="13" xfId="0" applyNumberFormat="1" applyFont="1" applyBorder="1" applyAlignment="1">
      <alignment vertical="center"/>
    </xf>
    <xf numFmtId="167" fontId="88" fillId="0" borderId="65" xfId="0" applyNumberFormat="1" applyFont="1" applyBorder="1" applyAlignment="1">
      <alignment horizontal="center"/>
    </xf>
    <xf numFmtId="193" fontId="84" fillId="36" borderId="13" xfId="0" applyNumberFormat="1" applyFont="1" applyFill="1" applyBorder="1" applyAlignment="1">
      <alignment vertical="center"/>
    </xf>
    <xf numFmtId="0" fontId="88"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8"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90" fillId="0" borderId="0" xfId="0" applyNumberFormat="1" applyFont="1" applyFill="1" applyBorder="1" applyAlignment="1">
      <alignment horizontal="center"/>
    </xf>
    <xf numFmtId="193" fontId="84" fillId="0" borderId="17" xfId="0" applyNumberFormat="1" applyFont="1" applyBorder="1" applyAlignment="1">
      <alignment vertical="center"/>
    </xf>
    <xf numFmtId="167" fontId="84" fillId="0" borderId="64" xfId="0" applyNumberFormat="1" applyFont="1" applyBorder="1" applyAlignment="1">
      <alignment horizontal="center"/>
    </xf>
    <xf numFmtId="0" fontId="88" fillId="0" borderId="12" xfId="0" applyFont="1" applyBorder="1" applyAlignment="1">
      <alignment horizontal="right" wrapText="1"/>
    </xf>
    <xf numFmtId="193" fontId="88" fillId="0" borderId="14" xfId="0" applyNumberFormat="1" applyFont="1" applyBorder="1" applyAlignment="1">
      <alignment vertical="center"/>
    </xf>
    <xf numFmtId="167" fontId="84" fillId="0" borderId="69" xfId="0" applyNumberFormat="1" applyFont="1" applyBorder="1" applyAlignment="1">
      <alignment horizontal="center"/>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9"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193" fontId="84" fillId="0" borderId="22" xfId="0" applyNumberFormat="1" applyFont="1" applyBorder="1" applyAlignment="1"/>
    <xf numFmtId="193" fontId="84" fillId="36" borderId="56" xfId="0" applyNumberFormat="1" applyFont="1" applyFill="1" applyBorder="1" applyAlignment="1"/>
    <xf numFmtId="0" fontId="45" fillId="3" borderId="26" xfId="16" applyFont="1" applyFill="1" applyBorder="1" applyAlignment="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9" fillId="0" borderId="0" xfId="0" applyFont="1" applyAlignment="1">
      <alignment wrapText="1"/>
    </xf>
    <xf numFmtId="0" fontId="84" fillId="0" borderId="21" xfId="0" applyFont="1" applyBorder="1"/>
    <xf numFmtId="0" fontId="84" fillId="0" borderId="3" xfId="0" applyFont="1" applyBorder="1"/>
    <xf numFmtId="0" fontId="84" fillId="0" borderId="70"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9"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2"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2"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Fill="1" applyBorder="1" applyAlignment="1">
      <alignment wrapText="1"/>
    </xf>
    <xf numFmtId="193"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193" fontId="2" fillId="0" borderId="25" xfId="0" applyNumberFormat="1" applyFont="1" applyFill="1" applyBorder="1" applyAlignment="1" applyProtection="1">
      <alignment horizontal="right"/>
    </xf>
    <xf numFmtId="193" fontId="2" fillId="36" borderId="25" xfId="0" applyNumberFormat="1" applyFont="1" applyFill="1" applyBorder="1" applyAlignment="1" applyProtection="1">
      <alignment horizontal="right"/>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0" fontId="84" fillId="0" borderId="0" xfId="0" applyFont="1" applyAlignment="1"/>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88"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7" fillId="0" borderId="0" xfId="0" applyFont="1"/>
    <xf numFmtId="0" fontId="3" fillId="0" borderId="70" xfId="0" applyFont="1" applyBorder="1"/>
    <xf numFmtId="193" fontId="84" fillId="0" borderId="23" xfId="0" applyNumberFormat="1" applyFont="1" applyBorder="1" applyAlignment="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193" fontId="3" fillId="36" borderId="25" xfId="0" applyNumberFormat="1" applyFont="1" applyFill="1" applyBorder="1"/>
    <xf numFmtId="9" fontId="3" fillId="0" borderId="22" xfId="20962" applyFont="1" applyBorder="1"/>
    <xf numFmtId="9" fontId="3" fillId="36" borderId="26" xfId="20962" applyFont="1" applyFill="1" applyBorder="1"/>
    <xf numFmtId="167" fontId="84" fillId="0" borderId="3" xfId="0" applyNumberFormat="1" applyFont="1" applyBorder="1" applyAlignment="1"/>
    <xf numFmtId="167" fontId="84" fillId="36" borderId="25" xfId="0" applyNumberFormat="1" applyFont="1" applyFill="1" applyBorder="1"/>
    <xf numFmtId="0" fontId="84" fillId="0" borderId="0" xfId="0" applyFont="1" applyFill="1" applyBorder="1" applyAlignment="1">
      <alignment vertical="center" wrapText="1"/>
    </xf>
    <xf numFmtId="0" fontId="84" fillId="0" borderId="76"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4"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3" fillId="0" borderId="0" xfId="0" applyFont="1" applyFill="1"/>
    <xf numFmtId="0" fontId="99" fillId="3" borderId="86" xfId="0" applyFont="1" applyFill="1" applyBorder="1" applyAlignment="1">
      <alignment horizontal="left"/>
    </xf>
    <xf numFmtId="0" fontId="99" fillId="3" borderId="87" xfId="0" applyFont="1" applyFill="1" applyBorder="1" applyAlignment="1">
      <alignment horizontal="left"/>
    </xf>
    <xf numFmtId="0" fontId="4" fillId="3" borderId="90" xfId="0" applyFont="1" applyFill="1" applyBorder="1" applyAlignment="1">
      <alignment vertical="center"/>
    </xf>
    <xf numFmtId="0" fontId="3" fillId="3" borderId="91" xfId="0" applyFont="1" applyFill="1" applyBorder="1" applyAlignment="1">
      <alignment vertical="center"/>
    </xf>
    <xf numFmtId="0" fontId="3" fillId="3" borderId="92" xfId="0" applyFont="1" applyFill="1" applyBorder="1" applyAlignment="1">
      <alignment vertical="center"/>
    </xf>
    <xf numFmtId="0" fontId="3" fillId="0" borderId="74" xfId="0" applyFont="1" applyFill="1" applyBorder="1" applyAlignment="1">
      <alignment horizontal="center" vertical="center"/>
    </xf>
    <xf numFmtId="0" fontId="3" fillId="0" borderId="7" xfId="0" applyFont="1" applyFill="1" applyBorder="1" applyAlignment="1">
      <alignment vertical="center"/>
    </xf>
    <xf numFmtId="0" fontId="3" fillId="0" borderId="21" xfId="0" applyFont="1" applyFill="1" applyBorder="1" applyAlignment="1">
      <alignment horizontal="center" vertical="center"/>
    </xf>
    <xf numFmtId="0" fontId="3" fillId="0" borderId="88" xfId="0" applyFont="1" applyFill="1" applyBorder="1" applyAlignment="1">
      <alignment vertical="center"/>
    </xf>
    <xf numFmtId="0" fontId="4" fillId="0" borderId="88"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3" borderId="70"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9" xfId="20" applyBorder="1"/>
    <xf numFmtId="0" fontId="3" fillId="0" borderId="95" xfId="0" applyFont="1" applyFill="1" applyBorder="1" applyAlignment="1">
      <alignment horizontal="center" vertical="center"/>
    </xf>
    <xf numFmtId="0" fontId="3" fillId="0" borderId="96" xfId="0" applyFont="1" applyFill="1" applyBorder="1" applyAlignment="1">
      <alignment vertical="center"/>
    </xf>
    <xf numFmtId="169" fontId="9" fillId="37" borderId="27" xfId="20" applyBorder="1"/>
    <xf numFmtId="169" fontId="9" fillId="37" borderId="97" xfId="20" applyBorder="1"/>
    <xf numFmtId="169" fontId="9" fillId="37" borderId="28" xfId="20" applyBorder="1"/>
    <xf numFmtId="0" fontId="3" fillId="0" borderId="100" xfId="0" applyFont="1" applyFill="1" applyBorder="1" applyAlignment="1">
      <alignment horizontal="center" vertical="center"/>
    </xf>
    <xf numFmtId="0" fontId="3" fillId="0" borderId="101" xfId="0" applyFont="1" applyFill="1" applyBorder="1" applyAlignment="1">
      <alignment vertical="center"/>
    </xf>
    <xf numFmtId="169" fontId="9" fillId="37" borderId="33" xfId="20" applyBorder="1"/>
    <xf numFmtId="0" fontId="4" fillId="0" borderId="0" xfId="0" applyFont="1" applyFill="1" applyAlignment="1">
      <alignment horizontal="center"/>
    </xf>
    <xf numFmtId="0" fontId="86" fillId="0" borderId="88" xfId="0" applyFont="1" applyFill="1" applyBorder="1" applyAlignment="1">
      <alignment horizontal="center" vertical="center" wrapText="1"/>
    </xf>
    <xf numFmtId="0" fontId="86" fillId="0" borderId="89" xfId="0" applyFont="1" applyFill="1" applyBorder="1" applyAlignment="1">
      <alignment horizontal="center" vertical="center" wrapText="1"/>
    </xf>
    <xf numFmtId="0" fontId="84" fillId="0" borderId="88" xfId="0" applyFont="1" applyFill="1" applyBorder="1"/>
    <xf numFmtId="193" fontId="84" fillId="0" borderId="88" xfId="0" applyNumberFormat="1" applyFont="1" applyFill="1" applyBorder="1" applyAlignment="1">
      <alignment horizontal="center" vertical="center"/>
    </xf>
    <xf numFmtId="193" fontId="84" fillId="0" borderId="89" xfId="0" applyNumberFormat="1" applyFont="1" applyFill="1" applyBorder="1" applyAlignment="1">
      <alignment horizontal="center" vertical="center"/>
    </xf>
    <xf numFmtId="0" fontId="84" fillId="0" borderId="88" xfId="0" applyFont="1" applyFill="1" applyBorder="1" applyAlignment="1">
      <alignment horizontal="left" indent="1"/>
    </xf>
    <xf numFmtId="193" fontId="88" fillId="0" borderId="88" xfId="0" applyNumberFormat="1" applyFont="1" applyFill="1" applyBorder="1" applyAlignment="1">
      <alignment horizontal="center" vertical="center"/>
    </xf>
    <xf numFmtId="0" fontId="88" fillId="0" borderId="88" xfId="0" applyFont="1" applyFill="1" applyBorder="1" applyAlignment="1">
      <alignment horizontal="left" indent="1"/>
    </xf>
    <xf numFmtId="193" fontId="86" fillId="36" borderId="26" xfId="0" applyNumberFormat="1" applyFont="1" applyFill="1" applyBorder="1" applyAlignment="1">
      <alignment horizontal="center" vertical="center"/>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9"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100"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0" fillId="0" borderId="0" xfId="0" applyFont="1" applyFill="1" applyAlignment="1">
      <alignment horizontal="left" vertical="center"/>
    </xf>
    <xf numFmtId="49" fontId="101" fillId="0" borderId="24" xfId="5" applyNumberFormat="1" applyFont="1" applyFill="1" applyBorder="1" applyAlignment="1" applyProtection="1">
      <alignment horizontal="left" vertical="center"/>
      <protection locked="0"/>
    </xf>
    <xf numFmtId="0" fontId="102" fillId="0" borderId="25" xfId="9" applyFont="1" applyFill="1" applyBorder="1" applyAlignment="1" applyProtection="1">
      <alignment horizontal="left" vertical="center" wrapText="1"/>
      <protection locked="0"/>
    </xf>
    <xf numFmtId="0" fontId="84" fillId="0" borderId="88" xfId="0" applyFont="1" applyBorder="1" applyAlignment="1">
      <alignment vertical="center" wrapText="1"/>
    </xf>
    <xf numFmtId="14" fontId="2" fillId="3" borderId="88" xfId="8" quotePrefix="1" applyNumberFormat="1" applyFont="1" applyFill="1" applyBorder="1" applyAlignment="1" applyProtection="1">
      <alignment horizontal="left"/>
      <protection locked="0"/>
    </xf>
    <xf numFmtId="3" fontId="103" fillId="36" borderId="89" xfId="0" applyNumberFormat="1" applyFont="1" applyFill="1" applyBorder="1" applyAlignment="1">
      <alignment vertical="center" wrapText="1"/>
    </xf>
    <xf numFmtId="3" fontId="103" fillId="36" borderId="25" xfId="0" applyNumberFormat="1" applyFont="1" applyFill="1" applyBorder="1" applyAlignment="1">
      <alignment vertical="center" wrapText="1"/>
    </xf>
    <xf numFmtId="3" fontId="103" fillId="36" borderId="26" xfId="0" applyNumberFormat="1" applyFont="1" applyFill="1" applyBorder="1" applyAlignment="1">
      <alignment vertical="center" wrapText="1"/>
    </xf>
    <xf numFmtId="0" fontId="6" fillId="0" borderId="88" xfId="17" applyFill="1" applyBorder="1" applyAlignment="1" applyProtection="1"/>
    <xf numFmtId="49" fontId="84" fillId="0" borderId="88"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8" xfId="20964" applyFont="1" applyFill="1" applyBorder="1" applyAlignment="1">
      <alignment vertical="center"/>
    </xf>
    <xf numFmtId="0" fontId="45" fillId="77" borderId="109" xfId="20964" applyFont="1" applyFill="1" applyBorder="1" applyAlignment="1">
      <alignment vertical="center"/>
    </xf>
    <xf numFmtId="0" fontId="45" fillId="77" borderId="106" xfId="20964" applyFont="1" applyFill="1" applyBorder="1" applyAlignment="1">
      <alignment vertical="center"/>
    </xf>
    <xf numFmtId="0" fontId="105" fillId="70" borderId="105" xfId="20964" applyFont="1" applyFill="1" applyBorder="1" applyAlignment="1">
      <alignment horizontal="center" vertical="center"/>
    </xf>
    <xf numFmtId="0" fontId="105" fillId="70" borderId="106" xfId="20964" applyFont="1" applyFill="1" applyBorder="1" applyAlignment="1">
      <alignment horizontal="left" vertical="center" wrapText="1"/>
    </xf>
    <xf numFmtId="164" fontId="105" fillId="0" borderId="107" xfId="7" applyNumberFormat="1" applyFont="1" applyFill="1" applyBorder="1" applyAlignment="1" applyProtection="1">
      <alignment horizontal="right" vertical="center"/>
      <protection locked="0"/>
    </xf>
    <xf numFmtId="0" fontId="104" fillId="78" borderId="107" xfId="20964" applyFont="1" applyFill="1" applyBorder="1" applyAlignment="1">
      <alignment horizontal="center" vertical="center"/>
    </xf>
    <xf numFmtId="0" fontId="104" fillId="78" borderId="109" xfId="20964" applyFont="1" applyFill="1" applyBorder="1" applyAlignment="1">
      <alignment vertical="top" wrapText="1"/>
    </xf>
    <xf numFmtId="164" fontId="45" fillId="77" borderId="106" xfId="7" applyNumberFormat="1" applyFont="1" applyFill="1" applyBorder="1" applyAlignment="1">
      <alignment horizontal="right" vertical="center"/>
    </xf>
    <xf numFmtId="0" fontId="106" fillId="70" borderId="105" xfId="20964" applyFont="1" applyFill="1" applyBorder="1" applyAlignment="1">
      <alignment horizontal="center" vertical="center"/>
    </xf>
    <xf numFmtId="0" fontId="105" fillId="70" borderId="109" xfId="20964" applyFont="1" applyFill="1" applyBorder="1" applyAlignment="1">
      <alignment vertical="center" wrapText="1"/>
    </xf>
    <xf numFmtId="0" fontId="105" fillId="70" borderId="106" xfId="20964" applyFont="1" applyFill="1" applyBorder="1" applyAlignment="1">
      <alignment horizontal="left" vertical="center"/>
    </xf>
    <xf numFmtId="0" fontId="106" fillId="3" borderId="105" xfId="20964" applyFont="1" applyFill="1" applyBorder="1" applyAlignment="1">
      <alignment horizontal="center" vertical="center"/>
    </xf>
    <xf numFmtId="0" fontId="105" fillId="3" borderId="106" xfId="20964" applyFont="1" applyFill="1" applyBorder="1" applyAlignment="1">
      <alignment horizontal="left" vertical="center"/>
    </xf>
    <xf numFmtId="0" fontId="106" fillId="0" borderId="105" xfId="20964" applyFont="1" applyFill="1" applyBorder="1" applyAlignment="1">
      <alignment horizontal="center" vertical="center"/>
    </xf>
    <xf numFmtId="0" fontId="105" fillId="0" borderId="106" xfId="20964" applyFont="1" applyFill="1" applyBorder="1" applyAlignment="1">
      <alignment horizontal="left" vertical="center"/>
    </xf>
    <xf numFmtId="0" fontId="107" fillId="78" borderId="107" xfId="20964" applyFont="1" applyFill="1" applyBorder="1" applyAlignment="1">
      <alignment horizontal="center" vertical="center"/>
    </xf>
    <xf numFmtId="0" fontId="104" fillId="78" borderId="109" xfId="20964" applyFont="1" applyFill="1" applyBorder="1" applyAlignment="1">
      <alignment vertical="center"/>
    </xf>
    <xf numFmtId="164" fontId="105" fillId="78" borderId="107" xfId="7" applyNumberFormat="1" applyFont="1" applyFill="1" applyBorder="1" applyAlignment="1" applyProtection="1">
      <alignment horizontal="right" vertical="center"/>
      <protection locked="0"/>
    </xf>
    <xf numFmtId="0" fontId="104" fillId="77" borderId="108" xfId="20964" applyFont="1" applyFill="1" applyBorder="1" applyAlignment="1">
      <alignment vertical="center"/>
    </xf>
    <xf numFmtId="0" fontId="104" fillId="77" borderId="109" xfId="20964" applyFont="1" applyFill="1" applyBorder="1" applyAlignment="1">
      <alignment vertical="center"/>
    </xf>
    <xf numFmtId="164" fontId="104" fillId="77" borderId="106" xfId="7" applyNumberFormat="1" applyFont="1" applyFill="1" applyBorder="1" applyAlignment="1">
      <alignment horizontal="right" vertical="center"/>
    </xf>
    <xf numFmtId="0" fontId="109" fillId="3" borderId="105" xfId="20964" applyFont="1" applyFill="1" applyBorder="1" applyAlignment="1">
      <alignment horizontal="center" vertical="center"/>
    </xf>
    <xf numFmtId="0" fontId="110" fillId="78" borderId="107" xfId="20964" applyFont="1" applyFill="1" applyBorder="1" applyAlignment="1">
      <alignment horizontal="center" vertical="center"/>
    </xf>
    <xf numFmtId="0" fontId="45" fillId="78" borderId="109" xfId="20964" applyFont="1" applyFill="1" applyBorder="1" applyAlignment="1">
      <alignment vertical="center"/>
    </xf>
    <xf numFmtId="0" fontId="109" fillId="70" borderId="105" xfId="20964" applyFont="1" applyFill="1" applyBorder="1" applyAlignment="1">
      <alignment horizontal="center" vertical="center"/>
    </xf>
    <xf numFmtId="164" fontId="105" fillId="3" borderId="107" xfId="7" applyNumberFormat="1" applyFont="1" applyFill="1" applyBorder="1" applyAlignment="1" applyProtection="1">
      <alignment horizontal="right" vertical="center"/>
      <protection locked="0"/>
    </xf>
    <xf numFmtId="0" fontId="110" fillId="3" borderId="107" xfId="20964" applyFont="1" applyFill="1" applyBorder="1" applyAlignment="1">
      <alignment horizontal="center" vertical="center"/>
    </xf>
    <xf numFmtId="0" fontId="45" fillId="3" borderId="109" xfId="20964" applyFont="1" applyFill="1" applyBorder="1" applyAlignment="1">
      <alignment vertical="center"/>
    </xf>
    <xf numFmtId="0" fontId="106" fillId="70" borderId="107" xfId="20964" applyFont="1" applyFill="1" applyBorder="1" applyAlignment="1">
      <alignment horizontal="center" vertical="center"/>
    </xf>
    <xf numFmtId="0" fontId="19" fillId="70" borderId="107" xfId="20964" applyFont="1" applyFill="1" applyBorder="1" applyAlignment="1">
      <alignment horizontal="center" vertical="center"/>
    </xf>
    <xf numFmtId="0" fontId="100" fillId="0" borderId="107" xfId="0" applyFont="1" applyFill="1" applyBorder="1" applyAlignment="1">
      <alignment horizontal="left" vertical="center" wrapText="1"/>
    </xf>
    <xf numFmtId="10" fontId="96" fillId="0" borderId="107" xfId="20962" applyNumberFormat="1" applyFont="1" applyFill="1" applyBorder="1" applyAlignment="1">
      <alignment horizontal="left" vertical="center" wrapText="1"/>
    </xf>
    <xf numFmtId="1" fontId="3" fillId="0" borderId="89" xfId="0" applyNumberFormat="1" applyFont="1" applyFill="1" applyBorder="1" applyAlignment="1">
      <alignment horizontal="right" vertical="center" wrapText="1"/>
    </xf>
    <xf numFmtId="10" fontId="3" fillId="0" borderId="107" xfId="20962" applyNumberFormat="1" applyFont="1" applyFill="1" applyBorder="1" applyAlignment="1">
      <alignment horizontal="left" vertical="center" wrapText="1"/>
    </xf>
    <xf numFmtId="10" fontId="4" fillId="36" borderId="107" xfId="0" applyNumberFormat="1" applyFont="1" applyFill="1" applyBorder="1" applyAlignment="1">
      <alignment horizontal="left" vertical="center" wrapText="1"/>
    </xf>
    <xf numFmtId="10" fontId="100" fillId="0" borderId="107" xfId="20962" applyNumberFormat="1" applyFont="1" applyFill="1" applyBorder="1" applyAlignment="1">
      <alignment horizontal="left" vertical="center" wrapText="1"/>
    </xf>
    <xf numFmtId="10" fontId="4" fillId="36" borderId="107" xfId="20962" applyNumberFormat="1" applyFont="1" applyFill="1" applyBorder="1" applyAlignment="1">
      <alignment horizontal="left" vertical="center" wrapText="1"/>
    </xf>
    <xf numFmtId="10" fontId="4" fillId="36" borderId="107" xfId="0" applyNumberFormat="1" applyFont="1" applyFill="1" applyBorder="1" applyAlignment="1">
      <alignment horizontal="center" vertical="center" wrapText="1"/>
    </xf>
    <xf numFmtId="10" fontId="102" fillId="0" borderId="25" xfId="20962" applyNumberFormat="1" applyFont="1" applyFill="1" applyBorder="1" applyAlignment="1" applyProtection="1">
      <alignment horizontal="left" vertical="center"/>
    </xf>
    <xf numFmtId="0" fontId="4" fillId="36" borderId="107" xfId="0" applyFont="1" applyFill="1" applyBorder="1" applyAlignment="1">
      <alignment horizontal="left" vertical="center" wrapText="1"/>
    </xf>
    <xf numFmtId="0" fontId="3" fillId="0" borderId="107" xfId="0" applyFont="1" applyFill="1" applyBorder="1" applyAlignment="1">
      <alignment horizontal="left" vertical="center" wrapText="1"/>
    </xf>
    <xf numFmtId="10" fontId="4" fillId="36" borderId="89" xfId="0" applyNumberFormat="1" applyFont="1" applyFill="1" applyBorder="1" applyAlignment="1">
      <alignment horizontal="left" vertical="center" wrapText="1"/>
    </xf>
    <xf numFmtId="0" fontId="4" fillId="36" borderId="90" xfId="0" applyFont="1" applyFill="1" applyBorder="1" applyAlignment="1">
      <alignment vertical="center" wrapText="1"/>
    </xf>
    <xf numFmtId="0" fontId="4" fillId="36" borderId="106" xfId="0" applyFont="1" applyFill="1" applyBorder="1" applyAlignment="1">
      <alignment vertical="center" wrapText="1"/>
    </xf>
    <xf numFmtId="0" fontId="4" fillId="36" borderId="77" xfId="0" applyFont="1" applyFill="1" applyBorder="1" applyAlignment="1">
      <alignment vertical="center" wrapText="1"/>
    </xf>
    <xf numFmtId="0" fontId="4" fillId="36" borderId="32" xfId="0" applyFont="1" applyFill="1" applyBorder="1" applyAlignment="1">
      <alignment vertical="center" wrapText="1"/>
    </xf>
    <xf numFmtId="0" fontId="84" fillId="0" borderId="107" xfId="0" applyFont="1" applyBorder="1"/>
    <xf numFmtId="0" fontId="6" fillId="0" borderId="107" xfId="17" applyFill="1" applyBorder="1" applyAlignment="1" applyProtection="1">
      <alignment horizontal="left" vertical="center"/>
    </xf>
    <xf numFmtId="0" fontId="6" fillId="0" borderId="107" xfId="17" applyBorder="1" applyAlignment="1" applyProtection="1"/>
    <xf numFmtId="0" fontId="84" fillId="0" borderId="107" xfId="0" applyFont="1" applyFill="1" applyBorder="1"/>
    <xf numFmtId="0" fontId="6" fillId="0" borderId="107" xfId="17" applyFill="1" applyBorder="1" applyAlignment="1" applyProtection="1">
      <alignment horizontal="left" vertical="center" wrapText="1"/>
    </xf>
    <xf numFmtId="0" fontId="6" fillId="0" borderId="107"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applyAlignment="1"/>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3" fontId="103" fillId="36" borderId="107" xfId="0" applyNumberFormat="1" applyFont="1" applyFill="1" applyBorder="1" applyAlignment="1">
      <alignment vertical="center" wrapText="1"/>
    </xf>
    <xf numFmtId="3" fontId="103" fillId="0" borderId="107" xfId="0" applyNumberFormat="1" applyFont="1" applyBorder="1" applyAlignment="1">
      <alignment vertical="center" wrapText="1"/>
    </xf>
    <xf numFmtId="3" fontId="103" fillId="0" borderId="107" xfId="0" applyNumberFormat="1" applyFont="1" applyFill="1" applyBorder="1" applyAlignment="1">
      <alignment vertical="center" wrapText="1"/>
    </xf>
    <xf numFmtId="3" fontId="103" fillId="36" borderId="108" xfId="0" applyNumberFormat="1" applyFont="1" applyFill="1" applyBorder="1" applyAlignment="1">
      <alignment vertical="center" wrapText="1"/>
    </xf>
    <xf numFmtId="3" fontId="103" fillId="0" borderId="108" xfId="0" applyNumberFormat="1" applyFont="1" applyBorder="1" applyAlignment="1">
      <alignment vertical="center" wrapText="1"/>
    </xf>
    <xf numFmtId="3" fontId="103" fillId="36" borderId="27" xfId="0" applyNumberFormat="1" applyFont="1" applyFill="1" applyBorder="1" applyAlignment="1">
      <alignment vertical="center" wrapText="1"/>
    </xf>
    <xf numFmtId="3" fontId="103" fillId="36" borderId="92" xfId="0" applyNumberFormat="1" applyFont="1" applyFill="1" applyBorder="1" applyAlignment="1">
      <alignment vertical="center" wrapText="1"/>
    </xf>
    <xf numFmtId="3" fontId="103" fillId="0" borderId="92" xfId="0" applyNumberFormat="1" applyFont="1" applyBorder="1" applyAlignment="1">
      <alignment vertical="center" wrapText="1"/>
    </xf>
    <xf numFmtId="3" fontId="103" fillId="0" borderId="92" xfId="0" applyNumberFormat="1" applyFont="1" applyFill="1" applyBorder="1" applyAlignment="1">
      <alignment vertical="center" wrapText="1"/>
    </xf>
    <xf numFmtId="3" fontId="103" fillId="36" borderId="42" xfId="0" applyNumberFormat="1" applyFont="1" applyFill="1" applyBorder="1" applyAlignment="1">
      <alignment vertical="center" wrapText="1"/>
    </xf>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10" xfId="0" applyFont="1" applyFill="1" applyBorder="1" applyAlignment="1">
      <alignment wrapText="1"/>
    </xf>
    <xf numFmtId="0" fontId="3" fillId="3" borderId="111" xfId="0" applyFont="1" applyFill="1" applyBorder="1"/>
    <xf numFmtId="0" fontId="4" fillId="3" borderId="83" xfId="0" applyFont="1" applyFill="1" applyBorder="1" applyAlignment="1">
      <alignment horizontal="center" wrapText="1"/>
    </xf>
    <xf numFmtId="0" fontId="3" fillId="3" borderId="70"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4" xfId="0" applyFont="1" applyFill="1" applyBorder="1" applyAlignment="1">
      <alignment horizontal="center" vertical="center" wrapText="1"/>
    </xf>
    <xf numFmtId="0" fontId="3" fillId="0" borderId="21" xfId="0" applyFont="1" applyBorder="1"/>
    <xf numFmtId="164" fontId="3" fillId="0" borderId="89" xfId="7" applyNumberFormat="1" applyFont="1" applyBorder="1"/>
    <xf numFmtId="0" fontId="4" fillId="0" borderId="21" xfId="0" applyFont="1" applyBorder="1"/>
    <xf numFmtId="164" fontId="4" fillId="0" borderId="89" xfId="7" applyNumberFormat="1" applyFont="1" applyBorder="1"/>
    <xf numFmtId="0" fontId="111" fillId="3" borderId="70" xfId="0" applyFont="1" applyFill="1" applyBorder="1" applyAlignment="1">
      <alignment horizontal="left"/>
    </xf>
    <xf numFmtId="0" fontId="111"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4" xfId="7" applyNumberFormat="1" applyFont="1" applyFill="1" applyBorder="1"/>
    <xf numFmtId="0" fontId="3" fillId="3" borderId="0" xfId="0" applyFont="1" applyFill="1" applyBorder="1" applyAlignment="1">
      <alignment wrapText="1"/>
    </xf>
    <xf numFmtId="0" fontId="3" fillId="3" borderId="0" xfId="0" applyFont="1" applyFill="1" applyBorder="1"/>
    <xf numFmtId="0" fontId="3" fillId="3" borderId="104"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5" xfId="0" applyFont="1" applyFill="1" applyBorder="1" applyAlignment="1">
      <alignment horizontal="right" vertical="center"/>
    </xf>
    <xf numFmtId="0" fontId="2" fillId="0" borderId="105" xfId="0" applyFont="1" applyBorder="1" applyAlignment="1">
      <alignment vertical="center" wrapText="1"/>
    </xf>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7" fillId="0" borderId="122" xfId="13" applyFont="1" applyFill="1" applyBorder="1" applyAlignment="1" applyProtection="1">
      <alignment horizontal="left" vertical="center" wrapText="1"/>
      <protection locked="0"/>
    </xf>
    <xf numFmtId="49" fontId="117" fillId="0" borderId="122" xfId="5" applyNumberFormat="1" applyFont="1" applyFill="1" applyBorder="1" applyAlignment="1" applyProtection="1">
      <alignment horizontal="right" vertical="center"/>
      <protection locked="0"/>
    </xf>
    <xf numFmtId="49" fontId="118" fillId="0" borderId="122" xfId="5" applyNumberFormat="1" applyFont="1" applyFill="1" applyBorder="1" applyAlignment="1" applyProtection="1">
      <alignment horizontal="right" vertical="center"/>
      <protection locked="0"/>
    </xf>
    <xf numFmtId="0" fontId="113" fillId="0" borderId="122" xfId="0" applyFont="1" applyFill="1" applyBorder="1"/>
    <xf numFmtId="166" fontId="112" fillId="0" borderId="122" xfId="20965" applyFont="1" applyFill="1" applyBorder="1"/>
    <xf numFmtId="49" fontId="117" fillId="0" borderId="122" xfId="5" applyNumberFormat="1" applyFont="1" applyFill="1" applyBorder="1" applyAlignment="1" applyProtection="1">
      <alignment horizontal="right" vertical="center" wrapText="1"/>
      <protection locked="0"/>
    </xf>
    <xf numFmtId="49" fontId="118" fillId="0" borderId="122" xfId="5" applyNumberFormat="1" applyFont="1" applyFill="1" applyBorder="1" applyAlignment="1" applyProtection="1">
      <alignment horizontal="right" vertical="center" wrapText="1"/>
      <protection locked="0"/>
    </xf>
    <xf numFmtId="0" fontId="113" fillId="0" borderId="0" xfId="0" applyFont="1" applyFill="1"/>
    <xf numFmtId="0" fontId="112" fillId="0" borderId="122" xfId="0" applyNumberFormat="1" applyFont="1" applyFill="1" applyBorder="1" applyAlignment="1">
      <alignment horizontal="left" vertical="center" wrapText="1"/>
    </xf>
    <xf numFmtId="0" fontId="116" fillId="0" borderId="122" xfId="0" applyFont="1" applyFill="1" applyBorder="1"/>
    <xf numFmtId="0" fontId="113" fillId="0" borderId="0" xfId="0" applyFont="1" applyFill="1" applyBorder="1"/>
    <xf numFmtId="0" fontId="115" fillId="0" borderId="122" xfId="0" applyFont="1" applyFill="1" applyBorder="1" applyAlignment="1">
      <alignment horizontal="left" indent="1"/>
    </xf>
    <xf numFmtId="0" fontId="115" fillId="0" borderId="122" xfId="0" applyFont="1" applyFill="1" applyBorder="1" applyAlignment="1">
      <alignment horizontal="left" wrapText="1" indent="1"/>
    </xf>
    <xf numFmtId="0" fontId="112" fillId="0" borderId="122" xfId="0" applyFont="1" applyFill="1" applyBorder="1" applyAlignment="1">
      <alignment horizontal="left" indent="1"/>
    </xf>
    <xf numFmtId="0" fontId="112" fillId="0" borderId="122" xfId="0" applyNumberFormat="1" applyFont="1" applyFill="1" applyBorder="1" applyAlignment="1">
      <alignment horizontal="left" indent="1"/>
    </xf>
    <xf numFmtId="0" fontId="112" fillId="0" borderId="122" xfId="0" applyFont="1" applyFill="1" applyBorder="1" applyAlignment="1">
      <alignment horizontal="left" wrapText="1" indent="2"/>
    </xf>
    <xf numFmtId="0" fontId="115" fillId="0" borderId="122" xfId="0" applyFont="1" applyFill="1" applyBorder="1" applyAlignment="1">
      <alignment horizontal="left" vertical="center" indent="1"/>
    </xf>
    <xf numFmtId="0" fontId="113" fillId="0" borderId="122" xfId="0" applyFont="1" applyFill="1" applyBorder="1" applyAlignment="1">
      <alignment horizontal="left" wrapText="1"/>
    </xf>
    <xf numFmtId="0" fontId="113" fillId="0" borderId="122" xfId="0" applyFont="1" applyFill="1" applyBorder="1" applyAlignment="1">
      <alignment horizontal="left" wrapText="1" indent="2"/>
    </xf>
    <xf numFmtId="49" fontId="113" fillId="0" borderId="122" xfId="0" applyNumberFormat="1" applyFont="1" applyFill="1" applyBorder="1" applyAlignment="1">
      <alignment horizontal="left" indent="3"/>
    </xf>
    <xf numFmtId="49" fontId="113" fillId="0" borderId="122" xfId="0" applyNumberFormat="1" applyFont="1" applyFill="1" applyBorder="1" applyAlignment="1">
      <alignment horizontal="left" indent="1"/>
    </xf>
    <xf numFmtId="49" fontId="113" fillId="0" borderId="122" xfId="0" applyNumberFormat="1" applyFont="1" applyFill="1" applyBorder="1" applyAlignment="1">
      <alignment horizontal="left" vertical="top" wrapText="1" indent="2"/>
    </xf>
    <xf numFmtId="49" fontId="113" fillId="0" borderId="122" xfId="0" applyNumberFormat="1" applyFont="1" applyFill="1" applyBorder="1" applyAlignment="1">
      <alignment horizontal="left" wrapText="1" indent="3"/>
    </xf>
    <xf numFmtId="49" fontId="113" fillId="0" borderId="122" xfId="0" applyNumberFormat="1" applyFont="1" applyFill="1" applyBorder="1" applyAlignment="1">
      <alignment horizontal="left" wrapText="1" indent="2"/>
    </xf>
    <xf numFmtId="0" fontId="113" fillId="0" borderId="122" xfId="0" applyNumberFormat="1" applyFont="1" applyFill="1" applyBorder="1" applyAlignment="1">
      <alignment horizontal="left" wrapText="1" indent="1"/>
    </xf>
    <xf numFmtId="49" fontId="113" fillId="0" borderId="122" xfId="0" applyNumberFormat="1" applyFont="1" applyFill="1" applyBorder="1" applyAlignment="1">
      <alignment horizontal="left" wrapText="1" indent="1"/>
    </xf>
    <xf numFmtId="0" fontId="115" fillId="0" borderId="76" xfId="0" applyNumberFormat="1" applyFont="1" applyFill="1" applyBorder="1" applyAlignment="1">
      <alignment horizontal="left" vertical="center" wrapText="1"/>
    </xf>
    <xf numFmtId="0" fontId="113" fillId="0" borderId="123" xfId="0" applyFont="1" applyFill="1" applyBorder="1" applyAlignment="1">
      <alignment horizontal="center" vertical="center" wrapText="1"/>
    </xf>
    <xf numFmtId="0" fontId="115" fillId="0" borderId="122" xfId="0" applyNumberFormat="1" applyFont="1" applyFill="1" applyBorder="1" applyAlignment="1">
      <alignment horizontal="left" vertical="center" wrapText="1"/>
    </xf>
    <xf numFmtId="0" fontId="113" fillId="0" borderId="122" xfId="0" applyFont="1" applyFill="1" applyBorder="1" applyAlignment="1">
      <alignment horizontal="left" indent="1"/>
    </xf>
    <xf numFmtId="0" fontId="6" fillId="0" borderId="122" xfId="17" applyBorder="1" applyAlignment="1" applyProtection="1"/>
    <xf numFmtId="0" fontId="116" fillId="0" borderId="122"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9" fillId="0" borderId="122" xfId="13" applyFont="1" applyFill="1" applyBorder="1" applyAlignment="1" applyProtection="1">
      <alignment horizontal="left" vertical="center" wrapText="1"/>
      <protection locked="0"/>
    </xf>
    <xf numFmtId="0" fontId="113" fillId="0" borderId="0" xfId="0" applyFont="1" applyFill="1" applyAlignment="1">
      <alignment horizontal="left" vertical="top" wrapText="1"/>
    </xf>
    <xf numFmtId="0" fontId="113" fillId="0" borderId="0" xfId="0" applyFont="1" applyFill="1" applyAlignment="1">
      <alignment wrapText="1"/>
    </xf>
    <xf numFmtId="0" fontId="113" fillId="0" borderId="122" xfId="0" applyFont="1" applyFill="1" applyBorder="1" applyAlignment="1">
      <alignment horizontal="center" vertical="center"/>
    </xf>
    <xf numFmtId="0" fontId="113" fillId="0" borderId="122" xfId="0" applyFont="1" applyFill="1" applyBorder="1" applyAlignment="1">
      <alignment horizontal="center" vertical="center" wrapText="1"/>
    </xf>
    <xf numFmtId="0" fontId="116" fillId="0" borderId="0" xfId="0" applyFont="1" applyFill="1"/>
    <xf numFmtId="0" fontId="113" fillId="0" borderId="122" xfId="0" applyFont="1" applyFill="1" applyBorder="1" applyAlignment="1">
      <alignment wrapText="1"/>
    </xf>
    <xf numFmtId="0" fontId="113" fillId="0" borderId="122" xfId="0" applyFont="1" applyFill="1" applyBorder="1" applyAlignment="1">
      <alignment horizontal="left" indent="8"/>
    </xf>
    <xf numFmtId="0" fontId="113" fillId="0" borderId="0" xfId="0" applyFont="1" applyFill="1" applyBorder="1" applyAlignment="1">
      <alignment horizontal="left"/>
    </xf>
    <xf numFmtId="0" fontId="116" fillId="0" borderId="0" xfId="0" applyFont="1" applyFill="1" applyBorder="1"/>
    <xf numFmtId="0" fontId="116" fillId="0" borderId="7" xfId="0" applyFont="1" applyFill="1" applyBorder="1"/>
    <xf numFmtId="0" fontId="113" fillId="0" borderId="0" xfId="0" applyFont="1" applyFill="1" applyBorder="1" applyAlignment="1">
      <alignment horizontal="center" vertical="center"/>
    </xf>
    <xf numFmtId="0" fontId="113" fillId="0" borderId="7" xfId="0" applyFont="1" applyFill="1" applyBorder="1" applyAlignment="1">
      <alignment wrapText="1"/>
    </xf>
    <xf numFmtId="49" fontId="113" fillId="0" borderId="122" xfId="0" applyNumberFormat="1" applyFont="1" applyFill="1" applyBorder="1" applyAlignment="1">
      <alignment horizontal="center" vertical="center" wrapText="1"/>
    </xf>
    <xf numFmtId="0" fontId="113" fillId="0" borderId="122" xfId="0" applyFont="1" applyFill="1" applyBorder="1" applyAlignment="1">
      <alignment horizontal="center"/>
    </xf>
    <xf numFmtId="0" fontId="113" fillId="0" borderId="7" xfId="0" applyFont="1" applyFill="1" applyBorder="1"/>
    <xf numFmtId="0" fontId="113" fillId="0" borderId="122" xfId="0" applyFont="1" applyFill="1" applyBorder="1" applyAlignment="1">
      <alignment horizontal="left" indent="2"/>
    </xf>
    <xf numFmtId="0" fontId="113" fillId="0" borderId="122" xfId="0" applyNumberFormat="1" applyFont="1" applyFill="1" applyBorder="1" applyAlignment="1">
      <alignment horizontal="left" indent="1"/>
    </xf>
    <xf numFmtId="0" fontId="113" fillId="0" borderId="0" xfId="0" applyFont="1" applyFill="1" applyAlignment="1">
      <alignment horizontal="center" vertical="center"/>
    </xf>
    <xf numFmtId="0" fontId="121" fillId="0" borderId="0" xfId="0" applyFont="1" applyFill="1"/>
    <xf numFmtId="0" fontId="121" fillId="0" borderId="0" xfId="0" applyFont="1" applyFill="1" applyAlignment="1">
      <alignment horizontal="center" vertical="center"/>
    </xf>
    <xf numFmtId="0" fontId="115" fillId="0" borderId="122" xfId="0" applyFont="1" applyFill="1" applyBorder="1" applyAlignment="1">
      <alignment horizontal="center" vertical="center" wrapText="1"/>
    </xf>
    <xf numFmtId="0" fontId="113" fillId="79" borderId="122" xfId="0" applyFont="1" applyFill="1" applyBorder="1"/>
    <xf numFmtId="0" fontId="116" fillId="79" borderId="122" xfId="0" applyFont="1" applyFill="1" applyBorder="1"/>
    <xf numFmtId="0" fontId="85" fillId="0" borderId="122" xfId="0" applyFont="1" applyBorder="1"/>
    <xf numFmtId="10" fontId="84" fillId="0" borderId="23" xfId="20962" applyNumberFormat="1" applyFont="1" applyBorder="1" applyAlignment="1"/>
    <xf numFmtId="10" fontId="84" fillId="0" borderId="42" xfId="20962" applyNumberFormat="1" applyFont="1" applyBorder="1" applyAlignment="1"/>
    <xf numFmtId="164" fontId="3" fillId="0" borderId="89" xfId="7" applyNumberFormat="1" applyFont="1" applyFill="1" applyBorder="1" applyAlignment="1">
      <alignment horizontal="right" vertical="center" wrapText="1"/>
    </xf>
    <xf numFmtId="164" fontId="4" fillId="36" borderId="89" xfId="7" applyNumberFormat="1" applyFont="1" applyFill="1" applyBorder="1" applyAlignment="1">
      <alignment horizontal="left" vertical="center" wrapText="1"/>
    </xf>
    <xf numFmtId="164" fontId="4" fillId="36" borderId="89" xfId="7" applyNumberFormat="1" applyFont="1" applyFill="1" applyBorder="1" applyAlignment="1">
      <alignment horizontal="center" vertical="center" wrapText="1"/>
    </xf>
    <xf numFmtId="164" fontId="3" fillId="0" borderId="26" xfId="7" applyNumberFormat="1" applyFont="1" applyFill="1" applyBorder="1" applyAlignment="1">
      <alignment horizontal="right" vertical="center" wrapText="1"/>
    </xf>
    <xf numFmtId="164" fontId="9" fillId="37" borderId="0" xfId="7" applyNumberFormat="1" applyFont="1" applyFill="1" applyBorder="1"/>
    <xf numFmtId="164" fontId="3" fillId="0" borderId="93" xfId="7" applyNumberFormat="1" applyFont="1" applyFill="1" applyBorder="1" applyAlignment="1">
      <alignment vertical="center"/>
    </xf>
    <xf numFmtId="164" fontId="3" fillId="0" borderId="71" xfId="7" applyNumberFormat="1" applyFont="1" applyFill="1" applyBorder="1" applyAlignment="1">
      <alignment vertical="center"/>
    </xf>
    <xf numFmtId="164" fontId="3" fillId="3" borderId="91" xfId="7" applyNumberFormat="1" applyFont="1" applyFill="1" applyBorder="1" applyAlignment="1">
      <alignment vertical="center"/>
    </xf>
    <xf numFmtId="164" fontId="3" fillId="3" borderId="92" xfId="7" applyNumberFormat="1" applyFont="1" applyFill="1" applyBorder="1" applyAlignment="1">
      <alignment vertical="center"/>
    </xf>
    <xf numFmtId="164" fontId="3" fillId="0" borderId="88" xfId="7" applyNumberFormat="1" applyFont="1" applyFill="1" applyBorder="1" applyAlignment="1">
      <alignment vertical="center"/>
    </xf>
    <xf numFmtId="164" fontId="3" fillId="0" borderId="94" xfId="7" applyNumberFormat="1" applyFont="1" applyFill="1" applyBorder="1" applyAlignment="1">
      <alignment vertical="center"/>
    </xf>
    <xf numFmtId="164" fontId="3" fillId="0" borderId="89" xfId="7" applyNumberFormat="1" applyFont="1" applyFill="1" applyBorder="1" applyAlignment="1">
      <alignment vertical="center"/>
    </xf>
    <xf numFmtId="164" fontId="3" fillId="0" borderId="25"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9" fontId="3" fillId="0" borderId="102" xfId="20962" applyNumberFormat="1" applyFont="1" applyFill="1" applyBorder="1" applyAlignment="1">
      <alignment vertical="center"/>
    </xf>
    <xf numFmtId="9" fontId="3" fillId="0" borderId="103" xfId="20962" applyNumberFormat="1" applyFont="1" applyFill="1" applyBorder="1" applyAlignment="1">
      <alignment vertical="center"/>
    </xf>
    <xf numFmtId="9" fontId="3" fillId="0" borderId="0" xfId="20962" applyNumberFormat="1" applyFont="1"/>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164" fontId="3" fillId="0" borderId="98" xfId="7" applyNumberFormat="1" applyFont="1" applyFill="1" applyBorder="1" applyAlignment="1">
      <alignment vertical="center"/>
    </xf>
    <xf numFmtId="164" fontId="3" fillId="0" borderId="99" xfId="7" applyNumberFormat="1" applyFont="1" applyFill="1" applyBorder="1" applyAlignment="1">
      <alignment vertical="center"/>
    </xf>
    <xf numFmtId="10" fontId="105" fillId="0" borderId="107" xfId="20962" applyNumberFormat="1" applyFont="1" applyFill="1" applyBorder="1" applyAlignment="1" applyProtection="1">
      <alignment horizontal="right" vertical="center"/>
      <protection locked="0"/>
    </xf>
    <xf numFmtId="164" fontId="116" fillId="0" borderId="122" xfId="7" applyNumberFormat="1" applyFont="1" applyFill="1" applyBorder="1"/>
    <xf numFmtId="164" fontId="113" fillId="0" borderId="122" xfId="7" applyNumberFormat="1" applyFont="1" applyFill="1" applyBorder="1"/>
    <xf numFmtId="164" fontId="112" fillId="0" borderId="122" xfId="7" applyNumberFormat="1" applyFont="1" applyFill="1" applyBorder="1"/>
    <xf numFmtId="164" fontId="113" fillId="0" borderId="122" xfId="7" applyNumberFormat="1" applyFont="1" applyFill="1" applyBorder="1" applyAlignment="1">
      <alignment horizontal="left" indent="1"/>
    </xf>
    <xf numFmtId="164" fontId="116" fillId="0" borderId="122" xfId="7" applyNumberFormat="1" applyFont="1" applyBorder="1"/>
    <xf numFmtId="164" fontId="113" fillId="0" borderId="122" xfId="7" applyNumberFormat="1" applyFont="1" applyBorder="1"/>
    <xf numFmtId="164" fontId="113" fillId="80" borderId="122" xfId="7" applyNumberFormat="1" applyFont="1" applyFill="1" applyBorder="1"/>
    <xf numFmtId="164" fontId="113" fillId="0" borderId="122" xfId="7" applyNumberFormat="1" applyFont="1" applyBorder="1" applyAlignment="1">
      <alignment horizontal="left" indent="1"/>
    </xf>
    <xf numFmtId="164" fontId="116" fillId="0" borderId="7" xfId="7" applyNumberFormat="1" applyFont="1" applyFill="1" applyBorder="1"/>
    <xf numFmtId="164" fontId="113" fillId="0" borderId="122" xfId="7" applyNumberFormat="1" applyFont="1" applyFill="1" applyBorder="1" applyAlignment="1">
      <alignment horizontal="left" indent="2"/>
    </xf>
    <xf numFmtId="164" fontId="113" fillId="0" borderId="122" xfId="7" applyNumberFormat="1" applyFont="1" applyFill="1" applyBorder="1" applyAlignment="1">
      <alignment horizontal="left" indent="3"/>
    </xf>
    <xf numFmtId="164" fontId="113" fillId="0" borderId="122" xfId="7" applyNumberFormat="1" applyFont="1" applyFill="1" applyBorder="1" applyAlignment="1">
      <alignment horizontal="left" vertical="top" wrapText="1" indent="2"/>
    </xf>
    <xf numFmtId="164" fontId="113" fillId="0" borderId="122" xfId="7" applyNumberFormat="1" applyFont="1" applyFill="1" applyBorder="1" applyAlignment="1">
      <alignment horizontal="left" wrapText="1" indent="3"/>
    </xf>
    <xf numFmtId="164" fontId="113" fillId="0" borderId="122" xfId="7" applyNumberFormat="1" applyFont="1" applyFill="1" applyBorder="1" applyAlignment="1">
      <alignment horizontal="left" wrapText="1" indent="2"/>
    </xf>
    <xf numFmtId="164" fontId="113" fillId="0" borderId="122" xfId="7" applyNumberFormat="1" applyFont="1" applyFill="1" applyBorder="1" applyAlignment="1">
      <alignment horizontal="left" wrapText="1" indent="1"/>
    </xf>
    <xf numFmtId="164" fontId="112" fillId="0" borderId="122" xfId="7" applyNumberFormat="1" applyFont="1" applyFill="1" applyBorder="1" applyAlignment="1">
      <alignment horizontal="left" vertical="center" wrapText="1"/>
    </xf>
    <xf numFmtId="164" fontId="113" fillId="0" borderId="122" xfId="7" applyNumberFormat="1" applyFont="1" applyFill="1" applyBorder="1" applyAlignment="1">
      <alignment horizontal="center" vertical="center" wrapText="1"/>
    </xf>
    <xf numFmtId="164" fontId="113" fillId="0" borderId="122" xfId="7" applyNumberFormat="1" applyFont="1" applyFill="1" applyBorder="1" applyAlignment="1">
      <alignment horizontal="center" vertical="center"/>
    </xf>
    <xf numFmtId="164" fontId="115" fillId="0" borderId="122" xfId="7" applyNumberFormat="1" applyFont="1" applyFill="1" applyBorder="1" applyAlignment="1">
      <alignment horizontal="left" vertical="center" wrapText="1"/>
    </xf>
    <xf numFmtId="0" fontId="45" fillId="0" borderId="124" xfId="0" applyFont="1" applyFill="1" applyBorder="1" applyAlignment="1" applyProtection="1">
      <alignment horizontal="center"/>
    </xf>
    <xf numFmtId="0" fontId="2" fillId="0" borderId="122" xfId="0" applyFont="1" applyFill="1" applyBorder="1" applyAlignment="1" applyProtection="1">
      <alignment horizontal="center" vertical="center" wrapText="1"/>
    </xf>
    <xf numFmtId="0" fontId="2" fillId="0" borderId="89" xfId="0" applyFont="1" applyFill="1" applyBorder="1" applyAlignment="1" applyProtection="1">
      <alignment horizontal="center" vertical="center" wrapText="1"/>
    </xf>
    <xf numFmtId="0" fontId="2" fillId="0" borderId="124" xfId="0" applyFont="1" applyFill="1" applyBorder="1" applyAlignment="1" applyProtection="1">
      <alignment horizontal="left"/>
    </xf>
    <xf numFmtId="193" fontId="2" fillId="0" borderId="122" xfId="7" applyNumberFormat="1" applyFont="1" applyFill="1" applyBorder="1" applyAlignment="1" applyProtection="1">
      <alignment horizontal="right"/>
    </xf>
    <xf numFmtId="193" fontId="2" fillId="36" borderId="122" xfId="7" applyNumberFormat="1" applyFont="1" applyFill="1" applyBorder="1" applyAlignment="1" applyProtection="1">
      <alignment horizontal="right"/>
    </xf>
    <xf numFmtId="193" fontId="2" fillId="0" borderId="126" xfId="0" applyNumberFormat="1" applyFont="1" applyFill="1" applyBorder="1" applyAlignment="1" applyProtection="1">
      <alignment horizontal="right"/>
    </xf>
    <xf numFmtId="193" fontId="2" fillId="0" borderId="122" xfId="0" applyNumberFormat="1" applyFont="1" applyFill="1" applyBorder="1" applyAlignment="1" applyProtection="1">
      <alignment horizontal="right"/>
    </xf>
    <xf numFmtId="193" fontId="2" fillId="36" borderId="89" xfId="0" applyNumberFormat="1" applyFont="1" applyFill="1" applyBorder="1" applyAlignment="1" applyProtection="1">
      <alignment horizontal="right"/>
    </xf>
    <xf numFmtId="0" fontId="2" fillId="0" borderId="124" xfId="0" applyFont="1" applyFill="1" applyBorder="1" applyAlignment="1" applyProtection="1">
      <alignment horizontal="left" indent="2"/>
    </xf>
    <xf numFmtId="0" fontId="45" fillId="0" borderId="124" xfId="0" applyFont="1" applyFill="1" applyBorder="1" applyAlignment="1" applyProtection="1"/>
    <xf numFmtId="193" fontId="2" fillId="0" borderId="122" xfId="7" applyNumberFormat="1" applyFont="1" applyFill="1" applyBorder="1" applyAlignment="1" applyProtection="1">
      <alignment horizontal="right"/>
      <protection locked="0"/>
    </xf>
    <xf numFmtId="193" fontId="2" fillId="0" borderId="126" xfId="0" applyNumberFormat="1" applyFont="1" applyFill="1" applyBorder="1" applyAlignment="1" applyProtection="1">
      <alignment horizontal="right"/>
      <protection locked="0"/>
    </xf>
    <xf numFmtId="193" fontId="2" fillId="0" borderId="122" xfId="0" applyNumberFormat="1" applyFont="1" applyFill="1" applyBorder="1" applyAlignment="1" applyProtection="1">
      <alignment horizontal="right"/>
      <protection locked="0"/>
    </xf>
    <xf numFmtId="193" fontId="2" fillId="0" borderId="89" xfId="0" applyNumberFormat="1" applyFont="1" applyFill="1" applyBorder="1" applyAlignment="1" applyProtection="1">
      <alignment horizontal="right"/>
    </xf>
    <xf numFmtId="0" fontId="2" fillId="0" borderId="124" xfId="0" applyFont="1" applyFill="1" applyBorder="1" applyAlignment="1" applyProtection="1">
      <alignment horizontal="left" indent="1"/>
    </xf>
    <xf numFmtId="0" fontId="45" fillId="0" borderId="124" xfId="0" applyFont="1" applyFill="1" applyBorder="1" applyAlignment="1" applyProtection="1">
      <alignment horizontal="left"/>
    </xf>
    <xf numFmtId="0" fontId="2" fillId="0" borderId="122" xfId="0" applyFont="1" applyFill="1" applyBorder="1" applyAlignment="1">
      <alignment horizontal="left" vertical="center"/>
    </xf>
    <xf numFmtId="0" fontId="2" fillId="0" borderId="122" xfId="0" applyFont="1" applyFill="1" applyBorder="1" applyAlignment="1">
      <alignment horizontal="center" vertical="center" wrapText="1"/>
    </xf>
    <xf numFmtId="0" fontId="2" fillId="0" borderId="89" xfId="0" applyFont="1" applyFill="1" applyBorder="1" applyAlignment="1">
      <alignment horizontal="center" vertical="center" wrapText="1"/>
    </xf>
    <xf numFmtId="38" fontId="2" fillId="0" borderId="122" xfId="0" applyNumberFormat="1" applyFont="1" applyFill="1" applyBorder="1" applyAlignment="1" applyProtection="1">
      <alignment horizontal="right"/>
      <protection locked="0"/>
    </xf>
    <xf numFmtId="38" fontId="2" fillId="0" borderId="89" xfId="0" applyNumberFormat="1" applyFont="1" applyFill="1" applyBorder="1" applyAlignment="1" applyProtection="1">
      <alignment horizontal="right"/>
      <protection locked="0"/>
    </xf>
    <xf numFmtId="0" fontId="2" fillId="0" borderId="122" xfId="0" applyFont="1" applyFill="1" applyBorder="1" applyAlignment="1">
      <alignment horizontal="left" wrapText="1" indent="1"/>
    </xf>
    <xf numFmtId="1" fontId="2" fillId="36" borderId="122" xfId="7" applyNumberFormat="1" applyFont="1" applyFill="1" applyBorder="1" applyAlignment="1" applyProtection="1">
      <alignment horizontal="right"/>
    </xf>
    <xf numFmtId="1" fontId="2" fillId="36" borderId="89" xfId="7" applyNumberFormat="1" applyFont="1" applyFill="1" applyBorder="1" applyAlignment="1" applyProtection="1">
      <alignment horizontal="right"/>
    </xf>
    <xf numFmtId="38" fontId="2" fillId="36" borderId="122" xfId="0" applyNumberFormat="1" applyFont="1" applyFill="1" applyBorder="1" applyAlignment="1">
      <alignment horizontal="right"/>
    </xf>
    <xf numFmtId="0" fontId="2" fillId="0" borderId="122" xfId="0" applyFont="1" applyFill="1" applyBorder="1" applyAlignment="1">
      <alignment horizontal="left" wrapText="1" indent="2"/>
    </xf>
    <xf numFmtId="0" fontId="45" fillId="0" borderId="122" xfId="0" applyFont="1" applyFill="1" applyBorder="1" applyAlignment="1"/>
    <xf numFmtId="38" fontId="2" fillId="3" borderId="122" xfId="0" applyNumberFormat="1" applyFont="1" applyFill="1" applyBorder="1" applyAlignment="1" applyProtection="1">
      <alignment horizontal="right"/>
      <protection locked="0"/>
    </xf>
    <xf numFmtId="1" fontId="2" fillId="3" borderId="122" xfId="7" applyNumberFormat="1" applyFont="1" applyFill="1" applyBorder="1" applyAlignment="1" applyProtection="1">
      <alignment horizontal="right"/>
    </xf>
    <xf numFmtId="1" fontId="2" fillId="3" borderId="89" xfId="7" applyNumberFormat="1" applyFont="1" applyFill="1" applyBorder="1" applyAlignment="1" applyProtection="1">
      <alignment horizontal="right"/>
    </xf>
    <xf numFmtId="0" fontId="45" fillId="0" borderId="122" xfId="0" applyFont="1" applyFill="1" applyBorder="1" applyAlignment="1">
      <alignment horizontal="left"/>
    </xf>
    <xf numFmtId="0" fontId="45" fillId="0" borderId="122" xfId="0" applyFont="1" applyFill="1" applyBorder="1" applyAlignment="1">
      <alignment horizontal="center"/>
    </xf>
    <xf numFmtId="0" fontId="45" fillId="3" borderId="122" xfId="0" applyFont="1" applyFill="1" applyBorder="1" applyAlignment="1">
      <alignment horizontal="center"/>
    </xf>
    <xf numFmtId="0" fontId="2" fillId="0" borderId="122" xfId="0" applyFont="1" applyFill="1" applyBorder="1" applyAlignment="1">
      <alignment horizontal="left" indent="1"/>
    </xf>
    <xf numFmtId="38" fontId="2" fillId="36" borderId="122" xfId="0" applyNumberFormat="1" applyFont="1" applyFill="1" applyBorder="1" applyAlignment="1" applyProtection="1">
      <alignment horizontal="right"/>
    </xf>
    <xf numFmtId="0" fontId="45" fillId="0" borderId="122" xfId="0" applyFont="1" applyFill="1" applyBorder="1" applyAlignment="1">
      <alignment horizontal="left" indent="1"/>
    </xf>
    <xf numFmtId="0" fontId="45" fillId="0" borderId="122" xfId="0" applyFont="1" applyFill="1" applyBorder="1" applyAlignment="1">
      <alignment horizontal="left" vertical="center" wrapText="1"/>
    </xf>
    <xf numFmtId="38" fontId="2" fillId="0" borderId="122" xfId="0" applyNumberFormat="1" applyFont="1" applyFill="1" applyBorder="1" applyAlignment="1" applyProtection="1">
      <alignment horizontal="right" vertical="center"/>
      <protection locked="0"/>
    </xf>
    <xf numFmtId="0" fontId="45" fillId="0" borderId="122" xfId="0" applyFont="1" applyFill="1" applyBorder="1" applyAlignment="1" applyProtection="1">
      <alignment horizontal="left"/>
      <protection locked="0"/>
    </xf>
    <xf numFmtId="193" fontId="2" fillId="36" borderId="122" xfId="0" applyNumberFormat="1" applyFont="1" applyFill="1" applyBorder="1" applyAlignment="1" applyProtection="1">
      <alignment horizontal="right"/>
    </xf>
    <xf numFmtId="0" fontId="2" fillId="0" borderId="122" xfId="0" applyFont="1" applyFill="1" applyBorder="1" applyAlignment="1" applyProtection="1">
      <alignment horizontal="left" indent="4"/>
      <protection locked="0"/>
    </xf>
    <xf numFmtId="0" fontId="45" fillId="0" borderId="126" xfId="0" applyNumberFormat="1" applyFont="1" applyFill="1" applyBorder="1" applyAlignment="1">
      <alignment vertical="center" wrapText="1"/>
    </xf>
    <xf numFmtId="0" fontId="2" fillId="0" borderId="126" xfId="0" applyNumberFormat="1" applyFont="1" applyFill="1" applyBorder="1" applyAlignment="1">
      <alignment horizontal="left" vertical="center" wrapText="1" indent="4"/>
    </xf>
    <xf numFmtId="0" fontId="95" fillId="0" borderId="126" xfId="0" applyNumberFormat="1" applyFont="1" applyFill="1" applyBorder="1" applyAlignment="1">
      <alignment vertical="center" wrapText="1"/>
    </xf>
    <xf numFmtId="0" fontId="2" fillId="0" borderId="122" xfId="0" applyFont="1" applyFill="1" applyBorder="1" applyAlignment="1" applyProtection="1">
      <alignment horizontal="left" vertical="center" indent="11"/>
      <protection locked="0"/>
    </xf>
    <xf numFmtId="0" fontId="46" fillId="0" borderId="122" xfId="0" applyFont="1" applyFill="1" applyBorder="1" applyAlignment="1" applyProtection="1">
      <alignment horizontal="left" vertical="center" indent="17"/>
      <protection locked="0"/>
    </xf>
    <xf numFmtId="0" fontId="96" fillId="0" borderId="126" xfId="0" applyNumberFormat="1" applyFont="1" applyFill="1" applyBorder="1" applyAlignment="1">
      <alignment horizontal="left" vertical="center" wrapText="1"/>
    </xf>
    <xf numFmtId="0" fontId="2" fillId="0" borderId="126" xfId="0" applyNumberFormat="1" applyFont="1" applyFill="1" applyBorder="1" applyAlignment="1">
      <alignment horizontal="left" vertical="center" wrapText="1"/>
    </xf>
    <xf numFmtId="164" fontId="85" fillId="0" borderId="0" xfId="7" applyNumberFormat="1" applyFont="1"/>
    <xf numFmtId="193" fontId="85" fillId="0" borderId="0" xfId="0" applyNumberFormat="1" applyFont="1"/>
    <xf numFmtId="38" fontId="84" fillId="0" borderId="0" xfId="0" applyNumberFormat="1" applyFont="1"/>
    <xf numFmtId="193" fontId="85" fillId="0" borderId="0" xfId="0" applyNumberFormat="1" applyFont="1" applyFill="1"/>
    <xf numFmtId="3" fontId="89" fillId="0" borderId="0" xfId="0" applyNumberFormat="1" applyFont="1"/>
    <xf numFmtId="14" fontId="2" fillId="0" borderId="0" xfId="0" applyNumberFormat="1" applyFont="1" applyAlignment="1">
      <alignment horizontal="left"/>
    </xf>
    <xf numFmtId="0" fontId="3" fillId="0" borderId="122" xfId="0" applyFont="1" applyFill="1" applyBorder="1" applyAlignment="1">
      <alignment horizontal="center"/>
    </xf>
    <xf numFmtId="0" fontId="3" fillId="0" borderId="122" xfId="0" applyFont="1" applyBorder="1" applyAlignment="1">
      <alignment horizontal="center"/>
    </xf>
    <xf numFmtId="0" fontId="3" fillId="0" borderId="122" xfId="0" applyFont="1" applyBorder="1" applyAlignment="1">
      <alignment wrapText="1"/>
    </xf>
    <xf numFmtId="164" fontId="3" fillId="0" borderId="122" xfId="7" applyNumberFormat="1" applyFont="1" applyBorder="1"/>
    <xf numFmtId="0" fontId="99" fillId="0" borderId="122" xfId="0" applyFont="1" applyBorder="1" applyAlignment="1">
      <alignment horizontal="left" wrapText="1" indent="2"/>
    </xf>
    <xf numFmtId="169" fontId="9" fillId="37" borderId="122" xfId="20" applyBorder="1"/>
    <xf numFmtId="164" fontId="3" fillId="0" borderId="122" xfId="7" applyNumberFormat="1" applyFont="1" applyBorder="1" applyAlignment="1">
      <alignment vertical="center"/>
    </xf>
    <xf numFmtId="0" fontId="4" fillId="0" borderId="122" xfId="0" applyFont="1" applyBorder="1" applyAlignment="1">
      <alignment wrapText="1"/>
    </xf>
    <xf numFmtId="164" fontId="3" fillId="0" borderId="122" xfId="7" applyNumberFormat="1" applyFont="1" applyFill="1" applyBorder="1"/>
    <xf numFmtId="164" fontId="3" fillId="0" borderId="122" xfId="7" applyNumberFormat="1" applyFont="1" applyFill="1" applyBorder="1" applyAlignment="1">
      <alignment vertical="center"/>
    </xf>
    <xf numFmtId="0" fontId="99" fillId="0" borderId="122" xfId="0" applyFont="1" applyBorder="1" applyAlignment="1">
      <alignment horizontal="left" wrapText="1" indent="4"/>
    </xf>
    <xf numFmtId="164" fontId="3" fillId="0" borderId="78" xfId="7" applyNumberFormat="1" applyFont="1" applyFill="1" applyBorder="1"/>
    <xf numFmtId="164" fontId="2" fillId="37" borderId="0" xfId="7" applyNumberFormat="1" applyFont="1" applyFill="1" applyBorder="1"/>
    <xf numFmtId="164" fontId="2" fillId="37" borderId="104" xfId="7" applyNumberFormat="1" applyFont="1" applyFill="1" applyBorder="1"/>
    <xf numFmtId="193" fontId="2" fillId="0" borderId="122" xfId="0" applyNumberFormat="1" applyFont="1" applyFill="1" applyBorder="1" applyAlignment="1" applyProtection="1">
      <alignment vertical="center" wrapText="1"/>
      <protection locked="0"/>
    </xf>
    <xf numFmtId="193" fontId="84" fillId="0" borderId="122" xfId="0" applyNumberFormat="1" applyFont="1" applyFill="1" applyBorder="1" applyAlignment="1" applyProtection="1">
      <alignment vertical="center" wrapText="1"/>
      <protection locked="0"/>
    </xf>
    <xf numFmtId="193" fontId="84" fillId="0" borderId="89" xfId="0" applyNumberFormat="1" applyFont="1" applyFill="1" applyBorder="1" applyAlignment="1" applyProtection="1">
      <alignment vertical="center" wrapText="1"/>
      <protection locked="0"/>
    </xf>
    <xf numFmtId="169" fontId="2" fillId="37" borderId="0" xfId="20" applyFont="1" applyBorder="1"/>
    <xf numFmtId="169" fontId="2" fillId="37" borderId="104" xfId="20" applyFont="1" applyBorder="1"/>
    <xf numFmtId="193" fontId="2" fillId="0" borderId="122" xfId="0" applyNumberFormat="1" applyFont="1" applyFill="1" applyBorder="1" applyAlignment="1" applyProtection="1">
      <alignment horizontal="right" vertical="center" wrapText="1"/>
      <protection locked="0"/>
    </xf>
    <xf numFmtId="193" fontId="45" fillId="0" borderId="122" xfId="0" applyNumberFormat="1" applyFont="1" applyFill="1" applyBorder="1" applyAlignment="1" applyProtection="1">
      <alignment horizontal="right" vertical="center" wrapText="1"/>
      <protection locked="0"/>
    </xf>
    <xf numFmtId="10" fontId="2" fillId="0" borderId="122" xfId="20962" applyNumberFormat="1" applyFont="1" applyBorder="1" applyAlignment="1" applyProtection="1">
      <alignment horizontal="right" vertical="center" wrapText="1"/>
      <protection locked="0"/>
    </xf>
    <xf numFmtId="10" fontId="84" fillId="0" borderId="122" xfId="20962" applyNumberFormat="1" applyFont="1" applyBorder="1" applyAlignment="1" applyProtection="1">
      <alignment vertical="center" wrapText="1"/>
      <protection locked="0"/>
    </xf>
    <xf numFmtId="10" fontId="84" fillId="0" borderId="89" xfId="20962" applyNumberFormat="1" applyFont="1" applyBorder="1" applyAlignment="1" applyProtection="1">
      <alignment vertical="center" wrapText="1"/>
      <protection locked="0"/>
    </xf>
    <xf numFmtId="10" fontId="2" fillId="37" borderId="0" xfId="20962" applyNumberFormat="1" applyFont="1" applyFill="1" applyBorder="1"/>
    <xf numFmtId="10" fontId="2" fillId="37" borderId="104" xfId="20962" applyNumberFormat="1" applyFont="1" applyFill="1" applyBorder="1"/>
    <xf numFmtId="10" fontId="2" fillId="2" borderId="122" xfId="20962" applyNumberFormat="1" applyFont="1" applyFill="1" applyBorder="1" applyAlignment="1" applyProtection="1">
      <alignment vertical="center"/>
      <protection locked="0"/>
    </xf>
    <xf numFmtId="10" fontId="87" fillId="2" borderId="122" xfId="20962" applyNumberFormat="1" applyFont="1" applyFill="1" applyBorder="1" applyAlignment="1" applyProtection="1">
      <alignment vertical="center"/>
      <protection locked="0"/>
    </xf>
    <xf numFmtId="10" fontId="87" fillId="2" borderId="89" xfId="20962" applyNumberFormat="1" applyFont="1" applyFill="1" applyBorder="1" applyAlignment="1" applyProtection="1">
      <alignment vertical="center"/>
      <protection locked="0"/>
    </xf>
    <xf numFmtId="10" fontId="2" fillId="0" borderId="122" xfId="20962" applyNumberFormat="1" applyFont="1" applyFill="1" applyBorder="1" applyAlignment="1" applyProtection="1">
      <alignment horizontal="right" vertical="center" wrapText="1"/>
      <protection locked="0"/>
    </xf>
    <xf numFmtId="10" fontId="84" fillId="0" borderId="122" xfId="20962" applyNumberFormat="1" applyFont="1" applyFill="1" applyBorder="1" applyAlignment="1" applyProtection="1">
      <alignment horizontal="right" vertical="center" wrapText="1"/>
      <protection locked="0"/>
    </xf>
    <xf numFmtId="10" fontId="84" fillId="0" borderId="89" xfId="20962" applyNumberFormat="1" applyFont="1" applyFill="1" applyBorder="1" applyAlignment="1" applyProtection="1">
      <alignment horizontal="right" vertical="center" wrapText="1"/>
      <protection locked="0"/>
    </xf>
    <xf numFmtId="193" fontId="2" fillId="2" borderId="122" xfId="0" applyNumberFormat="1" applyFont="1" applyFill="1" applyBorder="1" applyAlignment="1" applyProtection="1">
      <alignment vertical="center"/>
      <protection locked="0"/>
    </xf>
    <xf numFmtId="193" fontId="87" fillId="2" borderId="122" xfId="0" applyNumberFormat="1" applyFont="1" applyFill="1" applyBorder="1" applyAlignment="1" applyProtection="1">
      <alignment vertical="center"/>
      <protection locked="0"/>
    </xf>
    <xf numFmtId="193" fontId="87" fillId="2" borderId="89" xfId="0" applyNumberFormat="1" applyFont="1" applyFill="1" applyBorder="1" applyAlignment="1" applyProtection="1">
      <alignment vertical="center"/>
      <protection locked="0"/>
    </xf>
    <xf numFmtId="9" fontId="2" fillId="2" borderId="123" xfId="20962" applyFont="1" applyFill="1" applyBorder="1" applyAlignment="1" applyProtection="1">
      <alignment vertical="center"/>
      <protection locked="0"/>
    </xf>
    <xf numFmtId="9" fontId="87" fillId="2" borderId="123" xfId="20962" applyFont="1" applyFill="1" applyBorder="1" applyAlignment="1" applyProtection="1">
      <alignment vertical="center"/>
      <protection locked="0"/>
    </xf>
    <xf numFmtId="9" fontId="87" fillId="2" borderId="99" xfId="20962" applyFont="1" applyFill="1" applyBorder="1" applyAlignment="1" applyProtection="1">
      <alignment vertical="center"/>
      <protection locked="0"/>
    </xf>
    <xf numFmtId="193" fontId="2" fillId="2" borderId="123" xfId="0" applyNumberFormat="1" applyFont="1" applyFill="1" applyBorder="1" applyAlignment="1" applyProtection="1">
      <alignment vertical="center"/>
      <protection locked="0"/>
    </xf>
    <xf numFmtId="193" fontId="87" fillId="2" borderId="123" xfId="0" applyNumberFormat="1" applyFont="1" applyFill="1" applyBorder="1" applyAlignment="1" applyProtection="1">
      <alignment vertical="center"/>
      <protection locked="0"/>
    </xf>
    <xf numFmtId="193" fontId="87" fillId="2" borderId="99" xfId="0" applyNumberFormat="1" applyFont="1" applyFill="1" applyBorder="1" applyAlignment="1" applyProtection="1">
      <alignment vertical="center"/>
      <protection locked="0"/>
    </xf>
    <xf numFmtId="194" fontId="2" fillId="2" borderId="25" xfId="0" applyNumberFormat="1" applyFont="1" applyFill="1" applyBorder="1" applyAlignment="1" applyProtection="1">
      <alignment vertical="center"/>
      <protection locked="0"/>
    </xf>
    <xf numFmtId="194" fontId="87" fillId="2" borderId="25" xfId="0" applyNumberFormat="1" applyFont="1" applyFill="1" applyBorder="1" applyAlignment="1" applyProtection="1">
      <alignment vertical="center"/>
      <protection locked="0"/>
    </xf>
    <xf numFmtId="194" fontId="87" fillId="2" borderId="26" xfId="0" applyNumberFormat="1" applyFont="1" applyFill="1" applyBorder="1" applyAlignment="1" applyProtection="1">
      <alignment vertical="center"/>
      <protection locked="0"/>
    </xf>
    <xf numFmtId="0" fontId="84" fillId="0" borderId="0" xfId="0" applyFont="1" applyFill="1" applyBorder="1" applyAlignment="1">
      <alignment horizontal="left" vertical="center" wrapText="1"/>
    </xf>
    <xf numFmtId="0" fontId="2" fillId="0" borderId="0" xfId="0" applyFont="1" applyAlignment="1">
      <alignment horizontal="left"/>
    </xf>
    <xf numFmtId="0" fontId="84" fillId="0" borderId="0" xfId="0" applyFont="1" applyFill="1" applyAlignment="1">
      <alignment horizontal="left"/>
    </xf>
    <xf numFmtId="0" fontId="85" fillId="0" borderId="0" xfId="0" applyFont="1" applyFill="1" applyAlignment="1">
      <alignment horizontal="left"/>
    </xf>
    <xf numFmtId="0" fontId="85" fillId="0" borderId="0" xfId="0" applyFont="1" applyAlignment="1">
      <alignment horizontal="left"/>
    </xf>
    <xf numFmtId="0" fontId="2" fillId="0" borderId="0" xfId="11" applyFont="1" applyFill="1" applyBorder="1" applyAlignment="1" applyProtection="1">
      <alignment horizontal="left"/>
    </xf>
    <xf numFmtId="193" fontId="3" fillId="0" borderId="0" xfId="0" applyNumberFormat="1" applyFont="1"/>
    <xf numFmtId="43" fontId="3" fillId="0" borderId="0" xfId="0" applyNumberFormat="1" applyFont="1"/>
    <xf numFmtId="0" fontId="112" fillId="0" borderId="0" xfId="11" applyFont="1" applyFill="1" applyBorder="1" applyAlignment="1" applyProtection="1">
      <alignment horizontal="left"/>
    </xf>
    <xf numFmtId="0" fontId="113" fillId="0" borderId="0" xfId="0" applyFont="1" applyFill="1" applyAlignment="1">
      <alignment horizontal="left"/>
    </xf>
    <xf numFmtId="14" fontId="84" fillId="0" borderId="0" xfId="0" applyNumberFormat="1" applyFont="1" applyFill="1" applyAlignment="1">
      <alignment horizontal="left"/>
    </xf>
    <xf numFmtId="0" fontId="113" fillId="0" borderId="0" xfId="0" applyFont="1" applyFill="1" applyAlignment="1">
      <alignment horizontal="left" wrapText="1"/>
    </xf>
    <xf numFmtId="0" fontId="3" fillId="0" borderId="0" xfId="0" applyFont="1" applyAlignment="1">
      <alignment horizontal="left"/>
    </xf>
    <xf numFmtId="0" fontId="0" fillId="0" borderId="0" xfId="0" applyAlignment="1">
      <alignment horizontal="left"/>
    </xf>
    <xf numFmtId="0" fontId="84" fillId="0" borderId="0" xfId="0" applyFont="1" applyAlignment="1">
      <alignment horizontal="left"/>
    </xf>
    <xf numFmtId="0" fontId="89" fillId="0" borderId="0" xfId="0" applyFont="1" applyAlignment="1">
      <alignment horizontal="left"/>
    </xf>
    <xf numFmtId="0" fontId="3" fillId="0" borderId="0" xfId="0" applyFont="1" applyFill="1" applyAlignment="1">
      <alignment horizontal="left"/>
    </xf>
    <xf numFmtId="0" fontId="94" fillId="0" borderId="0" xfId="11" applyFont="1" applyFill="1" applyBorder="1" applyAlignment="1" applyProtection="1">
      <alignment horizontal="left"/>
    </xf>
    <xf numFmtId="0" fontId="2" fillId="0" borderId="0" xfId="0" applyFont="1" applyBorder="1" applyAlignment="1">
      <alignment horizontal="left"/>
    </xf>
    <xf numFmtId="0" fontId="84" fillId="0" borderId="0" xfId="0" applyFont="1" applyBorder="1" applyAlignment="1">
      <alignment horizontal="left"/>
    </xf>
    <xf numFmtId="0" fontId="89" fillId="0" borderId="0" xfId="0" applyFont="1" applyBorder="1" applyAlignment="1">
      <alignment horizontal="left"/>
    </xf>
    <xf numFmtId="14" fontId="84" fillId="0" borderId="0" xfId="0" applyNumberFormat="1" applyFont="1" applyAlignment="1">
      <alignment horizontal="left"/>
    </xf>
    <xf numFmtId="0" fontId="85" fillId="0" borderId="0" xfId="0" applyFont="1" applyBorder="1" applyAlignment="1">
      <alignment horizontal="left"/>
    </xf>
    <xf numFmtId="0" fontId="84" fillId="0" borderId="3" xfId="0" applyFont="1" applyBorder="1" applyAlignment="1">
      <alignment horizontal="left"/>
    </xf>
    <xf numFmtId="0" fontId="91" fillId="0" borderId="3" xfId="20960" applyFont="1" applyFill="1" applyBorder="1" applyAlignment="1" applyProtection="1">
      <alignment horizontal="left" vertical="center"/>
    </xf>
    <xf numFmtId="0" fontId="85" fillId="0" borderId="122" xfId="0" applyFont="1" applyBorder="1" applyAlignment="1">
      <alignment horizontal="left"/>
    </xf>
    <xf numFmtId="0" fontId="86" fillId="0" borderId="0" xfId="0" applyFont="1" applyFill="1" applyBorder="1" applyAlignment="1">
      <alignment horizontal="left" wrapText="1"/>
    </xf>
    <xf numFmtId="0" fontId="86" fillId="0" borderId="0" xfId="0" applyFont="1" applyAlignment="1">
      <alignment horizontal="left"/>
    </xf>
    <xf numFmtId="0" fontId="93" fillId="0" borderId="73" xfId="0" applyFont="1" applyBorder="1" applyAlignment="1">
      <alignment horizontal="left" wrapText="1"/>
    </xf>
    <xf numFmtId="0" fontId="93" fillId="0" borderId="72"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4"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8" xfId="0" applyFont="1" applyFill="1" applyBorder="1" applyAlignment="1">
      <alignment horizontal="center" vertical="center" wrapText="1"/>
    </xf>
    <xf numFmtId="0" fontId="84" fillId="0" borderId="88" xfId="0" applyFont="1" applyFill="1" applyBorder="1" applyAlignment="1">
      <alignment horizontal="center" vertical="center" wrapText="1"/>
    </xf>
    <xf numFmtId="0" fontId="45" fillId="0" borderId="88" xfId="11" applyFont="1" applyFill="1" applyBorder="1" applyAlignment="1" applyProtection="1">
      <alignment horizontal="center" vertical="center" wrapText="1"/>
    </xf>
    <xf numFmtId="0" fontId="45" fillId="0" borderId="89" xfId="11" applyFont="1" applyFill="1" applyBorder="1" applyAlignment="1" applyProtection="1">
      <alignment horizontal="center" vertical="center" wrapText="1"/>
    </xf>
    <xf numFmtId="0" fontId="45" fillId="0" borderId="78"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9" xfId="13" applyFont="1" applyFill="1" applyBorder="1" applyAlignment="1" applyProtection="1">
      <alignment horizontal="center" vertical="center" wrapText="1"/>
      <protection locked="0"/>
    </xf>
    <xf numFmtId="0" fontId="98" fillId="3" borderId="71"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7"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80" xfId="1" applyNumberFormat="1" applyFont="1" applyFill="1" applyBorder="1" applyAlignment="1" applyProtection="1">
      <alignment horizontal="center" vertical="center" wrapText="1"/>
      <protection locked="0"/>
    </xf>
    <xf numFmtId="164" fontId="45" fillId="0" borderId="81" xfId="1" applyNumberFormat="1" applyFont="1" applyFill="1" applyBorder="1" applyAlignment="1" applyProtection="1">
      <alignment horizontal="center" vertical="center" wrapText="1"/>
      <protection locked="0"/>
    </xf>
    <xf numFmtId="0" fontId="3" fillId="0" borderId="79"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86" fillId="0" borderId="82" xfId="0" applyFont="1" applyBorder="1" applyAlignment="1">
      <alignment horizontal="center"/>
    </xf>
    <xf numFmtId="0" fontId="86" fillId="0" borderId="83"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9" fillId="0" borderId="58" xfId="0" applyFont="1" applyFill="1" applyBorder="1" applyAlignment="1">
      <alignment horizontal="left" vertical="center"/>
    </xf>
    <xf numFmtId="0" fontId="99"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9" xfId="0" applyFont="1" applyBorder="1" applyAlignment="1">
      <alignment horizontal="center" vertical="center" wrapText="1"/>
    </xf>
    <xf numFmtId="0" fontId="115" fillId="0" borderId="112" xfId="0" applyNumberFormat="1" applyFont="1" applyFill="1" applyBorder="1" applyAlignment="1">
      <alignment horizontal="left" vertical="center" wrapText="1"/>
    </xf>
    <xf numFmtId="0" fontId="115" fillId="0" borderId="113" xfId="0" applyNumberFormat="1" applyFont="1" applyFill="1" applyBorder="1" applyAlignment="1">
      <alignment horizontal="left" vertical="center" wrapText="1"/>
    </xf>
    <xf numFmtId="0" fontId="115" fillId="0" borderId="117" xfId="0" applyNumberFormat="1" applyFont="1" applyFill="1" applyBorder="1" applyAlignment="1">
      <alignment horizontal="left" vertical="center" wrapText="1"/>
    </xf>
    <xf numFmtId="0" fontId="115" fillId="0" borderId="118" xfId="0" applyNumberFormat="1" applyFont="1" applyFill="1" applyBorder="1" applyAlignment="1">
      <alignment horizontal="left" vertical="center" wrapText="1"/>
    </xf>
    <xf numFmtId="0" fontId="115" fillId="0" borderId="120" xfId="0" applyNumberFormat="1" applyFont="1" applyFill="1" applyBorder="1" applyAlignment="1">
      <alignment horizontal="left" vertical="center" wrapText="1"/>
    </xf>
    <xf numFmtId="0" fontId="115" fillId="0" borderId="121" xfId="0" applyNumberFormat="1" applyFont="1" applyFill="1" applyBorder="1" applyAlignment="1">
      <alignment horizontal="left" vertical="center" wrapText="1"/>
    </xf>
    <xf numFmtId="0" fontId="116" fillId="0" borderId="114" xfId="0" applyFont="1" applyFill="1" applyBorder="1" applyAlignment="1">
      <alignment horizontal="center" vertical="center" wrapText="1"/>
    </xf>
    <xf numFmtId="0" fontId="116" fillId="0" borderId="115" xfId="0" applyFont="1" applyFill="1" applyBorder="1" applyAlignment="1">
      <alignment horizontal="center" vertical="center" wrapText="1"/>
    </xf>
    <xf numFmtId="0" fontId="116" fillId="0" borderId="116" xfId="0" applyFont="1" applyFill="1" applyBorder="1" applyAlignment="1">
      <alignment horizontal="center" vertical="center" wrapText="1"/>
    </xf>
    <xf numFmtId="0" fontId="116" fillId="0" borderId="93" xfId="0" applyFont="1" applyFill="1" applyBorder="1" applyAlignment="1">
      <alignment horizontal="center" vertical="center" wrapText="1"/>
    </xf>
    <xf numFmtId="0" fontId="116" fillId="0" borderId="119" xfId="0" applyFont="1" applyFill="1" applyBorder="1" applyAlignment="1">
      <alignment horizontal="center" vertical="center" wrapText="1"/>
    </xf>
    <xf numFmtId="0" fontId="116" fillId="0" borderId="83" xfId="0" applyFont="1" applyFill="1" applyBorder="1" applyAlignment="1">
      <alignment horizontal="center" vertical="center" wrapText="1"/>
    </xf>
    <xf numFmtId="0" fontId="113" fillId="0" borderId="123"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122" xfId="0" applyFont="1" applyFill="1" applyBorder="1" applyAlignment="1">
      <alignment horizontal="center" vertical="center" wrapText="1"/>
    </xf>
    <xf numFmtId="0" fontId="120" fillId="0" borderId="122" xfId="0" applyFont="1" applyFill="1" applyBorder="1" applyAlignment="1">
      <alignment horizontal="center" vertical="center"/>
    </xf>
    <xf numFmtId="0" fontId="120" fillId="0" borderId="114" xfId="0" applyFont="1" applyFill="1" applyBorder="1" applyAlignment="1">
      <alignment horizontal="center" vertical="center"/>
    </xf>
    <xf numFmtId="0" fontId="120" fillId="0" borderId="116" xfId="0" applyFont="1" applyFill="1" applyBorder="1" applyAlignment="1">
      <alignment horizontal="center" vertical="center"/>
    </xf>
    <xf numFmtId="0" fontId="120" fillId="0" borderId="93" xfId="0" applyFont="1" applyFill="1" applyBorder="1" applyAlignment="1">
      <alignment horizontal="center" vertical="center"/>
    </xf>
    <xf numFmtId="0" fontId="120" fillId="0" borderId="83" xfId="0" applyFont="1" applyFill="1" applyBorder="1" applyAlignment="1">
      <alignment horizontal="center" vertical="center"/>
    </xf>
    <xf numFmtId="0" fontId="116" fillId="0" borderId="122" xfId="0" applyFont="1" applyFill="1" applyBorder="1" applyAlignment="1">
      <alignment horizontal="center" vertical="center" wrapText="1"/>
    </xf>
    <xf numFmtId="0" fontId="116" fillId="0" borderId="78" xfId="0" applyFont="1" applyFill="1" applyBorder="1" applyAlignment="1">
      <alignment horizontal="center" vertical="center" wrapText="1"/>
    </xf>
    <xf numFmtId="0" fontId="116" fillId="0" borderId="76" xfId="0" applyFont="1" applyFill="1" applyBorder="1" applyAlignment="1">
      <alignment horizontal="center" vertical="center" wrapText="1"/>
    </xf>
    <xf numFmtId="0" fontId="113" fillId="0" borderId="124" xfId="0" applyFont="1" applyFill="1" applyBorder="1" applyAlignment="1">
      <alignment horizontal="center" vertical="center" wrapText="1"/>
    </xf>
    <xf numFmtId="0" fontId="113" fillId="0" borderId="125" xfId="0" applyFont="1" applyFill="1" applyBorder="1" applyAlignment="1">
      <alignment horizontal="center" vertical="center" wrapText="1"/>
    </xf>
    <xf numFmtId="0" fontId="113" fillId="0" borderId="126" xfId="0" applyFont="1" applyFill="1" applyBorder="1" applyAlignment="1">
      <alignment horizontal="center" vertical="center" wrapText="1"/>
    </xf>
    <xf numFmtId="0" fontId="116" fillId="0" borderId="84"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84" xfId="0" applyFont="1" applyFill="1" applyBorder="1" applyAlignment="1">
      <alignment horizontal="center" vertical="center" wrapText="1"/>
    </xf>
    <xf numFmtId="0" fontId="113" fillId="0" borderId="78"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76" xfId="0" applyFont="1" applyFill="1" applyBorder="1" applyAlignment="1">
      <alignment horizontal="center" vertical="center" wrapText="1"/>
    </xf>
    <xf numFmtId="0" fontId="113" fillId="0" borderId="83" xfId="0" applyFont="1" applyFill="1" applyBorder="1" applyAlignment="1">
      <alignment horizontal="center" vertical="center" wrapText="1"/>
    </xf>
    <xf numFmtId="0" fontId="116" fillId="0" borderId="114" xfId="0" applyFont="1" applyFill="1" applyBorder="1" applyAlignment="1">
      <alignment horizontal="center" vertical="top" wrapText="1"/>
    </xf>
    <xf numFmtId="0" fontId="116" fillId="0" borderId="116" xfId="0" applyFont="1" applyFill="1" applyBorder="1" applyAlignment="1">
      <alignment horizontal="center" vertical="top" wrapText="1"/>
    </xf>
    <xf numFmtId="0" fontId="116" fillId="0" borderId="78" xfId="0" applyFont="1" applyFill="1" applyBorder="1" applyAlignment="1">
      <alignment horizontal="center" vertical="top" wrapText="1"/>
    </xf>
    <xf numFmtId="0" fontId="116" fillId="0" borderId="76" xfId="0" applyFont="1" applyFill="1" applyBorder="1" applyAlignment="1">
      <alignment horizontal="center" vertical="top" wrapText="1"/>
    </xf>
    <xf numFmtId="0" fontId="116" fillId="0" borderId="93" xfId="0" applyFont="1" applyFill="1" applyBorder="1" applyAlignment="1">
      <alignment horizontal="center" vertical="top" wrapText="1"/>
    </xf>
    <xf numFmtId="0" fontId="116" fillId="0" borderId="83" xfId="0" applyFont="1" applyFill="1" applyBorder="1" applyAlignment="1">
      <alignment horizontal="center" vertical="top" wrapText="1"/>
    </xf>
    <xf numFmtId="0" fontId="113" fillId="0" borderId="0" xfId="0" applyFont="1" applyFill="1" applyBorder="1" applyAlignment="1">
      <alignment horizontal="center" vertical="center"/>
    </xf>
    <xf numFmtId="0" fontId="113" fillId="0" borderId="76" xfId="0" applyFont="1" applyFill="1" applyBorder="1" applyAlignment="1">
      <alignment horizontal="center" vertical="center"/>
    </xf>
    <xf numFmtId="0" fontId="113" fillId="0" borderId="78" xfId="0" applyFont="1" applyFill="1" applyBorder="1" applyAlignment="1">
      <alignment horizontal="center" vertical="center"/>
    </xf>
    <xf numFmtId="0" fontId="113" fillId="0" borderId="124" xfId="0" applyFont="1" applyFill="1" applyBorder="1" applyAlignment="1">
      <alignment horizontal="center" vertical="center"/>
    </xf>
    <xf numFmtId="0" fontId="113" fillId="0" borderId="125" xfId="0" applyFont="1" applyFill="1" applyBorder="1" applyAlignment="1">
      <alignment horizontal="center" vertical="center"/>
    </xf>
    <xf numFmtId="0" fontId="113" fillId="0" borderId="126" xfId="0" applyFont="1" applyFill="1" applyBorder="1" applyAlignment="1">
      <alignment horizontal="center" vertical="center"/>
    </xf>
    <xf numFmtId="0" fontId="113" fillId="0" borderId="114" xfId="0" applyFont="1" applyFill="1" applyBorder="1" applyAlignment="1">
      <alignment horizontal="center" vertical="top" wrapText="1"/>
    </xf>
    <xf numFmtId="0" fontId="113" fillId="0" borderId="115" xfId="0" applyFont="1" applyFill="1" applyBorder="1" applyAlignment="1">
      <alignment horizontal="center" vertical="top" wrapText="1"/>
    </xf>
    <xf numFmtId="0" fontId="113" fillId="0" borderId="116" xfId="0" applyFont="1" applyFill="1" applyBorder="1" applyAlignment="1">
      <alignment horizontal="center" vertical="top" wrapText="1"/>
    </xf>
    <xf numFmtId="0" fontId="113" fillId="0" borderId="125" xfId="0" applyFont="1" applyFill="1" applyBorder="1" applyAlignment="1">
      <alignment horizontal="center" vertical="top" wrapText="1"/>
    </xf>
    <xf numFmtId="0" fontId="113" fillId="0" borderId="126" xfId="0" applyFont="1" applyFill="1" applyBorder="1" applyAlignment="1">
      <alignment horizontal="center" vertical="top" wrapText="1"/>
    </xf>
    <xf numFmtId="0" fontId="113" fillId="0" borderId="123" xfId="0" applyFont="1" applyFill="1" applyBorder="1" applyAlignment="1">
      <alignment horizontal="center" vertical="top" wrapText="1"/>
    </xf>
    <xf numFmtId="0" fontId="113" fillId="0" borderId="7" xfId="0" applyFont="1" applyFill="1" applyBorder="1" applyAlignment="1">
      <alignment horizontal="center" vertical="top" wrapText="1"/>
    </xf>
    <xf numFmtId="0" fontId="115" fillId="0" borderId="127" xfId="0" applyNumberFormat="1" applyFont="1" applyFill="1" applyBorder="1" applyAlignment="1">
      <alignment horizontal="left" vertical="top" wrapText="1"/>
    </xf>
    <xf numFmtId="0" fontId="115" fillId="0" borderId="128" xfId="0" applyNumberFormat="1" applyFont="1" applyFill="1" applyBorder="1" applyAlignment="1">
      <alignment horizontal="left" vertical="top" wrapText="1"/>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abSelected="1" zoomScale="85" zoomScaleNormal="85" workbookViewId="0">
      <selection activeCell="A2" sqref="A2"/>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s="657" customFormat="1" ht="15">
      <c r="A1" s="676"/>
      <c r="B1" s="677" t="s">
        <v>343</v>
      </c>
      <c r="C1" s="676"/>
    </row>
    <row r="2" spans="1:3" s="657" customFormat="1">
      <c r="A2" s="205">
        <v>1</v>
      </c>
      <c r="B2" s="341" t="s">
        <v>344</v>
      </c>
      <c r="C2" s="678" t="s">
        <v>716</v>
      </c>
    </row>
    <row r="3" spans="1:3">
      <c r="A3" s="205">
        <v>2</v>
      </c>
      <c r="B3" s="342" t="s">
        <v>340</v>
      </c>
      <c r="C3" s="509" t="s">
        <v>717</v>
      </c>
    </row>
    <row r="4" spans="1:3">
      <c r="A4" s="205">
        <v>3</v>
      </c>
      <c r="B4" s="343" t="s">
        <v>345</v>
      </c>
      <c r="C4" s="509" t="s">
        <v>718</v>
      </c>
    </row>
    <row r="5" spans="1:3">
      <c r="A5" s="206">
        <v>4</v>
      </c>
      <c r="B5" s="344" t="s">
        <v>341</v>
      </c>
      <c r="C5" s="509" t="s">
        <v>719</v>
      </c>
    </row>
    <row r="6" spans="1:3" s="207" customFormat="1" ht="45.75" customHeight="1">
      <c r="A6" s="681" t="s">
        <v>419</v>
      </c>
      <c r="B6" s="682"/>
      <c r="C6" s="682"/>
    </row>
    <row r="7" spans="1:3" ht="15">
      <c r="A7" s="208" t="s">
        <v>29</v>
      </c>
      <c r="B7" s="204" t="s">
        <v>342</v>
      </c>
    </row>
    <row r="8" spans="1:3">
      <c r="A8" s="161">
        <v>1</v>
      </c>
      <c r="B8" s="248" t="s">
        <v>20</v>
      </c>
    </row>
    <row r="9" spans="1:3">
      <c r="A9" s="161">
        <v>2</v>
      </c>
      <c r="B9" s="249" t="s">
        <v>21</v>
      </c>
    </row>
    <row r="10" spans="1:3">
      <c r="A10" s="161">
        <v>3</v>
      </c>
      <c r="B10" s="249" t="s">
        <v>22</v>
      </c>
    </row>
    <row r="11" spans="1:3">
      <c r="A11" s="161">
        <v>4</v>
      </c>
      <c r="B11" s="249" t="s">
        <v>23</v>
      </c>
      <c r="C11" s="73"/>
    </row>
    <row r="12" spans="1:3">
      <c r="A12" s="161">
        <v>5</v>
      </c>
      <c r="B12" s="249" t="s">
        <v>24</v>
      </c>
    </row>
    <row r="13" spans="1:3">
      <c r="A13" s="161">
        <v>6</v>
      </c>
      <c r="B13" s="250" t="s">
        <v>352</v>
      </c>
    </row>
    <row r="14" spans="1:3">
      <c r="A14" s="161">
        <v>7</v>
      </c>
      <c r="B14" s="249" t="s">
        <v>346</v>
      </c>
    </row>
    <row r="15" spans="1:3">
      <c r="A15" s="161">
        <v>8</v>
      </c>
      <c r="B15" s="249" t="s">
        <v>347</v>
      </c>
    </row>
    <row r="16" spans="1:3">
      <c r="A16" s="161">
        <v>9</v>
      </c>
      <c r="B16" s="249" t="s">
        <v>25</v>
      </c>
    </row>
    <row r="17" spans="1:2">
      <c r="A17" s="340" t="s">
        <v>418</v>
      </c>
      <c r="B17" s="339" t="s">
        <v>405</v>
      </c>
    </row>
    <row r="18" spans="1:2">
      <c r="A18" s="161">
        <v>10</v>
      </c>
      <c r="B18" s="249" t="s">
        <v>26</v>
      </c>
    </row>
    <row r="19" spans="1:2">
      <c r="A19" s="161">
        <v>11</v>
      </c>
      <c r="B19" s="250" t="s">
        <v>348</v>
      </c>
    </row>
    <row r="20" spans="1:2">
      <c r="A20" s="161">
        <v>12</v>
      </c>
      <c r="B20" s="250" t="s">
        <v>27</v>
      </c>
    </row>
    <row r="21" spans="1:2">
      <c r="A21" s="393">
        <v>13</v>
      </c>
      <c r="B21" s="394" t="s">
        <v>349</v>
      </c>
    </row>
    <row r="22" spans="1:2">
      <c r="A22" s="393">
        <v>14</v>
      </c>
      <c r="B22" s="395" t="s">
        <v>376</v>
      </c>
    </row>
    <row r="23" spans="1:2">
      <c r="A23" s="396">
        <v>15</v>
      </c>
      <c r="B23" s="397" t="s">
        <v>28</v>
      </c>
    </row>
    <row r="24" spans="1:2">
      <c r="A24" s="396">
        <v>15.1</v>
      </c>
      <c r="B24" s="398" t="s">
        <v>432</v>
      </c>
    </row>
    <row r="25" spans="1:2">
      <c r="A25" s="396">
        <v>16</v>
      </c>
      <c r="B25" s="398" t="s">
        <v>496</v>
      </c>
    </row>
    <row r="26" spans="1:2">
      <c r="A26" s="396">
        <v>17</v>
      </c>
      <c r="B26" s="398" t="s">
        <v>537</v>
      </c>
    </row>
    <row r="27" spans="1:2">
      <c r="A27" s="396">
        <v>18</v>
      </c>
      <c r="B27" s="398" t="s">
        <v>707</v>
      </c>
    </row>
    <row r="28" spans="1:2">
      <c r="A28" s="396">
        <v>19</v>
      </c>
      <c r="B28" s="398" t="s">
        <v>708</v>
      </c>
    </row>
    <row r="29" spans="1:2">
      <c r="A29" s="396">
        <v>20</v>
      </c>
      <c r="B29" s="481" t="s">
        <v>538</v>
      </c>
    </row>
    <row r="30" spans="1:2">
      <c r="A30" s="396">
        <v>21</v>
      </c>
      <c r="B30" s="398" t="s">
        <v>704</v>
      </c>
    </row>
    <row r="31" spans="1:2">
      <c r="A31" s="396">
        <v>22</v>
      </c>
      <c r="B31" s="398" t="s">
        <v>539</v>
      </c>
    </row>
    <row r="32" spans="1:2">
      <c r="A32" s="396">
        <v>23</v>
      </c>
      <c r="B32" s="398" t="s">
        <v>540</v>
      </c>
    </row>
    <row r="33" spans="1:2">
      <c r="A33" s="396">
        <v>24</v>
      </c>
      <c r="B33" s="398" t="s">
        <v>541</v>
      </c>
    </row>
    <row r="34" spans="1:2">
      <c r="A34" s="396">
        <v>25</v>
      </c>
      <c r="B34" s="398" t="s">
        <v>542</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zoomScale="90" zoomScaleNormal="90" workbookViewId="0">
      <pane xSplit="1" ySplit="5" topLeftCell="B6" activePane="bottomRight" state="frozen"/>
      <selection activeCell="B20" sqref="B20"/>
      <selection pane="topRight" activeCell="B20" sqref="B20"/>
      <selection pane="bottomLeft" activeCell="B20" sqref="B20"/>
      <selection pane="bottomRight" activeCell="B1" sqref="B1"/>
    </sheetView>
  </sheetViews>
  <sheetFormatPr defaultColWidth="9.140625" defaultRowHeight="12.75"/>
  <cols>
    <col min="1" max="1" width="9.5703125" style="76" bestFit="1" customWidth="1"/>
    <col min="2" max="2" width="132.42578125" style="4" customWidth="1"/>
    <col min="3" max="3" width="18.42578125" style="4" customWidth="1"/>
    <col min="4" max="16384" width="9.140625" style="4"/>
  </cols>
  <sheetData>
    <row r="1" spans="1:5" s="667" customFormat="1">
      <c r="A1" s="658" t="s">
        <v>30</v>
      </c>
      <c r="B1" s="654" t="str">
        <f>'Info '!C2</f>
        <v>JSC TBC Bank</v>
      </c>
    </row>
    <row r="2" spans="1:5" s="658" customFormat="1" ht="15.75" customHeight="1">
      <c r="A2" s="658" t="s">
        <v>31</v>
      </c>
      <c r="B2" s="608">
        <v>44377</v>
      </c>
    </row>
    <row r="3" spans="1:5" s="65" customFormat="1" ht="15.75" customHeight="1"/>
    <row r="4" spans="1:5" ht="13.5" thickBot="1">
      <c r="A4" s="76" t="s">
        <v>245</v>
      </c>
      <c r="B4" s="142" t="s">
        <v>244</v>
      </c>
    </row>
    <row r="5" spans="1:5">
      <c r="A5" s="77" t="s">
        <v>6</v>
      </c>
      <c r="B5" s="78"/>
      <c r="C5" s="79" t="s">
        <v>73</v>
      </c>
    </row>
    <row r="6" spans="1:5">
      <c r="A6" s="80">
        <v>1</v>
      </c>
      <c r="B6" s="81" t="s">
        <v>243</v>
      </c>
      <c r="C6" s="82">
        <f>SUM(C7:C11)</f>
        <v>2662354776.4248099</v>
      </c>
      <c r="E6" s="195"/>
    </row>
    <row r="7" spans="1:5">
      <c r="A7" s="80">
        <v>2</v>
      </c>
      <c r="B7" s="83" t="s">
        <v>242</v>
      </c>
      <c r="C7" s="84">
        <v>21015907.600000001</v>
      </c>
      <c r="E7" s="195"/>
    </row>
    <row r="8" spans="1:5">
      <c r="A8" s="80">
        <v>3</v>
      </c>
      <c r="B8" s="85" t="s">
        <v>241</v>
      </c>
      <c r="C8" s="84">
        <v>525412786.37</v>
      </c>
      <c r="E8" s="195"/>
    </row>
    <row r="9" spans="1:5">
      <c r="A9" s="80">
        <v>4</v>
      </c>
      <c r="B9" s="85" t="s">
        <v>240</v>
      </c>
      <c r="C9" s="84">
        <v>208621.71</v>
      </c>
      <c r="E9" s="195"/>
    </row>
    <row r="10" spans="1:5">
      <c r="A10" s="80">
        <v>5</v>
      </c>
      <c r="B10" s="85" t="s">
        <v>239</v>
      </c>
      <c r="C10" s="84">
        <v>-5983689.4800000004</v>
      </c>
      <c r="E10" s="195"/>
    </row>
    <row r="11" spans="1:5">
      <c r="A11" s="80">
        <v>6</v>
      </c>
      <c r="B11" s="86" t="s">
        <v>238</v>
      </c>
      <c r="C11" s="84">
        <v>2121701150.2248099</v>
      </c>
      <c r="E11" s="195"/>
    </row>
    <row r="12" spans="1:5" s="51" customFormat="1">
      <c r="A12" s="80">
        <v>7</v>
      </c>
      <c r="B12" s="81" t="s">
        <v>237</v>
      </c>
      <c r="C12" s="87">
        <f>SUM(C13:C27)</f>
        <v>279759651.07999998</v>
      </c>
      <c r="D12" s="4"/>
      <c r="E12" s="195"/>
    </row>
    <row r="13" spans="1:5" s="51" customFormat="1">
      <c r="A13" s="80">
        <v>8</v>
      </c>
      <c r="B13" s="88" t="s">
        <v>236</v>
      </c>
      <c r="C13" s="89">
        <v>208621.71</v>
      </c>
      <c r="D13" s="4"/>
      <c r="E13" s="195"/>
    </row>
    <row r="14" spans="1:5" s="51" customFormat="1" ht="25.5">
      <c r="A14" s="80">
        <v>9</v>
      </c>
      <c r="B14" s="90" t="s">
        <v>235</v>
      </c>
      <c r="C14" s="89">
        <v>0</v>
      </c>
      <c r="D14" s="4"/>
      <c r="E14" s="195"/>
    </row>
    <row r="15" spans="1:5" s="51" customFormat="1">
      <c r="A15" s="80">
        <v>10</v>
      </c>
      <c r="B15" s="91" t="s">
        <v>234</v>
      </c>
      <c r="C15" s="89">
        <v>271634560.80000001</v>
      </c>
      <c r="D15" s="4"/>
      <c r="E15" s="195"/>
    </row>
    <row r="16" spans="1:5" s="51" customFormat="1">
      <c r="A16" s="80">
        <v>11</v>
      </c>
      <c r="B16" s="92" t="s">
        <v>233</v>
      </c>
      <c r="C16" s="89">
        <v>0</v>
      </c>
      <c r="D16" s="4"/>
      <c r="E16" s="195"/>
    </row>
    <row r="17" spans="1:5" s="51" customFormat="1">
      <c r="A17" s="80">
        <v>12</v>
      </c>
      <c r="B17" s="91" t="s">
        <v>232</v>
      </c>
      <c r="C17" s="89">
        <v>0</v>
      </c>
      <c r="D17" s="4"/>
      <c r="E17" s="195"/>
    </row>
    <row r="18" spans="1:5" s="51" customFormat="1">
      <c r="A18" s="80">
        <v>13</v>
      </c>
      <c r="B18" s="91" t="s">
        <v>231</v>
      </c>
      <c r="C18" s="89">
        <v>0</v>
      </c>
      <c r="D18" s="4"/>
      <c r="E18" s="195"/>
    </row>
    <row r="19" spans="1:5" s="51" customFormat="1">
      <c r="A19" s="80">
        <v>14</v>
      </c>
      <c r="B19" s="91" t="s">
        <v>230</v>
      </c>
      <c r="C19" s="89">
        <v>0</v>
      </c>
      <c r="D19" s="4"/>
      <c r="E19" s="195"/>
    </row>
    <row r="20" spans="1:5" s="51" customFormat="1">
      <c r="A20" s="80">
        <v>15</v>
      </c>
      <c r="B20" s="91" t="s">
        <v>229</v>
      </c>
      <c r="C20" s="89">
        <v>0</v>
      </c>
      <c r="D20" s="4"/>
      <c r="E20" s="195"/>
    </row>
    <row r="21" spans="1:5" s="51" customFormat="1" ht="25.5">
      <c r="A21" s="80">
        <v>16</v>
      </c>
      <c r="B21" s="90" t="s">
        <v>228</v>
      </c>
      <c r="C21" s="89">
        <v>0</v>
      </c>
      <c r="D21" s="4"/>
      <c r="E21" s="195"/>
    </row>
    <row r="22" spans="1:5" s="51" customFormat="1">
      <c r="A22" s="80">
        <v>17</v>
      </c>
      <c r="B22" s="93" t="s">
        <v>227</v>
      </c>
      <c r="C22" s="89">
        <v>7916468.5699999994</v>
      </c>
      <c r="D22" s="4"/>
      <c r="E22" s="195"/>
    </row>
    <row r="23" spans="1:5" s="51" customFormat="1">
      <c r="A23" s="80">
        <v>18</v>
      </c>
      <c r="B23" s="90" t="s">
        <v>226</v>
      </c>
      <c r="C23" s="89">
        <v>0</v>
      </c>
      <c r="D23" s="4"/>
      <c r="E23" s="195"/>
    </row>
    <row r="24" spans="1:5" s="51" customFormat="1" ht="25.5">
      <c r="A24" s="80">
        <v>19</v>
      </c>
      <c r="B24" s="90" t="s">
        <v>203</v>
      </c>
      <c r="C24" s="89">
        <v>0</v>
      </c>
      <c r="D24" s="4"/>
      <c r="E24" s="195"/>
    </row>
    <row r="25" spans="1:5" s="51" customFormat="1">
      <c r="A25" s="80">
        <v>20</v>
      </c>
      <c r="B25" s="94" t="s">
        <v>225</v>
      </c>
      <c r="C25" s="89">
        <v>0</v>
      </c>
      <c r="D25" s="4"/>
      <c r="E25" s="195"/>
    </row>
    <row r="26" spans="1:5" s="51" customFormat="1">
      <c r="A26" s="80">
        <v>21</v>
      </c>
      <c r="B26" s="94" t="s">
        <v>224</v>
      </c>
      <c r="C26" s="89">
        <v>0</v>
      </c>
      <c r="D26" s="4"/>
      <c r="E26" s="195"/>
    </row>
    <row r="27" spans="1:5" s="51" customFormat="1">
      <c r="A27" s="80">
        <v>22</v>
      </c>
      <c r="B27" s="94" t="s">
        <v>223</v>
      </c>
      <c r="C27" s="89">
        <v>0</v>
      </c>
      <c r="D27" s="4"/>
      <c r="E27" s="195"/>
    </row>
    <row r="28" spans="1:5" s="51" customFormat="1">
      <c r="A28" s="80">
        <v>23</v>
      </c>
      <c r="B28" s="95" t="s">
        <v>222</v>
      </c>
      <c r="C28" s="87">
        <f>C6-C12</f>
        <v>2382595125.34481</v>
      </c>
      <c r="D28" s="4"/>
      <c r="E28" s="195"/>
    </row>
    <row r="29" spans="1:5" s="51" customFormat="1">
      <c r="A29" s="96"/>
      <c r="B29" s="97"/>
      <c r="C29" s="89"/>
      <c r="D29" s="4"/>
      <c r="E29" s="195"/>
    </row>
    <row r="30" spans="1:5" s="51" customFormat="1">
      <c r="A30" s="96">
        <v>24</v>
      </c>
      <c r="B30" s="95" t="s">
        <v>221</v>
      </c>
      <c r="C30" s="87">
        <f>C31+C34</f>
        <v>455210300</v>
      </c>
      <c r="D30" s="4"/>
      <c r="E30" s="195"/>
    </row>
    <row r="31" spans="1:5" s="51" customFormat="1">
      <c r="A31" s="96">
        <v>25</v>
      </c>
      <c r="B31" s="85" t="s">
        <v>220</v>
      </c>
      <c r="C31" s="98">
        <f>C32+C33</f>
        <v>455210300</v>
      </c>
      <c r="D31" s="4"/>
      <c r="E31" s="195"/>
    </row>
    <row r="32" spans="1:5" s="51" customFormat="1">
      <c r="A32" s="96">
        <v>26</v>
      </c>
      <c r="B32" s="99" t="s">
        <v>301</v>
      </c>
      <c r="C32" s="89">
        <v>0</v>
      </c>
      <c r="D32" s="4"/>
      <c r="E32" s="195"/>
    </row>
    <row r="33" spans="1:5" s="51" customFormat="1">
      <c r="A33" s="96">
        <v>27</v>
      </c>
      <c r="B33" s="99" t="s">
        <v>219</v>
      </c>
      <c r="C33" s="89">
        <v>455210300</v>
      </c>
      <c r="D33" s="4"/>
      <c r="E33" s="195"/>
    </row>
    <row r="34" spans="1:5" s="51" customFormat="1">
      <c r="A34" s="96">
        <v>28</v>
      </c>
      <c r="B34" s="85" t="s">
        <v>218</v>
      </c>
      <c r="C34" s="89">
        <v>0</v>
      </c>
      <c r="D34" s="4"/>
      <c r="E34" s="195"/>
    </row>
    <row r="35" spans="1:5" s="51" customFormat="1">
      <c r="A35" s="96">
        <v>29</v>
      </c>
      <c r="B35" s="95" t="s">
        <v>217</v>
      </c>
      <c r="C35" s="87">
        <f>SUM(C36:C40)</f>
        <v>0</v>
      </c>
      <c r="D35" s="4"/>
      <c r="E35" s="195"/>
    </row>
    <row r="36" spans="1:5" s="51" customFormat="1">
      <c r="A36" s="96">
        <v>30</v>
      </c>
      <c r="B36" s="90" t="s">
        <v>216</v>
      </c>
      <c r="C36" s="89">
        <v>0</v>
      </c>
      <c r="D36" s="4"/>
      <c r="E36" s="195"/>
    </row>
    <row r="37" spans="1:5" s="51" customFormat="1">
      <c r="A37" s="96">
        <v>31</v>
      </c>
      <c r="B37" s="91" t="s">
        <v>215</v>
      </c>
      <c r="C37" s="89">
        <v>0</v>
      </c>
      <c r="D37" s="4"/>
      <c r="E37" s="195"/>
    </row>
    <row r="38" spans="1:5" s="51" customFormat="1" ht="25.5">
      <c r="A38" s="96">
        <v>32</v>
      </c>
      <c r="B38" s="90" t="s">
        <v>214</v>
      </c>
      <c r="C38" s="89">
        <v>0</v>
      </c>
      <c r="D38" s="4"/>
      <c r="E38" s="195"/>
    </row>
    <row r="39" spans="1:5" s="51" customFormat="1" ht="25.5">
      <c r="A39" s="96">
        <v>33</v>
      </c>
      <c r="B39" s="90" t="s">
        <v>203</v>
      </c>
      <c r="C39" s="89">
        <v>0</v>
      </c>
      <c r="D39" s="4"/>
      <c r="E39" s="195"/>
    </row>
    <row r="40" spans="1:5" s="51" customFormat="1">
      <c r="A40" s="96">
        <v>34</v>
      </c>
      <c r="B40" s="94" t="s">
        <v>213</v>
      </c>
      <c r="C40" s="89">
        <v>0</v>
      </c>
      <c r="D40" s="4"/>
      <c r="E40" s="195"/>
    </row>
    <row r="41" spans="1:5" s="51" customFormat="1">
      <c r="A41" s="96">
        <v>35</v>
      </c>
      <c r="B41" s="95" t="s">
        <v>212</v>
      </c>
      <c r="C41" s="87">
        <f>C30-C35</f>
        <v>455210300</v>
      </c>
      <c r="D41" s="4"/>
      <c r="E41" s="195"/>
    </row>
    <row r="42" spans="1:5" s="51" customFormat="1">
      <c r="A42" s="96"/>
      <c r="B42" s="97"/>
      <c r="C42" s="89"/>
      <c r="D42" s="4"/>
      <c r="E42" s="195"/>
    </row>
    <row r="43" spans="1:5" s="51" customFormat="1">
      <c r="A43" s="96">
        <v>36</v>
      </c>
      <c r="B43" s="100" t="s">
        <v>211</v>
      </c>
      <c r="C43" s="87">
        <f>SUM(C44:C46)</f>
        <v>735476849.33001971</v>
      </c>
      <c r="D43" s="4"/>
      <c r="E43" s="195"/>
    </row>
    <row r="44" spans="1:5" s="51" customFormat="1">
      <c r="A44" s="96">
        <v>37</v>
      </c>
      <c r="B44" s="85" t="s">
        <v>210</v>
      </c>
      <c r="C44" s="89">
        <v>530803988</v>
      </c>
      <c r="D44" s="4"/>
      <c r="E44" s="195"/>
    </row>
    <row r="45" spans="1:5" s="51" customFormat="1">
      <c r="A45" s="96">
        <v>38</v>
      </c>
      <c r="B45" s="85" t="s">
        <v>209</v>
      </c>
      <c r="C45" s="89">
        <v>0</v>
      </c>
      <c r="D45" s="4"/>
      <c r="E45" s="195"/>
    </row>
    <row r="46" spans="1:5" s="51" customFormat="1">
      <c r="A46" s="96">
        <v>39</v>
      </c>
      <c r="B46" s="85" t="s">
        <v>208</v>
      </c>
      <c r="C46" s="89">
        <v>204672861.33001971</v>
      </c>
      <c r="D46" s="4"/>
      <c r="E46" s="195"/>
    </row>
    <row r="47" spans="1:5" s="51" customFormat="1">
      <c r="A47" s="96">
        <v>40</v>
      </c>
      <c r="B47" s="100" t="s">
        <v>207</v>
      </c>
      <c r="C47" s="87">
        <f>SUM(C48:C51)</f>
        <v>0</v>
      </c>
      <c r="D47" s="4"/>
      <c r="E47" s="195"/>
    </row>
    <row r="48" spans="1:5" s="51" customFormat="1">
      <c r="A48" s="96">
        <v>41</v>
      </c>
      <c r="B48" s="90" t="s">
        <v>206</v>
      </c>
      <c r="C48" s="89">
        <v>0</v>
      </c>
      <c r="D48" s="4"/>
      <c r="E48" s="195"/>
    </row>
    <row r="49" spans="1:5" s="51" customFormat="1">
      <c r="A49" s="96">
        <v>42</v>
      </c>
      <c r="B49" s="91" t="s">
        <v>205</v>
      </c>
      <c r="C49" s="89">
        <v>0</v>
      </c>
      <c r="D49" s="4"/>
      <c r="E49" s="195"/>
    </row>
    <row r="50" spans="1:5" s="51" customFormat="1">
      <c r="A50" s="96">
        <v>43</v>
      </c>
      <c r="B50" s="90" t="s">
        <v>204</v>
      </c>
      <c r="C50" s="89">
        <v>0</v>
      </c>
      <c r="D50" s="4"/>
      <c r="E50" s="195"/>
    </row>
    <row r="51" spans="1:5" s="51" customFormat="1" ht="25.5">
      <c r="A51" s="96">
        <v>44</v>
      </c>
      <c r="B51" s="90" t="s">
        <v>203</v>
      </c>
      <c r="C51" s="89">
        <v>0</v>
      </c>
      <c r="D51" s="4"/>
      <c r="E51" s="195"/>
    </row>
    <row r="52" spans="1:5" s="51" customFormat="1" ht="13.5" thickBot="1">
      <c r="A52" s="101">
        <v>45</v>
      </c>
      <c r="B52" s="102" t="s">
        <v>202</v>
      </c>
      <c r="C52" s="103">
        <f>C43-C47</f>
        <v>735476849.33001971</v>
      </c>
      <c r="D52" s="4"/>
      <c r="E52" s="195"/>
    </row>
    <row r="55" spans="1:5">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defaultColWidth="9.140625" defaultRowHeight="12.75"/>
  <cols>
    <col min="1" max="1" width="9.42578125" style="263" bestFit="1" customWidth="1"/>
    <col min="2" max="2" width="59" style="263" customWidth="1"/>
    <col min="3" max="3" width="16.7109375" style="263" bestFit="1" customWidth="1"/>
    <col min="4" max="4" width="14.5703125" style="263" bestFit="1" customWidth="1"/>
    <col min="5" max="16384" width="9.140625" style="263"/>
  </cols>
  <sheetData>
    <row r="1" spans="1:4" s="665" customFormat="1" ht="15">
      <c r="A1" s="670" t="s">
        <v>30</v>
      </c>
      <c r="B1" s="654" t="str">
        <f>'Info '!C2</f>
        <v>JSC TBC Bank</v>
      </c>
    </row>
    <row r="2" spans="1:4" s="670" customFormat="1" ht="15.75" customHeight="1">
      <c r="A2" s="670" t="s">
        <v>31</v>
      </c>
      <c r="B2" s="608">
        <v>44377</v>
      </c>
    </row>
    <row r="3" spans="1:4" s="236" customFormat="1" ht="15.75" customHeight="1"/>
    <row r="4" spans="1:4" ht="13.5" thickBot="1">
      <c r="A4" s="285" t="s">
        <v>404</v>
      </c>
      <c r="B4" s="328" t="s">
        <v>405</v>
      </c>
    </row>
    <row r="5" spans="1:4" s="329" customFormat="1" ht="12.75" customHeight="1">
      <c r="A5" s="391"/>
      <c r="B5" s="392" t="s">
        <v>408</v>
      </c>
      <c r="C5" s="321" t="s">
        <v>406</v>
      </c>
      <c r="D5" s="322" t="s">
        <v>407</v>
      </c>
    </row>
    <row r="6" spans="1:4" s="330" customFormat="1">
      <c r="A6" s="323">
        <v>1</v>
      </c>
      <c r="B6" s="386" t="s">
        <v>409</v>
      </c>
      <c r="C6" s="386"/>
      <c r="D6" s="324"/>
    </row>
    <row r="7" spans="1:4" s="330" customFormat="1">
      <c r="A7" s="325" t="s">
        <v>395</v>
      </c>
      <c r="B7" s="387" t="s">
        <v>410</v>
      </c>
      <c r="C7" s="378">
        <v>4.4999999999999998E-2</v>
      </c>
      <c r="D7" s="512">
        <f>C7*'5. RWA '!$C$13</f>
        <v>822413003.16872954</v>
      </c>
    </row>
    <row r="8" spans="1:4" s="330" customFormat="1">
      <c r="A8" s="325" t="s">
        <v>396</v>
      </c>
      <c r="B8" s="387" t="s">
        <v>411</v>
      </c>
      <c r="C8" s="380">
        <v>0.06</v>
      </c>
      <c r="D8" s="512">
        <f>C8*'5. RWA '!$C$13</f>
        <v>1096550670.8916395</v>
      </c>
    </row>
    <row r="9" spans="1:4" s="330" customFormat="1">
      <c r="A9" s="325" t="s">
        <v>397</v>
      </c>
      <c r="B9" s="387" t="s">
        <v>412</v>
      </c>
      <c r="C9" s="380">
        <v>0.08</v>
      </c>
      <c r="D9" s="512">
        <f>C9*'5. RWA '!$C$13</f>
        <v>1462067561.1888525</v>
      </c>
    </row>
    <row r="10" spans="1:4" s="330" customFormat="1">
      <c r="A10" s="323" t="s">
        <v>398</v>
      </c>
      <c r="B10" s="386" t="s">
        <v>413</v>
      </c>
      <c r="C10" s="381"/>
      <c r="D10" s="388"/>
    </row>
    <row r="11" spans="1:4" s="331" customFormat="1">
      <c r="A11" s="326" t="s">
        <v>399</v>
      </c>
      <c r="B11" s="377" t="s">
        <v>479</v>
      </c>
      <c r="C11" s="382">
        <v>0</v>
      </c>
      <c r="D11" s="379">
        <f>C11*'5. RWA '!$C$13</f>
        <v>0</v>
      </c>
    </row>
    <row r="12" spans="1:4" s="331" customFormat="1">
      <c r="A12" s="326" t="s">
        <v>400</v>
      </c>
      <c r="B12" s="377" t="s">
        <v>414</v>
      </c>
      <c r="C12" s="382">
        <v>0</v>
      </c>
      <c r="D12" s="379">
        <f>C12*'5. RWA '!$C$13</f>
        <v>0</v>
      </c>
    </row>
    <row r="13" spans="1:4" s="331" customFormat="1">
      <c r="A13" s="326" t="s">
        <v>401</v>
      </c>
      <c r="B13" s="377" t="s">
        <v>415</v>
      </c>
      <c r="C13" s="382">
        <v>0.02</v>
      </c>
      <c r="D13" s="512">
        <v>365516890.29721314</v>
      </c>
    </row>
    <row r="14" spans="1:4" s="331" customFormat="1">
      <c r="A14" s="323" t="s">
        <v>402</v>
      </c>
      <c r="B14" s="386" t="s">
        <v>476</v>
      </c>
      <c r="C14" s="383"/>
      <c r="D14" s="513"/>
    </row>
    <row r="15" spans="1:4" s="331" customFormat="1">
      <c r="A15" s="326">
        <v>3.1</v>
      </c>
      <c r="B15" s="377" t="s">
        <v>420</v>
      </c>
      <c r="C15" s="382">
        <v>1.3144046675278289E-2</v>
      </c>
      <c r="D15" s="512">
        <v>240218553.33345717</v>
      </c>
    </row>
    <row r="16" spans="1:4" s="331" customFormat="1">
      <c r="A16" s="326">
        <v>3.2</v>
      </c>
      <c r="B16" s="377" t="s">
        <v>421</v>
      </c>
      <c r="C16" s="382">
        <v>1.75530539440336E-2</v>
      </c>
      <c r="D16" s="512">
        <v>320796884.64211977</v>
      </c>
    </row>
    <row r="17" spans="1:6" s="330" customFormat="1">
      <c r="A17" s="326">
        <v>3.3</v>
      </c>
      <c r="B17" s="377" t="s">
        <v>422</v>
      </c>
      <c r="C17" s="382">
        <v>3.6622310898664932E-2</v>
      </c>
      <c r="D17" s="512">
        <v>669303659.75888717</v>
      </c>
    </row>
    <row r="18" spans="1:6" s="329" customFormat="1" ht="12.75" customHeight="1">
      <c r="A18" s="389"/>
      <c r="B18" s="390" t="s">
        <v>475</v>
      </c>
      <c r="C18" s="384" t="s">
        <v>406</v>
      </c>
      <c r="D18" s="514" t="s">
        <v>407</v>
      </c>
    </row>
    <row r="19" spans="1:6" s="330" customFormat="1">
      <c r="A19" s="327">
        <v>4</v>
      </c>
      <c r="B19" s="377" t="s">
        <v>416</v>
      </c>
      <c r="C19" s="382">
        <f>C7+C11+C12+C13+C15</f>
        <v>7.8144046675278286E-2</v>
      </c>
      <c r="D19" s="512">
        <f>C19*'5. RWA '!$C$13</f>
        <v>1428148446.7993999</v>
      </c>
    </row>
    <row r="20" spans="1:6" s="330" customFormat="1">
      <c r="A20" s="327">
        <v>5</v>
      </c>
      <c r="B20" s="377" t="s">
        <v>136</v>
      </c>
      <c r="C20" s="382">
        <f>C8+C11+C12+C13+C16</f>
        <v>9.7553053944033602E-2</v>
      </c>
      <c r="D20" s="512">
        <f>C20*'5. RWA '!$C$13</f>
        <v>1782864445.8309722</v>
      </c>
    </row>
    <row r="21" spans="1:6" s="330" customFormat="1" ht="13.5" thickBot="1">
      <c r="A21" s="332" t="s">
        <v>403</v>
      </c>
      <c r="B21" s="333" t="s">
        <v>417</v>
      </c>
      <c r="C21" s="385">
        <f>C9+C11+C12+C13+C17</f>
        <v>0.13662231089866494</v>
      </c>
      <c r="D21" s="515">
        <f>C21*'5. RWA '!$C$13</f>
        <v>2496888111.2449532</v>
      </c>
    </row>
    <row r="22" spans="1:6">
      <c r="F22" s="285"/>
    </row>
    <row r="23" spans="1:6" ht="51">
      <c r="B23" s="284" t="s">
        <v>478</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85" zoomScaleNormal="85" workbookViewId="0">
      <pane xSplit="1" ySplit="5" topLeftCell="B6" activePane="bottomRight" state="frozen"/>
      <selection activeCell="B20" sqref="B20"/>
      <selection pane="topRight" activeCell="B20" sqref="B20"/>
      <selection pane="bottomLeft" activeCell="B20" sqref="B20"/>
      <selection pane="bottomRight"/>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s="657" customFormat="1">
      <c r="A1" s="658" t="s">
        <v>30</v>
      </c>
      <c r="B1" s="654" t="str">
        <f>'Info '!C2</f>
        <v>JSC TBC Bank</v>
      </c>
      <c r="C1" s="667"/>
      <c r="D1" s="667"/>
      <c r="E1" s="667"/>
      <c r="F1" s="667"/>
    </row>
    <row r="2" spans="1:6" s="658" customFormat="1" ht="15.75" customHeight="1">
      <c r="A2" s="658" t="s">
        <v>31</v>
      </c>
      <c r="B2" s="608">
        <v>44377</v>
      </c>
    </row>
    <row r="3" spans="1:6" s="65" customFormat="1" ht="15.75" customHeight="1">
      <c r="A3" s="104"/>
    </row>
    <row r="4" spans="1:6" s="65" customFormat="1" ht="15.75" customHeight="1" thickBot="1">
      <c r="A4" s="65" t="s">
        <v>86</v>
      </c>
      <c r="B4" s="227" t="s">
        <v>285</v>
      </c>
      <c r="D4" s="32" t="s">
        <v>73</v>
      </c>
    </row>
    <row r="5" spans="1:6" ht="25.5">
      <c r="A5" s="105" t="s">
        <v>6</v>
      </c>
      <c r="B5" s="253" t="s">
        <v>339</v>
      </c>
      <c r="C5" s="106" t="s">
        <v>92</v>
      </c>
      <c r="D5" s="107" t="s">
        <v>93</v>
      </c>
    </row>
    <row r="6" spans="1:6">
      <c r="A6" s="70">
        <v>1</v>
      </c>
      <c r="B6" s="108" t="s">
        <v>35</v>
      </c>
      <c r="C6" s="109">
        <v>799665584.66147399</v>
      </c>
      <c r="D6" s="110"/>
      <c r="E6" s="111"/>
      <c r="F6" s="111"/>
    </row>
    <row r="7" spans="1:6">
      <c r="A7" s="70">
        <v>2</v>
      </c>
      <c r="B7" s="112" t="s">
        <v>36</v>
      </c>
      <c r="C7" s="113">
        <v>2278201169.4899282</v>
      </c>
      <c r="D7" s="114"/>
      <c r="E7" s="111"/>
      <c r="F7" s="111"/>
    </row>
    <row r="8" spans="1:6">
      <c r="A8" s="70">
        <v>3</v>
      </c>
      <c r="B8" s="112" t="s">
        <v>37</v>
      </c>
      <c r="C8" s="113">
        <v>399815125.33410102</v>
      </c>
      <c r="D8" s="114"/>
      <c r="E8" s="111"/>
      <c r="F8" s="111"/>
    </row>
    <row r="9" spans="1:6">
      <c r="A9" s="70">
        <v>4</v>
      </c>
      <c r="B9" s="112" t="s">
        <v>38</v>
      </c>
      <c r="C9" s="113">
        <v>0</v>
      </c>
      <c r="D9" s="114"/>
      <c r="E9" s="111"/>
      <c r="F9" s="111"/>
    </row>
    <row r="10" spans="1:6">
      <c r="A10" s="70">
        <v>5</v>
      </c>
      <c r="B10" s="112" t="s">
        <v>39</v>
      </c>
      <c r="C10" s="113">
        <v>2002555489.0555601</v>
      </c>
      <c r="D10" s="114"/>
      <c r="E10" s="111"/>
      <c r="F10" s="111"/>
    </row>
    <row r="11" spans="1:6">
      <c r="A11" s="70">
        <v>6.1</v>
      </c>
      <c r="B11" s="228" t="s">
        <v>40</v>
      </c>
      <c r="C11" s="115">
        <v>14963045781.258125</v>
      </c>
      <c r="D11" s="116"/>
      <c r="E11" s="111"/>
      <c r="F11" s="111"/>
    </row>
    <row r="12" spans="1:6">
      <c r="A12" s="70">
        <v>6.2</v>
      </c>
      <c r="B12" s="229" t="s">
        <v>41</v>
      </c>
      <c r="C12" s="115">
        <v>-760351617.41762996</v>
      </c>
      <c r="D12" s="116"/>
      <c r="E12" s="111"/>
      <c r="F12" s="111"/>
    </row>
    <row r="13" spans="1:6">
      <c r="A13" s="70" t="s">
        <v>710</v>
      </c>
      <c r="B13" s="118" t="s">
        <v>712</v>
      </c>
      <c r="C13" s="115">
        <v>-44900465.686998002</v>
      </c>
      <c r="D13" s="116"/>
      <c r="E13" s="111"/>
      <c r="F13" s="111"/>
    </row>
    <row r="14" spans="1:6">
      <c r="A14" s="70" t="s">
        <v>711</v>
      </c>
      <c r="B14" s="118" t="s">
        <v>713</v>
      </c>
      <c r="C14" s="115">
        <v>-25.691381</v>
      </c>
      <c r="D14" s="116"/>
      <c r="E14" s="111"/>
      <c r="F14" s="111"/>
    </row>
    <row r="15" spans="1:6">
      <c r="A15" s="70">
        <v>6</v>
      </c>
      <c r="B15" s="112" t="s">
        <v>42</v>
      </c>
      <c r="C15" s="117">
        <f>C11+C12</f>
        <v>14202694163.840496</v>
      </c>
      <c r="D15" s="116"/>
      <c r="E15" s="111"/>
      <c r="F15" s="111"/>
    </row>
    <row r="16" spans="1:6">
      <c r="A16" s="70">
        <v>7</v>
      </c>
      <c r="B16" s="112" t="s">
        <v>43</v>
      </c>
      <c r="C16" s="113">
        <v>295463615.50637782</v>
      </c>
      <c r="D16" s="114"/>
      <c r="E16" s="111"/>
      <c r="F16" s="111"/>
    </row>
    <row r="17" spans="1:6">
      <c r="A17" s="70">
        <v>8</v>
      </c>
      <c r="B17" s="251" t="s">
        <v>198</v>
      </c>
      <c r="C17" s="113">
        <v>99164266.26740016</v>
      </c>
      <c r="D17" s="114"/>
      <c r="E17" s="111"/>
      <c r="F17" s="111"/>
    </row>
    <row r="18" spans="1:6">
      <c r="A18" s="70">
        <v>9</v>
      </c>
      <c r="B18" s="112" t="s">
        <v>44</v>
      </c>
      <c r="C18" s="113">
        <v>38258501.822787002</v>
      </c>
      <c r="D18" s="114"/>
      <c r="E18" s="111"/>
      <c r="F18" s="111"/>
    </row>
    <row r="19" spans="1:6">
      <c r="A19" s="70">
        <v>9.1</v>
      </c>
      <c r="B19" s="118" t="s">
        <v>88</v>
      </c>
      <c r="C19" s="115">
        <v>7916468.5699999994</v>
      </c>
      <c r="D19" s="114"/>
      <c r="E19" s="111"/>
      <c r="F19" s="111"/>
    </row>
    <row r="20" spans="1:6">
      <c r="A20" s="70">
        <v>9.1999999999999993</v>
      </c>
      <c r="B20" s="118" t="s">
        <v>89</v>
      </c>
      <c r="C20" s="115">
        <v>29513513.372786999</v>
      </c>
      <c r="D20" s="114"/>
      <c r="E20" s="111"/>
      <c r="F20" s="111"/>
    </row>
    <row r="21" spans="1:6">
      <c r="A21" s="70">
        <v>9.3000000000000007</v>
      </c>
      <c r="B21" s="230" t="s">
        <v>267</v>
      </c>
      <c r="C21" s="115">
        <v>3000</v>
      </c>
      <c r="D21" s="114"/>
      <c r="E21" s="111"/>
      <c r="F21" s="111"/>
    </row>
    <row r="22" spans="1:6">
      <c r="A22" s="70">
        <v>10</v>
      </c>
      <c r="B22" s="112" t="s">
        <v>45</v>
      </c>
      <c r="C22" s="113">
        <v>657959685.60000002</v>
      </c>
      <c r="D22" s="114"/>
      <c r="E22" s="111"/>
      <c r="F22" s="111"/>
    </row>
    <row r="23" spans="1:6">
      <c r="A23" s="70">
        <v>10.1</v>
      </c>
      <c r="B23" s="118" t="s">
        <v>90</v>
      </c>
      <c r="C23" s="113">
        <v>271634560.80000001</v>
      </c>
      <c r="D23" s="119" t="s">
        <v>91</v>
      </c>
      <c r="E23" s="111"/>
      <c r="F23" s="111"/>
    </row>
    <row r="24" spans="1:6">
      <c r="A24" s="70">
        <v>11</v>
      </c>
      <c r="B24" s="120" t="s">
        <v>46</v>
      </c>
      <c r="C24" s="121">
        <v>583245610.85614812</v>
      </c>
      <c r="D24" s="122"/>
      <c r="E24" s="111"/>
      <c r="F24" s="111"/>
    </row>
    <row r="25" spans="1:6">
      <c r="A25" s="70">
        <v>12</v>
      </c>
      <c r="B25" s="123" t="s">
        <v>47</v>
      </c>
      <c r="C25" s="124">
        <f>SUM(C6:C10,C15:C18,C22,C24)</f>
        <v>21357023212.434273</v>
      </c>
      <c r="D25" s="125"/>
      <c r="E25" s="111"/>
      <c r="F25" s="111"/>
    </row>
    <row r="26" spans="1:6">
      <c r="A26" s="70">
        <v>13</v>
      </c>
      <c r="B26" s="112" t="s">
        <v>49</v>
      </c>
      <c r="C26" s="127">
        <v>154173889.49686098</v>
      </c>
      <c r="D26" s="128"/>
      <c r="E26" s="111"/>
      <c r="F26" s="111"/>
    </row>
    <row r="27" spans="1:6">
      <c r="A27" s="70">
        <v>14</v>
      </c>
      <c r="B27" s="112" t="s">
        <v>50</v>
      </c>
      <c r="C27" s="113">
        <v>3895675665.3143229</v>
      </c>
      <c r="D27" s="114"/>
      <c r="E27" s="111"/>
      <c r="F27" s="111"/>
    </row>
    <row r="28" spans="1:6">
      <c r="A28" s="70">
        <v>15</v>
      </c>
      <c r="B28" s="112" t="s">
        <v>51</v>
      </c>
      <c r="C28" s="113">
        <v>4237154383.0434122</v>
      </c>
      <c r="D28" s="114"/>
      <c r="E28" s="111"/>
      <c r="F28" s="111"/>
    </row>
    <row r="29" spans="1:6">
      <c r="A29" s="70">
        <v>16</v>
      </c>
      <c r="B29" s="112" t="s">
        <v>52</v>
      </c>
      <c r="C29" s="113">
        <v>4929579555.5988541</v>
      </c>
      <c r="D29" s="114"/>
      <c r="E29" s="111"/>
      <c r="F29" s="111"/>
    </row>
    <row r="30" spans="1:6">
      <c r="A30" s="70">
        <v>17</v>
      </c>
      <c r="B30" s="112" t="s">
        <v>53</v>
      </c>
      <c r="C30" s="113">
        <v>942087974.51549995</v>
      </c>
      <c r="D30" s="114"/>
      <c r="E30" s="111"/>
      <c r="F30" s="111"/>
    </row>
    <row r="31" spans="1:6">
      <c r="A31" s="70">
        <v>18</v>
      </c>
      <c r="B31" s="112" t="s">
        <v>54</v>
      </c>
      <c r="C31" s="113">
        <v>3043008799.1900001</v>
      </c>
      <c r="D31" s="114"/>
      <c r="E31" s="111"/>
      <c r="F31" s="111"/>
    </row>
    <row r="32" spans="1:6">
      <c r="A32" s="70">
        <v>19</v>
      </c>
      <c r="B32" s="112" t="s">
        <v>55</v>
      </c>
      <c r="C32" s="113">
        <v>85343480.63161689</v>
      </c>
      <c r="D32" s="114"/>
      <c r="E32" s="111"/>
      <c r="F32" s="111"/>
    </row>
    <row r="33" spans="1:6">
      <c r="A33" s="70">
        <v>20</v>
      </c>
      <c r="B33" s="112" t="s">
        <v>56</v>
      </c>
      <c r="C33" s="113">
        <v>346035399.0616982</v>
      </c>
      <c r="D33" s="114"/>
      <c r="E33" s="111"/>
      <c r="F33" s="111"/>
    </row>
    <row r="34" spans="1:6">
      <c r="A34" s="70">
        <v>20.100000000000001</v>
      </c>
      <c r="B34" s="129" t="s">
        <v>715</v>
      </c>
      <c r="C34" s="121">
        <v>0</v>
      </c>
      <c r="D34" s="122"/>
      <c r="E34" s="111"/>
      <c r="F34" s="111"/>
    </row>
    <row r="35" spans="1:6">
      <c r="A35" s="70">
        <v>21</v>
      </c>
      <c r="B35" s="120" t="s">
        <v>57</v>
      </c>
      <c r="C35" s="121">
        <v>1055983330</v>
      </c>
      <c r="D35" s="122"/>
      <c r="E35" s="111"/>
      <c r="F35" s="111"/>
    </row>
    <row r="36" spans="1:6">
      <c r="A36" s="70">
        <v>21.1</v>
      </c>
      <c r="B36" s="129" t="s">
        <v>714</v>
      </c>
      <c r="C36" s="130">
        <v>530803988</v>
      </c>
      <c r="D36" s="131"/>
      <c r="E36" s="111"/>
      <c r="F36" s="111"/>
    </row>
    <row r="37" spans="1:6">
      <c r="A37" s="70">
        <v>22</v>
      </c>
      <c r="B37" s="123" t="s">
        <v>58</v>
      </c>
      <c r="C37" s="124">
        <f>SUM(C26:C35)</f>
        <v>18689042476.852264</v>
      </c>
      <c r="D37" s="125"/>
      <c r="E37" s="111"/>
      <c r="F37" s="111"/>
    </row>
    <row r="38" spans="1:6">
      <c r="A38" s="70">
        <v>23</v>
      </c>
      <c r="B38" s="120" t="s">
        <v>60</v>
      </c>
      <c r="C38" s="113">
        <v>21015907.600000001</v>
      </c>
      <c r="D38" s="114"/>
      <c r="E38" s="111"/>
      <c r="F38" s="111"/>
    </row>
    <row r="39" spans="1:6">
      <c r="A39" s="70">
        <v>24</v>
      </c>
      <c r="B39" s="120" t="s">
        <v>61</v>
      </c>
      <c r="C39" s="113">
        <v>0</v>
      </c>
      <c r="D39" s="114"/>
      <c r="E39" s="111"/>
      <c r="F39" s="111"/>
    </row>
    <row r="40" spans="1:6">
      <c r="A40" s="70">
        <v>25</v>
      </c>
      <c r="B40" s="120" t="s">
        <v>62</v>
      </c>
      <c r="C40" s="113">
        <v>0</v>
      </c>
      <c r="D40" s="114"/>
      <c r="E40" s="111"/>
      <c r="F40" s="111"/>
    </row>
    <row r="41" spans="1:6">
      <c r="A41" s="70">
        <v>26</v>
      </c>
      <c r="B41" s="120" t="s">
        <v>63</v>
      </c>
      <c r="C41" s="113">
        <v>519429096.88999999</v>
      </c>
      <c r="D41" s="114"/>
      <c r="E41" s="111"/>
      <c r="F41" s="111"/>
    </row>
    <row r="42" spans="1:6">
      <c r="A42" s="70">
        <v>27</v>
      </c>
      <c r="B42" s="120" t="s">
        <v>64</v>
      </c>
      <c r="C42" s="113">
        <v>0</v>
      </c>
      <c r="D42" s="114"/>
      <c r="E42" s="111"/>
      <c r="F42" s="111"/>
    </row>
    <row r="43" spans="1:6">
      <c r="A43" s="70">
        <v>28</v>
      </c>
      <c r="B43" s="120" t="s">
        <v>65</v>
      </c>
      <c r="C43" s="113">
        <v>2127327108.7137189</v>
      </c>
      <c r="D43" s="114"/>
      <c r="E43" s="111"/>
      <c r="F43" s="111"/>
    </row>
    <row r="44" spans="1:6">
      <c r="A44" s="70">
        <v>29</v>
      </c>
      <c r="B44" s="120" t="s">
        <v>66</v>
      </c>
      <c r="C44" s="113">
        <v>208621.71</v>
      </c>
      <c r="D44" s="114"/>
      <c r="E44" s="111"/>
      <c r="F44" s="111"/>
    </row>
    <row r="45" spans="1:6" ht="15.75" thickBot="1">
      <c r="A45" s="132">
        <v>30</v>
      </c>
      <c r="B45" s="133" t="s">
        <v>265</v>
      </c>
      <c r="C45" s="134">
        <f>SUM(C38:C44)</f>
        <v>2667980734.9137192</v>
      </c>
      <c r="D45" s="135"/>
      <c r="E45" s="126"/>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85" zoomScaleNormal="85" workbookViewId="0">
      <pane xSplit="1" ySplit="4" topLeftCell="B5" activePane="bottomRight" state="frozen"/>
      <selection activeCell="B20" sqref="B20"/>
      <selection pane="topRight" activeCell="B20" sqref="B20"/>
      <selection pane="bottomLeft" activeCell="B20" sqref="B20"/>
      <selection pane="bottomRight" activeCell="B4" sqref="B4"/>
    </sheetView>
  </sheetViews>
  <sheetFormatPr defaultColWidth="9.140625" defaultRowHeight="12.75"/>
  <cols>
    <col min="1" max="1" width="10.5703125" style="4" bestFit="1" customWidth="1"/>
    <col min="2" max="2" width="73.85546875" style="4" customWidth="1"/>
    <col min="3" max="3" width="15.85546875" style="4" bestFit="1" customWidth="1"/>
    <col min="4" max="4" width="16.42578125" style="4" bestFit="1" customWidth="1"/>
    <col min="5" max="5" width="13" style="4" bestFit="1" customWidth="1"/>
    <col min="6" max="6" width="16.42578125" style="4" bestFit="1" customWidth="1"/>
    <col min="7" max="7" width="15.85546875" style="4" bestFit="1" customWidth="1"/>
    <col min="8" max="8" width="13.28515625" style="4" bestFit="1" customWidth="1"/>
    <col min="9" max="9" width="13" style="4" bestFit="1" customWidth="1"/>
    <col min="10" max="10" width="13.28515625" style="4" bestFit="1" customWidth="1"/>
    <col min="11" max="11" width="15.85546875" style="4" bestFit="1" customWidth="1"/>
    <col min="12" max="12" width="13" style="30" bestFit="1" customWidth="1"/>
    <col min="13" max="14" width="15.85546875" style="30" bestFit="1" customWidth="1"/>
    <col min="15" max="16" width="13" style="30" bestFit="1" customWidth="1"/>
    <col min="17" max="17" width="14.7109375" style="30" customWidth="1"/>
    <col min="18" max="18" width="13" style="30" bestFit="1" customWidth="1"/>
    <col min="19" max="19" width="34.85546875" style="30" customWidth="1"/>
    <col min="20" max="16384" width="9.140625" style="30"/>
  </cols>
  <sheetData>
    <row r="1" spans="1:19" s="668" customFormat="1">
      <c r="A1" s="658" t="s">
        <v>30</v>
      </c>
      <c r="B1" s="654" t="str">
        <f>'Info '!C2</f>
        <v>JSC TBC Bank</v>
      </c>
      <c r="C1" s="667"/>
      <c r="D1" s="667"/>
      <c r="E1" s="667"/>
      <c r="F1" s="667"/>
      <c r="G1" s="667"/>
      <c r="H1" s="667"/>
      <c r="I1" s="667"/>
      <c r="J1" s="667"/>
      <c r="K1" s="667"/>
    </row>
    <row r="2" spans="1:19" s="668" customFormat="1">
      <c r="A2" s="658" t="s">
        <v>31</v>
      </c>
      <c r="B2" s="608">
        <v>44377</v>
      </c>
      <c r="C2" s="667"/>
      <c r="D2" s="667"/>
      <c r="E2" s="667"/>
      <c r="F2" s="667"/>
      <c r="G2" s="667"/>
      <c r="H2" s="667"/>
      <c r="I2" s="667"/>
      <c r="J2" s="667"/>
      <c r="K2" s="667"/>
    </row>
    <row r="4" spans="1:19" ht="26.25" thickBot="1">
      <c r="A4" s="4" t="s">
        <v>248</v>
      </c>
      <c r="B4" s="679" t="s">
        <v>374</v>
      </c>
    </row>
    <row r="5" spans="1:19" s="260" customFormat="1">
      <c r="A5" s="255"/>
      <c r="B5" s="256"/>
      <c r="C5" s="257" t="s">
        <v>0</v>
      </c>
      <c r="D5" s="257" t="s">
        <v>1</v>
      </c>
      <c r="E5" s="257" t="s">
        <v>2</v>
      </c>
      <c r="F5" s="257" t="s">
        <v>3</v>
      </c>
      <c r="G5" s="257" t="s">
        <v>4</v>
      </c>
      <c r="H5" s="257" t="s">
        <v>5</v>
      </c>
      <c r="I5" s="257" t="s">
        <v>8</v>
      </c>
      <c r="J5" s="257" t="s">
        <v>9</v>
      </c>
      <c r="K5" s="257" t="s">
        <v>10</v>
      </c>
      <c r="L5" s="257" t="s">
        <v>11</v>
      </c>
      <c r="M5" s="257" t="s">
        <v>12</v>
      </c>
      <c r="N5" s="257" t="s">
        <v>13</v>
      </c>
      <c r="O5" s="257" t="s">
        <v>357</v>
      </c>
      <c r="P5" s="257" t="s">
        <v>358</v>
      </c>
      <c r="Q5" s="257" t="s">
        <v>359</v>
      </c>
      <c r="R5" s="258" t="s">
        <v>360</v>
      </c>
      <c r="S5" s="259" t="s">
        <v>361</v>
      </c>
    </row>
    <row r="6" spans="1:19" s="260" customFormat="1" ht="99" customHeight="1">
      <c r="A6" s="261"/>
      <c r="B6" s="703" t="s">
        <v>362</v>
      </c>
      <c r="C6" s="699">
        <v>0</v>
      </c>
      <c r="D6" s="700"/>
      <c r="E6" s="699">
        <v>0.2</v>
      </c>
      <c r="F6" s="700"/>
      <c r="G6" s="699">
        <v>0.35</v>
      </c>
      <c r="H6" s="700"/>
      <c r="I6" s="699">
        <v>0.5</v>
      </c>
      <c r="J6" s="700"/>
      <c r="K6" s="699">
        <v>0.75</v>
      </c>
      <c r="L6" s="700"/>
      <c r="M6" s="699">
        <v>1</v>
      </c>
      <c r="N6" s="700"/>
      <c r="O6" s="699">
        <v>1.5</v>
      </c>
      <c r="P6" s="700"/>
      <c r="Q6" s="699">
        <v>2.5</v>
      </c>
      <c r="R6" s="700"/>
      <c r="S6" s="701" t="s">
        <v>247</v>
      </c>
    </row>
    <row r="7" spans="1:19" s="260" customFormat="1" ht="30.75" customHeight="1">
      <c r="A7" s="261"/>
      <c r="B7" s="704"/>
      <c r="C7" s="252" t="s">
        <v>250</v>
      </c>
      <c r="D7" s="252" t="s">
        <v>249</v>
      </c>
      <c r="E7" s="252" t="s">
        <v>250</v>
      </c>
      <c r="F7" s="252" t="s">
        <v>249</v>
      </c>
      <c r="G7" s="252" t="s">
        <v>250</v>
      </c>
      <c r="H7" s="252" t="s">
        <v>249</v>
      </c>
      <c r="I7" s="252" t="s">
        <v>250</v>
      </c>
      <c r="J7" s="252" t="s">
        <v>249</v>
      </c>
      <c r="K7" s="252" t="s">
        <v>250</v>
      </c>
      <c r="L7" s="252" t="s">
        <v>249</v>
      </c>
      <c r="M7" s="252" t="s">
        <v>250</v>
      </c>
      <c r="N7" s="252" t="s">
        <v>249</v>
      </c>
      <c r="O7" s="252" t="s">
        <v>250</v>
      </c>
      <c r="P7" s="252" t="s">
        <v>249</v>
      </c>
      <c r="Q7" s="252" t="s">
        <v>250</v>
      </c>
      <c r="R7" s="252" t="s">
        <v>249</v>
      </c>
      <c r="S7" s="702"/>
    </row>
    <row r="8" spans="1:19" s="138" customFormat="1">
      <c r="A8" s="136">
        <v>1</v>
      </c>
      <c r="B8" s="1" t="s">
        <v>95</v>
      </c>
      <c r="C8" s="137">
        <v>1509920037.3999999</v>
      </c>
      <c r="D8" s="137">
        <v>0</v>
      </c>
      <c r="E8" s="137">
        <v>0</v>
      </c>
      <c r="F8" s="137">
        <v>0</v>
      </c>
      <c r="G8" s="137">
        <v>0</v>
      </c>
      <c r="H8" s="137">
        <v>0</v>
      </c>
      <c r="I8" s="137">
        <v>0</v>
      </c>
      <c r="J8" s="137">
        <v>0</v>
      </c>
      <c r="K8" s="137">
        <v>0</v>
      </c>
      <c r="L8" s="137">
        <v>0</v>
      </c>
      <c r="M8" s="137">
        <v>2126323249.0695</v>
      </c>
      <c r="N8" s="137">
        <v>0</v>
      </c>
      <c r="O8" s="137">
        <v>0</v>
      </c>
      <c r="P8" s="137">
        <v>0</v>
      </c>
      <c r="Q8" s="137">
        <v>0</v>
      </c>
      <c r="R8" s="137">
        <v>0</v>
      </c>
      <c r="S8" s="274">
        <v>2126323249.0695</v>
      </c>
    </row>
    <row r="9" spans="1:19" s="138" customFormat="1">
      <c r="A9" s="136">
        <v>2</v>
      </c>
      <c r="B9" s="1" t="s">
        <v>96</v>
      </c>
      <c r="C9" s="137">
        <v>0</v>
      </c>
      <c r="D9" s="137">
        <v>0</v>
      </c>
      <c r="E9" s="137">
        <v>0</v>
      </c>
      <c r="F9" s="137">
        <v>0</v>
      </c>
      <c r="G9" s="137">
        <v>0</v>
      </c>
      <c r="H9" s="137">
        <v>0</v>
      </c>
      <c r="I9" s="137">
        <v>0</v>
      </c>
      <c r="J9" s="137">
        <v>0</v>
      </c>
      <c r="K9" s="137">
        <v>0</v>
      </c>
      <c r="L9" s="137">
        <v>0</v>
      </c>
      <c r="M9" s="137">
        <v>0</v>
      </c>
      <c r="N9" s="137">
        <v>0</v>
      </c>
      <c r="O9" s="137">
        <v>0</v>
      </c>
      <c r="P9" s="137">
        <v>0</v>
      </c>
      <c r="Q9" s="137">
        <v>0</v>
      </c>
      <c r="R9" s="137">
        <v>0</v>
      </c>
      <c r="S9" s="274">
        <v>0</v>
      </c>
    </row>
    <row r="10" spans="1:19" s="138" customFormat="1">
      <c r="A10" s="136">
        <v>3</v>
      </c>
      <c r="B10" s="1" t="s">
        <v>268</v>
      </c>
      <c r="C10" s="137">
        <v>104108141.20999999</v>
      </c>
      <c r="D10" s="137">
        <v>0</v>
      </c>
      <c r="E10" s="137">
        <v>0</v>
      </c>
      <c r="F10" s="137">
        <v>0</v>
      </c>
      <c r="G10" s="137">
        <v>0</v>
      </c>
      <c r="H10" s="137">
        <v>0</v>
      </c>
      <c r="I10" s="137">
        <v>0</v>
      </c>
      <c r="J10" s="137">
        <v>0</v>
      </c>
      <c r="K10" s="137">
        <v>0</v>
      </c>
      <c r="L10" s="137">
        <v>0</v>
      </c>
      <c r="M10" s="137">
        <v>0</v>
      </c>
      <c r="N10" s="137">
        <v>0</v>
      </c>
      <c r="O10" s="137">
        <v>0</v>
      </c>
      <c r="P10" s="137">
        <v>0</v>
      </c>
      <c r="Q10" s="137">
        <v>0</v>
      </c>
      <c r="R10" s="137">
        <v>0</v>
      </c>
      <c r="S10" s="274">
        <v>0</v>
      </c>
    </row>
    <row r="11" spans="1:19" s="138" customFormat="1">
      <c r="A11" s="136">
        <v>4</v>
      </c>
      <c r="B11" s="1" t="s">
        <v>97</v>
      </c>
      <c r="C11" s="137">
        <v>354028167.85999995</v>
      </c>
      <c r="D11" s="137">
        <v>0</v>
      </c>
      <c r="E11" s="137">
        <v>0</v>
      </c>
      <c r="F11" s="137">
        <v>0</v>
      </c>
      <c r="G11" s="137">
        <v>0</v>
      </c>
      <c r="H11" s="137">
        <v>0</v>
      </c>
      <c r="I11" s="137">
        <v>0</v>
      </c>
      <c r="J11" s="137">
        <v>0</v>
      </c>
      <c r="K11" s="137">
        <v>0</v>
      </c>
      <c r="L11" s="137">
        <v>0</v>
      </c>
      <c r="M11" s="137">
        <v>0</v>
      </c>
      <c r="N11" s="137">
        <v>0</v>
      </c>
      <c r="O11" s="137">
        <v>0</v>
      </c>
      <c r="P11" s="137">
        <v>0</v>
      </c>
      <c r="Q11" s="137">
        <v>0</v>
      </c>
      <c r="R11" s="137">
        <v>0</v>
      </c>
      <c r="S11" s="274">
        <v>0</v>
      </c>
    </row>
    <row r="12" spans="1:19" s="138" customFormat="1">
      <c r="A12" s="136">
        <v>5</v>
      </c>
      <c r="B12" s="1" t="s">
        <v>98</v>
      </c>
      <c r="C12" s="137">
        <v>0</v>
      </c>
      <c r="D12" s="137">
        <v>0</v>
      </c>
      <c r="E12" s="137">
        <v>0</v>
      </c>
      <c r="F12" s="137">
        <v>0</v>
      </c>
      <c r="G12" s="137">
        <v>0</v>
      </c>
      <c r="H12" s="137">
        <v>0</v>
      </c>
      <c r="I12" s="137">
        <v>0</v>
      </c>
      <c r="J12" s="137">
        <v>0</v>
      </c>
      <c r="K12" s="137">
        <v>0</v>
      </c>
      <c r="L12" s="137">
        <v>0</v>
      </c>
      <c r="M12" s="137">
        <v>0</v>
      </c>
      <c r="N12" s="137">
        <v>0</v>
      </c>
      <c r="O12" s="137">
        <v>0</v>
      </c>
      <c r="P12" s="137">
        <v>0</v>
      </c>
      <c r="Q12" s="137">
        <v>0</v>
      </c>
      <c r="R12" s="137">
        <v>0</v>
      </c>
      <c r="S12" s="274">
        <v>0</v>
      </c>
    </row>
    <row r="13" spans="1:19" s="138" customFormat="1">
      <c r="A13" s="136">
        <v>6</v>
      </c>
      <c r="B13" s="1" t="s">
        <v>99</v>
      </c>
      <c r="C13" s="137">
        <v>0</v>
      </c>
      <c r="D13" s="137">
        <v>0</v>
      </c>
      <c r="E13" s="137">
        <v>397562690.76742661</v>
      </c>
      <c r="F13" s="137">
        <v>3306409.9522000002</v>
      </c>
      <c r="G13" s="137">
        <v>0</v>
      </c>
      <c r="H13" s="137">
        <v>0</v>
      </c>
      <c r="I13" s="137">
        <v>51218976.492099993</v>
      </c>
      <c r="J13" s="137">
        <v>52506242.024299994</v>
      </c>
      <c r="K13" s="137">
        <v>0</v>
      </c>
      <c r="L13" s="137">
        <v>0</v>
      </c>
      <c r="M13" s="137">
        <v>7303157.7775999997</v>
      </c>
      <c r="N13" s="137">
        <v>30975902.187800001</v>
      </c>
      <c r="O13" s="137">
        <v>0</v>
      </c>
      <c r="P13" s="137">
        <v>0</v>
      </c>
      <c r="Q13" s="137">
        <v>0</v>
      </c>
      <c r="R13" s="137">
        <v>0</v>
      </c>
      <c r="S13" s="274">
        <v>170315489.36752531</v>
      </c>
    </row>
    <row r="14" spans="1:19" s="138" customFormat="1">
      <c r="A14" s="136">
        <v>7</v>
      </c>
      <c r="B14" s="1" t="s">
        <v>100</v>
      </c>
      <c r="C14" s="137">
        <v>0</v>
      </c>
      <c r="D14" s="137">
        <v>0</v>
      </c>
      <c r="E14" s="137">
        <v>0</v>
      </c>
      <c r="F14" s="137">
        <v>0</v>
      </c>
      <c r="G14" s="137">
        <v>0</v>
      </c>
      <c r="H14" s="137">
        <v>0</v>
      </c>
      <c r="I14" s="137">
        <v>0</v>
      </c>
      <c r="J14" s="137">
        <v>0</v>
      </c>
      <c r="K14" s="137">
        <v>0</v>
      </c>
      <c r="L14" s="137">
        <v>0</v>
      </c>
      <c r="M14" s="137">
        <v>5726175484.8448162</v>
      </c>
      <c r="N14" s="137">
        <v>1311925646.5339005</v>
      </c>
      <c r="O14" s="137">
        <v>0</v>
      </c>
      <c r="P14" s="137">
        <v>0</v>
      </c>
      <c r="Q14" s="137">
        <v>0</v>
      </c>
      <c r="R14" s="137">
        <v>0</v>
      </c>
      <c r="S14" s="274">
        <v>7038101131.3787165</v>
      </c>
    </row>
    <row r="15" spans="1:19" s="138" customFormat="1">
      <c r="A15" s="136">
        <v>8</v>
      </c>
      <c r="B15" s="1" t="s">
        <v>101</v>
      </c>
      <c r="C15" s="137">
        <v>0</v>
      </c>
      <c r="D15" s="137">
        <v>0</v>
      </c>
      <c r="E15" s="137">
        <v>0</v>
      </c>
      <c r="F15" s="137">
        <v>0</v>
      </c>
      <c r="G15" s="137">
        <v>0</v>
      </c>
      <c r="H15" s="137">
        <v>0</v>
      </c>
      <c r="I15" s="137">
        <v>0</v>
      </c>
      <c r="J15" s="137">
        <v>0</v>
      </c>
      <c r="K15" s="137">
        <v>3602013785.996901</v>
      </c>
      <c r="L15" s="137">
        <v>97451791.476200014</v>
      </c>
      <c r="M15" s="137">
        <v>0</v>
      </c>
      <c r="N15" s="137">
        <v>0</v>
      </c>
      <c r="O15" s="137">
        <v>0</v>
      </c>
      <c r="P15" s="137">
        <v>0</v>
      </c>
      <c r="Q15" s="137">
        <v>0</v>
      </c>
      <c r="R15" s="137">
        <v>0</v>
      </c>
      <c r="S15" s="274">
        <v>2774599183.104826</v>
      </c>
    </row>
    <row r="16" spans="1:19" s="138" customFormat="1">
      <c r="A16" s="136">
        <v>9</v>
      </c>
      <c r="B16" s="1" t="s">
        <v>102</v>
      </c>
      <c r="C16" s="137">
        <v>0</v>
      </c>
      <c r="D16" s="137">
        <v>0</v>
      </c>
      <c r="E16" s="137">
        <v>0</v>
      </c>
      <c r="F16" s="137">
        <v>0</v>
      </c>
      <c r="G16" s="137">
        <v>3030319640.447401</v>
      </c>
      <c r="H16" s="137">
        <v>21844092.150400005</v>
      </c>
      <c r="I16" s="137">
        <v>0</v>
      </c>
      <c r="J16" s="137">
        <v>0</v>
      </c>
      <c r="K16" s="137">
        <v>0</v>
      </c>
      <c r="L16" s="137">
        <v>0</v>
      </c>
      <c r="M16" s="137">
        <v>0</v>
      </c>
      <c r="N16" s="137">
        <v>0</v>
      </c>
      <c r="O16" s="137">
        <v>0</v>
      </c>
      <c r="P16" s="137">
        <v>0</v>
      </c>
      <c r="Q16" s="137">
        <v>0</v>
      </c>
      <c r="R16" s="137">
        <v>0</v>
      </c>
      <c r="S16" s="274">
        <v>1068257306.4092304</v>
      </c>
    </row>
    <row r="17" spans="1:19" s="138" customFormat="1">
      <c r="A17" s="136">
        <v>10</v>
      </c>
      <c r="B17" s="1" t="s">
        <v>103</v>
      </c>
      <c r="C17" s="137">
        <v>0</v>
      </c>
      <c r="D17" s="137">
        <v>0</v>
      </c>
      <c r="E17" s="137">
        <v>0</v>
      </c>
      <c r="F17" s="137">
        <v>0</v>
      </c>
      <c r="G17" s="137">
        <v>0</v>
      </c>
      <c r="H17" s="137">
        <v>0</v>
      </c>
      <c r="I17" s="137">
        <v>26809349.132599991</v>
      </c>
      <c r="J17" s="137">
        <v>816945.53760000004</v>
      </c>
      <c r="K17" s="137">
        <v>0</v>
      </c>
      <c r="L17" s="137">
        <v>0</v>
      </c>
      <c r="M17" s="137">
        <v>55202396.131300002</v>
      </c>
      <c r="N17" s="137">
        <v>482143.16600000003</v>
      </c>
      <c r="O17" s="137">
        <v>4717757.1741999993</v>
      </c>
      <c r="P17" s="137">
        <v>23389.648000000001</v>
      </c>
      <c r="Q17" s="137">
        <v>0</v>
      </c>
      <c r="R17" s="137">
        <v>0</v>
      </c>
      <c r="S17" s="274">
        <v>76609406.865700006</v>
      </c>
    </row>
    <row r="18" spans="1:19" s="138" customFormat="1">
      <c r="A18" s="136">
        <v>11</v>
      </c>
      <c r="B18" s="1" t="s">
        <v>104</v>
      </c>
      <c r="C18" s="137">
        <v>0</v>
      </c>
      <c r="D18" s="137">
        <v>0</v>
      </c>
      <c r="E18" s="137">
        <v>0</v>
      </c>
      <c r="F18" s="137">
        <v>0</v>
      </c>
      <c r="G18" s="137">
        <v>0</v>
      </c>
      <c r="H18" s="137">
        <v>0</v>
      </c>
      <c r="I18" s="137">
        <v>0</v>
      </c>
      <c r="J18" s="137">
        <v>0</v>
      </c>
      <c r="K18" s="137">
        <v>0</v>
      </c>
      <c r="L18" s="137">
        <v>0</v>
      </c>
      <c r="M18" s="137">
        <v>523328273.89470011</v>
      </c>
      <c r="N18" s="137">
        <v>0</v>
      </c>
      <c r="O18" s="137">
        <v>346568293.95459992</v>
      </c>
      <c r="P18" s="137">
        <v>0</v>
      </c>
      <c r="Q18" s="137">
        <v>16854247.870000001</v>
      </c>
      <c r="R18" s="137">
        <v>0</v>
      </c>
      <c r="S18" s="274">
        <v>1085316334.5016</v>
      </c>
    </row>
    <row r="19" spans="1:19" s="138" customFormat="1">
      <c r="A19" s="136">
        <v>12</v>
      </c>
      <c r="B19" s="1" t="s">
        <v>105</v>
      </c>
      <c r="C19" s="137">
        <v>0</v>
      </c>
      <c r="D19" s="137">
        <v>0</v>
      </c>
      <c r="E19" s="137">
        <v>0</v>
      </c>
      <c r="F19" s="137">
        <v>0</v>
      </c>
      <c r="G19" s="137">
        <v>0</v>
      </c>
      <c r="H19" s="137">
        <v>0</v>
      </c>
      <c r="I19" s="137">
        <v>0</v>
      </c>
      <c r="J19" s="137">
        <v>0</v>
      </c>
      <c r="K19" s="137">
        <v>0</v>
      </c>
      <c r="L19" s="137">
        <v>0</v>
      </c>
      <c r="M19" s="137">
        <v>0</v>
      </c>
      <c r="N19" s="137">
        <v>0</v>
      </c>
      <c r="O19" s="137">
        <v>0</v>
      </c>
      <c r="P19" s="137">
        <v>0</v>
      </c>
      <c r="Q19" s="137">
        <v>0</v>
      </c>
      <c r="R19" s="137">
        <v>0</v>
      </c>
      <c r="S19" s="274">
        <v>0</v>
      </c>
    </row>
    <row r="20" spans="1:19" s="138" customFormat="1">
      <c r="A20" s="136">
        <v>13</v>
      </c>
      <c r="B20" s="1" t="s">
        <v>246</v>
      </c>
      <c r="C20" s="137">
        <v>0</v>
      </c>
      <c r="D20" s="137">
        <v>0</v>
      </c>
      <c r="E20" s="137">
        <v>0</v>
      </c>
      <c r="F20" s="137">
        <v>0</v>
      </c>
      <c r="G20" s="137">
        <v>0</v>
      </c>
      <c r="H20" s="137">
        <v>0</v>
      </c>
      <c r="I20" s="137">
        <v>0</v>
      </c>
      <c r="J20" s="137">
        <v>0</v>
      </c>
      <c r="K20" s="137">
        <v>0</v>
      </c>
      <c r="L20" s="137">
        <v>0</v>
      </c>
      <c r="M20" s="137">
        <v>0</v>
      </c>
      <c r="N20" s="137">
        <v>0</v>
      </c>
      <c r="O20" s="137">
        <v>0</v>
      </c>
      <c r="P20" s="137">
        <v>0</v>
      </c>
      <c r="Q20" s="137">
        <v>0</v>
      </c>
      <c r="R20" s="137">
        <v>0</v>
      </c>
      <c r="S20" s="274">
        <v>0</v>
      </c>
    </row>
    <row r="21" spans="1:19" s="138" customFormat="1">
      <c r="A21" s="136">
        <v>14</v>
      </c>
      <c r="B21" s="1" t="s">
        <v>107</v>
      </c>
      <c r="C21" s="137">
        <v>799665584.66147399</v>
      </c>
      <c r="D21" s="137">
        <v>0</v>
      </c>
      <c r="E21" s="137">
        <v>0</v>
      </c>
      <c r="F21" s="137">
        <v>0</v>
      </c>
      <c r="G21" s="137">
        <v>0</v>
      </c>
      <c r="H21" s="137">
        <v>0</v>
      </c>
      <c r="I21" s="137">
        <v>0</v>
      </c>
      <c r="J21" s="137">
        <v>0</v>
      </c>
      <c r="K21" s="137">
        <v>0</v>
      </c>
      <c r="L21" s="137">
        <v>0</v>
      </c>
      <c r="M21" s="137">
        <v>2630854938.8243952</v>
      </c>
      <c r="N21" s="137">
        <v>30969750.509632431</v>
      </c>
      <c r="O21" s="137">
        <v>0</v>
      </c>
      <c r="P21" s="137">
        <v>0</v>
      </c>
      <c r="Q21" s="137">
        <v>29513513.372786999</v>
      </c>
      <c r="R21" s="137">
        <v>0</v>
      </c>
      <c r="S21" s="274">
        <v>2735608472.765995</v>
      </c>
    </row>
    <row r="22" spans="1:19" ht="13.5" thickBot="1">
      <c r="A22" s="139"/>
      <c r="B22" s="140" t="s">
        <v>108</v>
      </c>
      <c r="C22" s="141">
        <f>SUM(C8:C21)</f>
        <v>2767721931.1314735</v>
      </c>
      <c r="D22" s="141">
        <f t="shared" ref="D22:J22" si="0">SUM(D8:D21)</f>
        <v>0</v>
      </c>
      <c r="E22" s="141">
        <f t="shared" si="0"/>
        <v>397562690.76742661</v>
      </c>
      <c r="F22" s="141">
        <f t="shared" si="0"/>
        <v>3306409.9522000002</v>
      </c>
      <c r="G22" s="141">
        <f t="shared" si="0"/>
        <v>3030319640.447401</v>
      </c>
      <c r="H22" s="141">
        <f t="shared" si="0"/>
        <v>21844092.150400005</v>
      </c>
      <c r="I22" s="141">
        <f t="shared" si="0"/>
        <v>78028325.62469998</v>
      </c>
      <c r="J22" s="141">
        <f t="shared" si="0"/>
        <v>53323187.561899997</v>
      </c>
      <c r="K22" s="141">
        <f t="shared" ref="K22:S22" si="1">SUM(K8:K21)</f>
        <v>3602013785.996901</v>
      </c>
      <c r="L22" s="141">
        <f t="shared" si="1"/>
        <v>97451791.476200014</v>
      </c>
      <c r="M22" s="141">
        <f t="shared" si="1"/>
        <v>11069187500.542313</v>
      </c>
      <c r="N22" s="141">
        <f t="shared" si="1"/>
        <v>1374353442.3973327</v>
      </c>
      <c r="O22" s="141">
        <f t="shared" si="1"/>
        <v>351286051.12879992</v>
      </c>
      <c r="P22" s="141">
        <f t="shared" si="1"/>
        <v>23389.648000000001</v>
      </c>
      <c r="Q22" s="141">
        <f t="shared" si="1"/>
        <v>46367761.242787004</v>
      </c>
      <c r="R22" s="141">
        <f t="shared" si="1"/>
        <v>0</v>
      </c>
      <c r="S22" s="275">
        <f t="shared" si="1"/>
        <v>17075130573.463095</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85" zoomScaleNormal="85" workbookViewId="0">
      <pane xSplit="2" ySplit="6" topLeftCell="C7" activePane="bottomRight" state="frozen"/>
      <selection activeCell="B20" sqref="B20"/>
      <selection pane="topRight" activeCell="B20" sqref="B20"/>
      <selection pane="bottomLeft" activeCell="B20" sqref="B20"/>
      <selection pane="bottomRight" activeCell="B4" sqref="B4"/>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30"/>
  </cols>
  <sheetData>
    <row r="1" spans="1:22" s="668" customFormat="1">
      <c r="A1" s="658" t="s">
        <v>30</v>
      </c>
      <c r="B1" s="654" t="str">
        <f>'Info '!C2</f>
        <v>JSC TBC Bank</v>
      </c>
      <c r="C1" s="667"/>
      <c r="D1" s="667"/>
      <c r="E1" s="667"/>
      <c r="F1" s="667"/>
      <c r="G1" s="667"/>
      <c r="H1" s="667"/>
      <c r="I1" s="667"/>
      <c r="J1" s="667"/>
      <c r="K1" s="667"/>
      <c r="L1" s="667"/>
      <c r="M1" s="667"/>
      <c r="N1" s="667"/>
      <c r="O1" s="667"/>
      <c r="P1" s="667"/>
      <c r="Q1" s="667"/>
      <c r="R1" s="667"/>
      <c r="S1" s="667"/>
      <c r="T1" s="667"/>
      <c r="U1" s="667"/>
      <c r="V1" s="667"/>
    </row>
    <row r="2" spans="1:22" s="668" customFormat="1">
      <c r="A2" s="658" t="s">
        <v>31</v>
      </c>
      <c r="B2" s="608">
        <v>44377</v>
      </c>
      <c r="C2" s="667"/>
      <c r="D2" s="667"/>
      <c r="E2" s="667"/>
      <c r="F2" s="667"/>
      <c r="G2" s="667"/>
      <c r="H2" s="667"/>
      <c r="I2" s="667"/>
      <c r="J2" s="667"/>
      <c r="K2" s="667"/>
      <c r="L2" s="667"/>
      <c r="M2" s="667"/>
      <c r="N2" s="667"/>
      <c r="O2" s="667"/>
      <c r="P2" s="667"/>
      <c r="Q2" s="667"/>
      <c r="R2" s="667"/>
      <c r="S2" s="667"/>
      <c r="T2" s="667"/>
      <c r="U2" s="667"/>
      <c r="V2" s="667"/>
    </row>
    <row r="4" spans="1:22" ht="13.5" thickBot="1">
      <c r="A4" s="4" t="s">
        <v>365</v>
      </c>
      <c r="B4" s="680" t="s">
        <v>94</v>
      </c>
      <c r="V4" s="32" t="s">
        <v>73</v>
      </c>
    </row>
    <row r="5" spans="1:22" ht="12.75" customHeight="1">
      <c r="A5" s="143"/>
      <c r="B5" s="144"/>
      <c r="C5" s="705" t="s">
        <v>276</v>
      </c>
      <c r="D5" s="706"/>
      <c r="E5" s="706"/>
      <c r="F5" s="706"/>
      <c r="G5" s="706"/>
      <c r="H5" s="706"/>
      <c r="I5" s="706"/>
      <c r="J5" s="706"/>
      <c r="K5" s="706"/>
      <c r="L5" s="707"/>
      <c r="M5" s="708" t="s">
        <v>277</v>
      </c>
      <c r="N5" s="709"/>
      <c r="O5" s="709"/>
      <c r="P5" s="709"/>
      <c r="Q5" s="709"/>
      <c r="R5" s="709"/>
      <c r="S5" s="710"/>
      <c r="T5" s="713" t="s">
        <v>363</v>
      </c>
      <c r="U5" s="713" t="s">
        <v>364</v>
      </c>
      <c r="V5" s="711" t="s">
        <v>120</v>
      </c>
    </row>
    <row r="6" spans="1:22" s="75" customFormat="1" ht="102">
      <c r="A6" s="72"/>
      <c r="B6" s="145"/>
      <c r="C6" s="146" t="s">
        <v>109</v>
      </c>
      <c r="D6" s="233" t="s">
        <v>110</v>
      </c>
      <c r="E6" s="173" t="s">
        <v>279</v>
      </c>
      <c r="F6" s="173" t="s">
        <v>280</v>
      </c>
      <c r="G6" s="233" t="s">
        <v>283</v>
      </c>
      <c r="H6" s="233" t="s">
        <v>278</v>
      </c>
      <c r="I6" s="233" t="s">
        <v>111</v>
      </c>
      <c r="J6" s="233" t="s">
        <v>112</v>
      </c>
      <c r="K6" s="147" t="s">
        <v>113</v>
      </c>
      <c r="L6" s="148" t="s">
        <v>114</v>
      </c>
      <c r="M6" s="146" t="s">
        <v>281</v>
      </c>
      <c r="N6" s="147" t="s">
        <v>115</v>
      </c>
      <c r="O6" s="147" t="s">
        <v>116</v>
      </c>
      <c r="P6" s="147" t="s">
        <v>117</v>
      </c>
      <c r="Q6" s="147" t="s">
        <v>118</v>
      </c>
      <c r="R6" s="147" t="s">
        <v>119</v>
      </c>
      <c r="S6" s="254" t="s">
        <v>282</v>
      </c>
      <c r="T6" s="714"/>
      <c r="U6" s="714"/>
      <c r="V6" s="712"/>
    </row>
    <row r="7" spans="1:22" s="138" customFormat="1">
      <c r="A7" s="149">
        <v>1</v>
      </c>
      <c r="B7" s="1" t="s">
        <v>95</v>
      </c>
      <c r="C7" s="150">
        <v>0</v>
      </c>
      <c r="D7" s="137">
        <v>0</v>
      </c>
      <c r="E7" s="137">
        <v>0</v>
      </c>
      <c r="F7" s="137">
        <v>0</v>
      </c>
      <c r="G7" s="137">
        <v>0</v>
      </c>
      <c r="H7" s="137">
        <v>0</v>
      </c>
      <c r="I7" s="137">
        <v>0</v>
      </c>
      <c r="J7" s="137">
        <v>0</v>
      </c>
      <c r="K7" s="137">
        <v>0</v>
      </c>
      <c r="L7" s="151">
        <v>0</v>
      </c>
      <c r="M7" s="150">
        <v>0</v>
      </c>
      <c r="N7" s="137">
        <v>0</v>
      </c>
      <c r="O7" s="137">
        <v>0</v>
      </c>
      <c r="P7" s="137">
        <v>0</v>
      </c>
      <c r="Q7" s="137">
        <v>0</v>
      </c>
      <c r="R7" s="137">
        <v>0</v>
      </c>
      <c r="S7" s="151">
        <v>0</v>
      </c>
      <c r="T7" s="262">
        <v>0</v>
      </c>
      <c r="U7" s="262">
        <v>0</v>
      </c>
      <c r="V7" s="152">
        <f>SUM(C7:S7)</f>
        <v>0</v>
      </c>
    </row>
    <row r="8" spans="1:22" s="138" customFormat="1">
      <c r="A8" s="149">
        <v>2</v>
      </c>
      <c r="B8" s="1" t="s">
        <v>96</v>
      </c>
      <c r="C8" s="150">
        <v>0</v>
      </c>
      <c r="D8" s="137">
        <v>0</v>
      </c>
      <c r="E8" s="137">
        <v>0</v>
      </c>
      <c r="F8" s="137">
        <v>0</v>
      </c>
      <c r="G8" s="137">
        <v>0</v>
      </c>
      <c r="H8" s="137">
        <v>0</v>
      </c>
      <c r="I8" s="137">
        <v>0</v>
      </c>
      <c r="J8" s="137">
        <v>0</v>
      </c>
      <c r="K8" s="137">
        <v>0</v>
      </c>
      <c r="L8" s="151">
        <v>0</v>
      </c>
      <c r="M8" s="150">
        <v>0</v>
      </c>
      <c r="N8" s="137">
        <v>0</v>
      </c>
      <c r="O8" s="137">
        <v>0</v>
      </c>
      <c r="P8" s="137">
        <v>0</v>
      </c>
      <c r="Q8" s="137">
        <v>0</v>
      </c>
      <c r="R8" s="137">
        <v>0</v>
      </c>
      <c r="S8" s="151">
        <v>0</v>
      </c>
      <c r="T8" s="262">
        <v>0</v>
      </c>
      <c r="U8" s="262">
        <v>0</v>
      </c>
      <c r="V8" s="152">
        <f t="shared" ref="V8:V20" si="0">SUM(C8:S8)</f>
        <v>0</v>
      </c>
    </row>
    <row r="9" spans="1:22" s="138" customFormat="1">
      <c r="A9" s="149">
        <v>3</v>
      </c>
      <c r="B9" s="1" t="s">
        <v>269</v>
      </c>
      <c r="C9" s="150">
        <v>0</v>
      </c>
      <c r="D9" s="137">
        <v>0</v>
      </c>
      <c r="E9" s="137">
        <v>0</v>
      </c>
      <c r="F9" s="137">
        <v>0</v>
      </c>
      <c r="G9" s="137">
        <v>0</v>
      </c>
      <c r="H9" s="137">
        <v>0</v>
      </c>
      <c r="I9" s="137">
        <v>0</v>
      </c>
      <c r="J9" s="137">
        <v>0</v>
      </c>
      <c r="K9" s="137">
        <v>0</v>
      </c>
      <c r="L9" s="151">
        <v>0</v>
      </c>
      <c r="M9" s="150">
        <v>0</v>
      </c>
      <c r="N9" s="137">
        <v>0</v>
      </c>
      <c r="O9" s="137">
        <v>0</v>
      </c>
      <c r="P9" s="137">
        <v>0</v>
      </c>
      <c r="Q9" s="137">
        <v>0</v>
      </c>
      <c r="R9" s="137">
        <v>0</v>
      </c>
      <c r="S9" s="151">
        <v>0</v>
      </c>
      <c r="T9" s="262">
        <v>0</v>
      </c>
      <c r="U9" s="262">
        <v>0</v>
      </c>
      <c r="V9" s="152">
        <f t="shared" si="0"/>
        <v>0</v>
      </c>
    </row>
    <row r="10" spans="1:22" s="138" customFormat="1">
      <c r="A10" s="149">
        <v>4</v>
      </c>
      <c r="B10" s="1" t="s">
        <v>97</v>
      </c>
      <c r="C10" s="150">
        <v>0</v>
      </c>
      <c r="D10" s="137">
        <v>0</v>
      </c>
      <c r="E10" s="137">
        <v>0</v>
      </c>
      <c r="F10" s="137">
        <v>0</v>
      </c>
      <c r="G10" s="137">
        <v>0</v>
      </c>
      <c r="H10" s="137">
        <v>0</v>
      </c>
      <c r="I10" s="137">
        <v>0</v>
      </c>
      <c r="J10" s="137">
        <v>0</v>
      </c>
      <c r="K10" s="137">
        <v>0</v>
      </c>
      <c r="L10" s="151">
        <v>0</v>
      </c>
      <c r="M10" s="150">
        <v>0</v>
      </c>
      <c r="N10" s="137">
        <v>0</v>
      </c>
      <c r="O10" s="137">
        <v>0</v>
      </c>
      <c r="P10" s="137">
        <v>0</v>
      </c>
      <c r="Q10" s="137">
        <v>0</v>
      </c>
      <c r="R10" s="137">
        <v>0</v>
      </c>
      <c r="S10" s="151">
        <v>0</v>
      </c>
      <c r="T10" s="262">
        <v>0</v>
      </c>
      <c r="U10" s="262">
        <v>0</v>
      </c>
      <c r="V10" s="152">
        <f t="shared" si="0"/>
        <v>0</v>
      </c>
    </row>
    <row r="11" spans="1:22" s="138" customFormat="1">
      <c r="A11" s="149">
        <v>5</v>
      </c>
      <c r="B11" s="1" t="s">
        <v>98</v>
      </c>
      <c r="C11" s="150">
        <v>0</v>
      </c>
      <c r="D11" s="137">
        <v>0</v>
      </c>
      <c r="E11" s="137">
        <v>0</v>
      </c>
      <c r="F11" s="137">
        <v>0</v>
      </c>
      <c r="G11" s="137">
        <v>0</v>
      </c>
      <c r="H11" s="137">
        <v>0</v>
      </c>
      <c r="I11" s="137">
        <v>0</v>
      </c>
      <c r="J11" s="137">
        <v>0</v>
      </c>
      <c r="K11" s="137">
        <v>0</v>
      </c>
      <c r="L11" s="151">
        <v>0</v>
      </c>
      <c r="M11" s="150">
        <v>0</v>
      </c>
      <c r="N11" s="137">
        <v>0</v>
      </c>
      <c r="O11" s="137">
        <v>0</v>
      </c>
      <c r="P11" s="137">
        <v>0</v>
      </c>
      <c r="Q11" s="137">
        <v>0</v>
      </c>
      <c r="R11" s="137">
        <v>0</v>
      </c>
      <c r="S11" s="151">
        <v>0</v>
      </c>
      <c r="T11" s="262">
        <v>0</v>
      </c>
      <c r="U11" s="262">
        <v>0</v>
      </c>
      <c r="V11" s="152">
        <f t="shared" si="0"/>
        <v>0</v>
      </c>
    </row>
    <row r="12" spans="1:22" s="138" customFormat="1">
      <c r="A12" s="149">
        <v>6</v>
      </c>
      <c r="B12" s="1" t="s">
        <v>99</v>
      </c>
      <c r="C12" s="150">
        <v>0</v>
      </c>
      <c r="D12" s="137">
        <v>1692360</v>
      </c>
      <c r="E12" s="137">
        <v>0</v>
      </c>
      <c r="F12" s="137">
        <v>0</v>
      </c>
      <c r="G12" s="137">
        <v>0</v>
      </c>
      <c r="H12" s="137">
        <v>0</v>
      </c>
      <c r="I12" s="137">
        <v>0</v>
      </c>
      <c r="J12" s="137">
        <v>0</v>
      </c>
      <c r="K12" s="137">
        <v>0</v>
      </c>
      <c r="L12" s="151">
        <v>0</v>
      </c>
      <c r="M12" s="150">
        <v>0</v>
      </c>
      <c r="N12" s="137">
        <v>0</v>
      </c>
      <c r="O12" s="137">
        <v>0</v>
      </c>
      <c r="P12" s="137">
        <v>0</v>
      </c>
      <c r="Q12" s="137">
        <v>0</v>
      </c>
      <c r="R12" s="137">
        <v>79007.5</v>
      </c>
      <c r="S12" s="151">
        <v>0</v>
      </c>
      <c r="T12" s="262">
        <v>1692360</v>
      </c>
      <c r="U12" s="262">
        <v>79007.5</v>
      </c>
      <c r="V12" s="152">
        <f t="shared" si="0"/>
        <v>1771367.5</v>
      </c>
    </row>
    <row r="13" spans="1:22" s="138" customFormat="1">
      <c r="A13" s="149">
        <v>7</v>
      </c>
      <c r="B13" s="1" t="s">
        <v>100</v>
      </c>
      <c r="C13" s="150">
        <v>0</v>
      </c>
      <c r="D13" s="137">
        <v>220114553.33030003</v>
      </c>
      <c r="E13" s="137">
        <v>0</v>
      </c>
      <c r="F13" s="137">
        <v>0</v>
      </c>
      <c r="G13" s="137">
        <v>0</v>
      </c>
      <c r="H13" s="137">
        <v>0</v>
      </c>
      <c r="I13" s="137">
        <v>0</v>
      </c>
      <c r="J13" s="137">
        <v>0</v>
      </c>
      <c r="K13" s="137">
        <v>0</v>
      </c>
      <c r="L13" s="151">
        <v>0</v>
      </c>
      <c r="M13" s="150">
        <v>21583924.2623</v>
      </c>
      <c r="N13" s="137">
        <v>0</v>
      </c>
      <c r="O13" s="137">
        <v>33106983.133499999</v>
      </c>
      <c r="P13" s="137">
        <v>0</v>
      </c>
      <c r="Q13" s="137">
        <v>0</v>
      </c>
      <c r="R13" s="137">
        <v>188981791.56</v>
      </c>
      <c r="S13" s="151">
        <v>0</v>
      </c>
      <c r="T13" s="262">
        <v>230430433.90330002</v>
      </c>
      <c r="U13" s="262">
        <v>233356818.38280001</v>
      </c>
      <c r="V13" s="152">
        <f t="shared" si="0"/>
        <v>463787252.28610003</v>
      </c>
    </row>
    <row r="14" spans="1:22" s="138" customFormat="1">
      <c r="A14" s="149">
        <v>8</v>
      </c>
      <c r="B14" s="1" t="s">
        <v>101</v>
      </c>
      <c r="C14" s="150">
        <v>0</v>
      </c>
      <c r="D14" s="137">
        <v>47508278.924100004</v>
      </c>
      <c r="E14" s="137">
        <v>0</v>
      </c>
      <c r="F14" s="137">
        <v>0</v>
      </c>
      <c r="G14" s="137">
        <v>0</v>
      </c>
      <c r="H14" s="137">
        <v>0</v>
      </c>
      <c r="I14" s="137">
        <v>0</v>
      </c>
      <c r="J14" s="137">
        <v>0</v>
      </c>
      <c r="K14" s="137">
        <v>0</v>
      </c>
      <c r="L14" s="151">
        <v>0</v>
      </c>
      <c r="M14" s="150">
        <v>0</v>
      </c>
      <c r="N14" s="137">
        <v>0</v>
      </c>
      <c r="O14" s="137">
        <v>1092825.7551</v>
      </c>
      <c r="P14" s="137">
        <v>0</v>
      </c>
      <c r="Q14" s="137">
        <v>0</v>
      </c>
      <c r="R14" s="137">
        <v>0</v>
      </c>
      <c r="S14" s="151">
        <v>0</v>
      </c>
      <c r="T14" s="262">
        <v>44080314.0876</v>
      </c>
      <c r="U14" s="262">
        <v>6497433.1797000011</v>
      </c>
      <c r="V14" s="152">
        <f t="shared" si="0"/>
        <v>48601104.679200001</v>
      </c>
    </row>
    <row r="15" spans="1:22" s="138" customFormat="1">
      <c r="A15" s="149">
        <v>9</v>
      </c>
      <c r="B15" s="1" t="s">
        <v>102</v>
      </c>
      <c r="C15" s="150">
        <v>0</v>
      </c>
      <c r="D15" s="137">
        <v>4615354.6137000006</v>
      </c>
      <c r="E15" s="137">
        <v>0</v>
      </c>
      <c r="F15" s="137">
        <v>0</v>
      </c>
      <c r="G15" s="137">
        <v>0</v>
      </c>
      <c r="H15" s="137">
        <v>0</v>
      </c>
      <c r="I15" s="137">
        <v>0</v>
      </c>
      <c r="J15" s="137">
        <v>0</v>
      </c>
      <c r="K15" s="137">
        <v>0</v>
      </c>
      <c r="L15" s="151">
        <v>0</v>
      </c>
      <c r="M15" s="150">
        <v>1976642.5881000001</v>
      </c>
      <c r="N15" s="137">
        <v>0</v>
      </c>
      <c r="O15" s="137">
        <v>54576.089200000002</v>
      </c>
      <c r="P15" s="137">
        <v>0</v>
      </c>
      <c r="Q15" s="137">
        <v>0</v>
      </c>
      <c r="R15" s="137">
        <v>0</v>
      </c>
      <c r="S15" s="151">
        <v>0</v>
      </c>
      <c r="T15" s="262">
        <v>4107873.9066000003</v>
      </c>
      <c r="U15" s="262">
        <v>723066.24970000004</v>
      </c>
      <c r="V15" s="152">
        <f t="shared" si="0"/>
        <v>6646573.2910000011</v>
      </c>
    </row>
    <row r="16" spans="1:22" s="138" customFormat="1">
      <c r="A16" s="149">
        <v>10</v>
      </c>
      <c r="B16" s="1" t="s">
        <v>103</v>
      </c>
      <c r="C16" s="150">
        <v>0</v>
      </c>
      <c r="D16" s="137">
        <v>493943.30170000001</v>
      </c>
      <c r="E16" s="137">
        <v>0</v>
      </c>
      <c r="F16" s="137">
        <v>0</v>
      </c>
      <c r="G16" s="137">
        <v>0</v>
      </c>
      <c r="H16" s="137">
        <v>0</v>
      </c>
      <c r="I16" s="137">
        <v>0</v>
      </c>
      <c r="J16" s="137">
        <v>0</v>
      </c>
      <c r="K16" s="137">
        <v>0</v>
      </c>
      <c r="L16" s="151">
        <v>0</v>
      </c>
      <c r="M16" s="150">
        <v>0</v>
      </c>
      <c r="N16" s="137">
        <v>0</v>
      </c>
      <c r="O16" s="137">
        <v>0</v>
      </c>
      <c r="P16" s="137">
        <v>0</v>
      </c>
      <c r="Q16" s="137">
        <v>0</v>
      </c>
      <c r="R16" s="137">
        <v>0</v>
      </c>
      <c r="S16" s="151">
        <v>0</v>
      </c>
      <c r="T16" s="262">
        <v>11799.8357</v>
      </c>
      <c r="U16" s="262">
        <v>482143.46600000001</v>
      </c>
      <c r="V16" s="152">
        <f t="shared" si="0"/>
        <v>493943.30170000001</v>
      </c>
    </row>
    <row r="17" spans="1:22" s="138" customFormat="1">
      <c r="A17" s="149">
        <v>11</v>
      </c>
      <c r="B17" s="1" t="s">
        <v>104</v>
      </c>
      <c r="C17" s="150">
        <v>0</v>
      </c>
      <c r="D17" s="137">
        <v>33119465.216700003</v>
      </c>
      <c r="E17" s="137">
        <v>0</v>
      </c>
      <c r="F17" s="137">
        <v>0</v>
      </c>
      <c r="G17" s="137">
        <v>0</v>
      </c>
      <c r="H17" s="137">
        <v>0</v>
      </c>
      <c r="I17" s="137">
        <v>0</v>
      </c>
      <c r="J17" s="137">
        <v>0</v>
      </c>
      <c r="K17" s="137">
        <v>0</v>
      </c>
      <c r="L17" s="151">
        <v>0</v>
      </c>
      <c r="M17" s="150">
        <v>161009.4534</v>
      </c>
      <c r="N17" s="137">
        <v>0</v>
      </c>
      <c r="O17" s="137">
        <v>0</v>
      </c>
      <c r="P17" s="137">
        <v>0</v>
      </c>
      <c r="Q17" s="137">
        <v>0</v>
      </c>
      <c r="R17" s="137">
        <v>0</v>
      </c>
      <c r="S17" s="151">
        <v>0</v>
      </c>
      <c r="T17" s="262">
        <v>33119465.216700003</v>
      </c>
      <c r="U17" s="262">
        <v>0</v>
      </c>
      <c r="V17" s="152">
        <f t="shared" si="0"/>
        <v>33280474.670100003</v>
      </c>
    </row>
    <row r="18" spans="1:22" s="138" customFormat="1">
      <c r="A18" s="149">
        <v>12</v>
      </c>
      <c r="B18" s="1" t="s">
        <v>105</v>
      </c>
      <c r="C18" s="150">
        <v>0</v>
      </c>
      <c r="D18" s="137">
        <v>0</v>
      </c>
      <c r="E18" s="137">
        <v>0</v>
      </c>
      <c r="F18" s="137">
        <v>0</v>
      </c>
      <c r="G18" s="137">
        <v>0</v>
      </c>
      <c r="H18" s="137">
        <v>0</v>
      </c>
      <c r="I18" s="137">
        <v>0</v>
      </c>
      <c r="J18" s="137">
        <v>0</v>
      </c>
      <c r="K18" s="137">
        <v>0</v>
      </c>
      <c r="L18" s="151">
        <v>0</v>
      </c>
      <c r="M18" s="150">
        <v>0</v>
      </c>
      <c r="N18" s="137">
        <v>0</v>
      </c>
      <c r="O18" s="137">
        <v>0</v>
      </c>
      <c r="P18" s="137">
        <v>0</v>
      </c>
      <c r="Q18" s="137">
        <v>0</v>
      </c>
      <c r="R18" s="137">
        <v>0</v>
      </c>
      <c r="S18" s="151">
        <v>0</v>
      </c>
      <c r="T18" s="262">
        <v>0</v>
      </c>
      <c r="U18" s="262">
        <v>0</v>
      </c>
      <c r="V18" s="152">
        <f t="shared" si="0"/>
        <v>0</v>
      </c>
    </row>
    <row r="19" spans="1:22" s="138" customFormat="1">
      <c r="A19" s="149">
        <v>13</v>
      </c>
      <c r="B19" s="1" t="s">
        <v>106</v>
      </c>
      <c r="C19" s="150">
        <v>0</v>
      </c>
      <c r="D19" s="137">
        <v>0</v>
      </c>
      <c r="E19" s="137">
        <v>0</v>
      </c>
      <c r="F19" s="137">
        <v>0</v>
      </c>
      <c r="G19" s="137">
        <v>0</v>
      </c>
      <c r="H19" s="137">
        <v>0</v>
      </c>
      <c r="I19" s="137">
        <v>0</v>
      </c>
      <c r="J19" s="137">
        <v>0</v>
      </c>
      <c r="K19" s="137">
        <v>0</v>
      </c>
      <c r="L19" s="151">
        <v>0</v>
      </c>
      <c r="M19" s="150">
        <v>0</v>
      </c>
      <c r="N19" s="137">
        <v>0</v>
      </c>
      <c r="O19" s="137">
        <v>0</v>
      </c>
      <c r="P19" s="137">
        <v>0</v>
      </c>
      <c r="Q19" s="137">
        <v>0</v>
      </c>
      <c r="R19" s="137">
        <v>0</v>
      </c>
      <c r="S19" s="151">
        <v>0</v>
      </c>
      <c r="T19" s="262">
        <v>0</v>
      </c>
      <c r="U19" s="262">
        <v>0</v>
      </c>
      <c r="V19" s="152">
        <f t="shared" si="0"/>
        <v>0</v>
      </c>
    </row>
    <row r="20" spans="1:22" s="138" customFormat="1">
      <c r="A20" s="149">
        <v>14</v>
      </c>
      <c r="B20" s="1" t="s">
        <v>107</v>
      </c>
      <c r="C20" s="150">
        <v>0</v>
      </c>
      <c r="D20" s="137">
        <v>135167929.9152</v>
      </c>
      <c r="E20" s="137">
        <v>0</v>
      </c>
      <c r="F20" s="137">
        <v>0</v>
      </c>
      <c r="G20" s="137">
        <v>0</v>
      </c>
      <c r="H20" s="137">
        <v>0</v>
      </c>
      <c r="I20" s="137">
        <v>0</v>
      </c>
      <c r="J20" s="137">
        <v>0</v>
      </c>
      <c r="K20" s="137">
        <v>0</v>
      </c>
      <c r="L20" s="151">
        <v>0</v>
      </c>
      <c r="M20" s="150">
        <v>52167703.3037</v>
      </c>
      <c r="N20" s="137">
        <v>0</v>
      </c>
      <c r="O20" s="137">
        <v>14988068.7084</v>
      </c>
      <c r="P20" s="137">
        <v>0</v>
      </c>
      <c r="Q20" s="137">
        <v>0</v>
      </c>
      <c r="R20" s="137">
        <v>376080</v>
      </c>
      <c r="S20" s="151">
        <v>0</v>
      </c>
      <c r="T20" s="262">
        <v>200981902.85729998</v>
      </c>
      <c r="U20" s="262">
        <v>1717879.07</v>
      </c>
      <c r="V20" s="152">
        <f t="shared" si="0"/>
        <v>202699781.92730001</v>
      </c>
    </row>
    <row r="21" spans="1:22" ht="13.5" thickBot="1">
      <c r="A21" s="139"/>
      <c r="B21" s="153" t="s">
        <v>108</v>
      </c>
      <c r="C21" s="154">
        <f>SUM(C7:C20)</f>
        <v>0</v>
      </c>
      <c r="D21" s="141">
        <f t="shared" ref="D21:V21" si="1">SUM(D7:D20)</f>
        <v>442711885.3017</v>
      </c>
      <c r="E21" s="141">
        <f t="shared" si="1"/>
        <v>0</v>
      </c>
      <c r="F21" s="141">
        <f t="shared" si="1"/>
        <v>0</v>
      </c>
      <c r="G21" s="141">
        <f t="shared" si="1"/>
        <v>0</v>
      </c>
      <c r="H21" s="141">
        <f t="shared" si="1"/>
        <v>0</v>
      </c>
      <c r="I21" s="141">
        <f t="shared" si="1"/>
        <v>0</v>
      </c>
      <c r="J21" s="141">
        <f t="shared" si="1"/>
        <v>0</v>
      </c>
      <c r="K21" s="141">
        <f t="shared" si="1"/>
        <v>0</v>
      </c>
      <c r="L21" s="155">
        <f t="shared" si="1"/>
        <v>0</v>
      </c>
      <c r="M21" s="154">
        <f t="shared" si="1"/>
        <v>75889279.607500002</v>
      </c>
      <c r="N21" s="141">
        <f t="shared" si="1"/>
        <v>0</v>
      </c>
      <c r="O21" s="141">
        <f t="shared" si="1"/>
        <v>49242453.686199993</v>
      </c>
      <c r="P21" s="141">
        <f t="shared" si="1"/>
        <v>0</v>
      </c>
      <c r="Q21" s="141">
        <f t="shared" si="1"/>
        <v>0</v>
      </c>
      <c r="R21" s="141">
        <f t="shared" si="1"/>
        <v>189436879.06</v>
      </c>
      <c r="S21" s="155">
        <f>SUM(S7:S20)</f>
        <v>0</v>
      </c>
      <c r="T21" s="155">
        <f>SUM(T7:T20)</f>
        <v>514424149.80720001</v>
      </c>
      <c r="U21" s="155">
        <f t="shared" ref="U21" si="2">SUM(U7:U20)</f>
        <v>242856347.84819999</v>
      </c>
      <c r="V21" s="156">
        <f t="shared" si="1"/>
        <v>757280497.65540004</v>
      </c>
    </row>
    <row r="24" spans="1:22">
      <c r="A24" s="7"/>
      <c r="B24" s="7"/>
      <c r="C24" s="49"/>
      <c r="D24" s="49"/>
      <c r="E24" s="49"/>
    </row>
    <row r="25" spans="1:22">
      <c r="A25" s="157"/>
      <c r="B25" s="157"/>
      <c r="C25" s="7"/>
      <c r="D25" s="49"/>
      <c r="E25" s="49"/>
    </row>
    <row r="26" spans="1:22">
      <c r="A26" s="157"/>
      <c r="B26" s="50"/>
      <c r="C26" s="7"/>
      <c r="D26" s="49"/>
      <c r="E26" s="49"/>
    </row>
    <row r="27" spans="1:22">
      <c r="A27" s="157"/>
      <c r="B27" s="157"/>
      <c r="C27" s="7"/>
      <c r="D27" s="49"/>
      <c r="E27" s="49"/>
    </row>
    <row r="28" spans="1:22">
      <c r="A28" s="157"/>
      <c r="B28" s="50"/>
      <c r="C28" s="7"/>
      <c r="D28" s="49"/>
      <c r="E28" s="49"/>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zoomScale="85" zoomScaleNormal="85" workbookViewId="0">
      <pane xSplit="1" ySplit="7" topLeftCell="B8" activePane="bottomRight" state="frozen"/>
      <selection activeCell="B20" sqref="B20"/>
      <selection pane="topRight" activeCell="B20" sqref="B20"/>
      <selection pane="bottomLeft" activeCell="B20" sqref="B20"/>
      <selection pane="bottomRight" activeCell="C2" sqref="C2"/>
    </sheetView>
  </sheetViews>
  <sheetFormatPr defaultColWidth="9.140625" defaultRowHeight="12.75"/>
  <cols>
    <col min="1" max="1" width="10.5703125" style="4" bestFit="1" customWidth="1"/>
    <col min="2" max="2" width="101.85546875" style="4" customWidth="1"/>
    <col min="3" max="3" width="13.7109375" style="263" customWidth="1"/>
    <col min="4" max="4" width="14.85546875" style="263" bestFit="1" customWidth="1"/>
    <col min="5" max="5" width="17.7109375" style="263" customWidth="1"/>
    <col min="6" max="6" width="15.85546875" style="263" customWidth="1"/>
    <col min="7" max="7" width="17.42578125" style="263" customWidth="1"/>
    <col min="8" max="8" width="15.28515625" style="263" customWidth="1"/>
    <col min="9" max="16384" width="9.140625" style="30"/>
  </cols>
  <sheetData>
    <row r="1" spans="1:9" s="668" customFormat="1">
      <c r="A1" s="658" t="s">
        <v>30</v>
      </c>
      <c r="B1" s="667" t="str">
        <f>'Info '!C2</f>
        <v>JSC TBC Bank</v>
      </c>
      <c r="C1" s="654"/>
      <c r="D1" s="665"/>
      <c r="E1" s="665"/>
      <c r="F1" s="665"/>
      <c r="G1" s="665"/>
      <c r="H1" s="665"/>
    </row>
    <row r="2" spans="1:9" s="668" customFormat="1">
      <c r="A2" s="658" t="s">
        <v>31</v>
      </c>
      <c r="B2" s="608">
        <v>44377</v>
      </c>
      <c r="D2" s="665"/>
      <c r="E2" s="665"/>
      <c r="F2" s="665"/>
      <c r="G2" s="665"/>
      <c r="H2" s="665"/>
    </row>
    <row r="4" spans="1:9" ht="13.5" thickBot="1">
      <c r="A4" s="2" t="s">
        <v>252</v>
      </c>
      <c r="B4" s="142" t="s">
        <v>375</v>
      </c>
    </row>
    <row r="5" spans="1:9">
      <c r="A5" s="143"/>
      <c r="B5" s="158"/>
      <c r="C5" s="264" t="s">
        <v>0</v>
      </c>
      <c r="D5" s="264" t="s">
        <v>1</v>
      </c>
      <c r="E5" s="264" t="s">
        <v>2</v>
      </c>
      <c r="F5" s="264" t="s">
        <v>3</v>
      </c>
      <c r="G5" s="265" t="s">
        <v>4</v>
      </c>
      <c r="H5" s="266" t="s">
        <v>5</v>
      </c>
      <c r="I5" s="159"/>
    </row>
    <row r="6" spans="1:9" s="159" customFormat="1" ht="12.75" customHeight="1">
      <c r="A6" s="160"/>
      <c r="B6" s="717" t="s">
        <v>251</v>
      </c>
      <c r="C6" s="719" t="s">
        <v>367</v>
      </c>
      <c r="D6" s="721" t="s">
        <v>366</v>
      </c>
      <c r="E6" s="722"/>
      <c r="F6" s="719" t="s">
        <v>371</v>
      </c>
      <c r="G6" s="719" t="s">
        <v>372</v>
      </c>
      <c r="H6" s="715" t="s">
        <v>370</v>
      </c>
    </row>
    <row r="7" spans="1:9" ht="38.25">
      <c r="A7" s="162"/>
      <c r="B7" s="718"/>
      <c r="C7" s="720"/>
      <c r="D7" s="267" t="s">
        <v>369</v>
      </c>
      <c r="E7" s="267" t="s">
        <v>368</v>
      </c>
      <c r="F7" s="720"/>
      <c r="G7" s="720"/>
      <c r="H7" s="716"/>
      <c r="I7" s="159"/>
    </row>
    <row r="8" spans="1:9">
      <c r="A8" s="160">
        <v>1</v>
      </c>
      <c r="B8" s="1" t="s">
        <v>95</v>
      </c>
      <c r="C8" s="268">
        <v>3636243286.4694996</v>
      </c>
      <c r="D8" s="269">
        <v>0</v>
      </c>
      <c r="E8" s="268">
        <v>0</v>
      </c>
      <c r="F8" s="268">
        <v>2126323249.0695</v>
      </c>
      <c r="G8" s="270">
        <v>2126323249.0695</v>
      </c>
      <c r="H8" s="272">
        <v>0.58475824678221389</v>
      </c>
    </row>
    <row r="9" spans="1:9" ht="15" customHeight="1">
      <c r="A9" s="160">
        <v>2</v>
      </c>
      <c r="B9" s="1" t="s">
        <v>96</v>
      </c>
      <c r="C9" s="268">
        <v>0</v>
      </c>
      <c r="D9" s="269">
        <v>0</v>
      </c>
      <c r="E9" s="268">
        <v>0</v>
      </c>
      <c r="F9" s="268">
        <v>0</v>
      </c>
      <c r="G9" s="270">
        <v>0</v>
      </c>
      <c r="H9" s="272" t="s">
        <v>741</v>
      </c>
    </row>
    <row r="10" spans="1:9">
      <c r="A10" s="160">
        <v>3</v>
      </c>
      <c r="B10" s="1" t="s">
        <v>269</v>
      </c>
      <c r="C10" s="268">
        <v>104108141.20999999</v>
      </c>
      <c r="D10" s="269">
        <v>0</v>
      </c>
      <c r="E10" s="268">
        <v>0</v>
      </c>
      <c r="F10" s="268">
        <v>0</v>
      </c>
      <c r="G10" s="270">
        <v>0</v>
      </c>
      <c r="H10" s="272">
        <v>0</v>
      </c>
    </row>
    <row r="11" spans="1:9">
      <c r="A11" s="160">
        <v>4</v>
      </c>
      <c r="B11" s="1" t="s">
        <v>97</v>
      </c>
      <c r="C11" s="268">
        <v>354028167.85999995</v>
      </c>
      <c r="D11" s="269">
        <v>0</v>
      </c>
      <c r="E11" s="268">
        <v>0</v>
      </c>
      <c r="F11" s="268">
        <v>0</v>
      </c>
      <c r="G11" s="270">
        <v>0</v>
      </c>
      <c r="H11" s="272">
        <v>0</v>
      </c>
    </row>
    <row r="12" spans="1:9">
      <c r="A12" s="160">
        <v>5</v>
      </c>
      <c r="B12" s="1" t="s">
        <v>98</v>
      </c>
      <c r="C12" s="268">
        <v>0</v>
      </c>
      <c r="D12" s="269">
        <v>0</v>
      </c>
      <c r="E12" s="268">
        <v>0</v>
      </c>
      <c r="F12" s="268">
        <v>0</v>
      </c>
      <c r="G12" s="270">
        <v>0</v>
      </c>
      <c r="H12" s="272" t="s">
        <v>741</v>
      </c>
    </row>
    <row r="13" spans="1:9">
      <c r="A13" s="160">
        <v>6</v>
      </c>
      <c r="B13" s="1" t="s">
        <v>99</v>
      </c>
      <c r="C13" s="268">
        <v>456084825.0371266</v>
      </c>
      <c r="D13" s="269">
        <v>153038314.3285</v>
      </c>
      <c r="E13" s="268">
        <v>86788554.164299995</v>
      </c>
      <c r="F13" s="268">
        <v>170315489.36752534</v>
      </c>
      <c r="G13" s="270">
        <v>168544121.86752534</v>
      </c>
      <c r="H13" s="272">
        <v>0.31046672819996407</v>
      </c>
    </row>
    <row r="14" spans="1:9">
      <c r="A14" s="160">
        <v>7</v>
      </c>
      <c r="B14" s="1" t="s">
        <v>100</v>
      </c>
      <c r="C14" s="268">
        <v>5726175484.8448162</v>
      </c>
      <c r="D14" s="269">
        <v>2840860835.0323</v>
      </c>
      <c r="E14" s="268">
        <v>1311925646.5339005</v>
      </c>
      <c r="F14" s="268">
        <v>7038101131.3787165</v>
      </c>
      <c r="G14" s="270">
        <v>6574313879.0926161</v>
      </c>
      <c r="H14" s="272">
        <v>0.93410335492078278</v>
      </c>
    </row>
    <row r="15" spans="1:9">
      <c r="A15" s="160">
        <v>8</v>
      </c>
      <c r="B15" s="1" t="s">
        <v>101</v>
      </c>
      <c r="C15" s="268">
        <v>3602013785.996901</v>
      </c>
      <c r="D15" s="269">
        <v>339411334.70824611</v>
      </c>
      <c r="E15" s="268">
        <v>97451791.476200014</v>
      </c>
      <c r="F15" s="268">
        <v>2774599183.104826</v>
      </c>
      <c r="G15" s="270">
        <v>2724021435.8375258</v>
      </c>
      <c r="H15" s="272">
        <v>0.73632836386550549</v>
      </c>
    </row>
    <row r="16" spans="1:9">
      <c r="A16" s="160">
        <v>9</v>
      </c>
      <c r="B16" s="1" t="s">
        <v>102</v>
      </c>
      <c r="C16" s="268">
        <v>3030319640.447401</v>
      </c>
      <c r="D16" s="269">
        <v>39951760.668056704</v>
      </c>
      <c r="E16" s="268">
        <v>21844092.150400005</v>
      </c>
      <c r="F16" s="268">
        <v>1068257306.4092304</v>
      </c>
      <c r="G16" s="270">
        <v>1063426366.2529304</v>
      </c>
      <c r="H16" s="272">
        <v>0.34841720805974319</v>
      </c>
    </row>
    <row r="17" spans="1:8">
      <c r="A17" s="160">
        <v>10</v>
      </c>
      <c r="B17" s="1" t="s">
        <v>103</v>
      </c>
      <c r="C17" s="268">
        <v>86729502.438099995</v>
      </c>
      <c r="D17" s="269">
        <v>3710237.4963000007</v>
      </c>
      <c r="E17" s="268">
        <v>1322478.3516000002</v>
      </c>
      <c r="F17" s="268">
        <v>76609406.865699992</v>
      </c>
      <c r="G17" s="270">
        <v>76115463.563999981</v>
      </c>
      <c r="H17" s="272">
        <v>0.86443783412199726</v>
      </c>
    </row>
    <row r="18" spans="1:8">
      <c r="A18" s="160">
        <v>11</v>
      </c>
      <c r="B18" s="1" t="s">
        <v>104</v>
      </c>
      <c r="C18" s="268">
        <v>886750815.71930003</v>
      </c>
      <c r="D18" s="269">
        <v>3661289.4131000107</v>
      </c>
      <c r="E18" s="268">
        <v>0</v>
      </c>
      <c r="F18" s="268">
        <v>1085316334.5016</v>
      </c>
      <c r="G18" s="270">
        <v>1052196869.2849001</v>
      </c>
      <c r="H18" s="272">
        <v>1.1865755865489633</v>
      </c>
    </row>
    <row r="19" spans="1:8">
      <c r="A19" s="160">
        <v>12</v>
      </c>
      <c r="B19" s="1" t="s">
        <v>105</v>
      </c>
      <c r="C19" s="268">
        <v>0</v>
      </c>
      <c r="D19" s="269">
        <v>0</v>
      </c>
      <c r="E19" s="268">
        <v>0</v>
      </c>
      <c r="F19" s="268">
        <v>0</v>
      </c>
      <c r="G19" s="270">
        <v>0</v>
      </c>
      <c r="H19" s="272" t="s">
        <v>741</v>
      </c>
    </row>
    <row r="20" spans="1:8">
      <c r="A20" s="160">
        <v>13</v>
      </c>
      <c r="B20" s="1" t="s">
        <v>246</v>
      </c>
      <c r="C20" s="268">
        <v>0</v>
      </c>
      <c r="D20" s="269">
        <v>0</v>
      </c>
      <c r="E20" s="268">
        <v>0</v>
      </c>
      <c r="F20" s="268">
        <v>0</v>
      </c>
      <c r="G20" s="270">
        <v>0</v>
      </c>
      <c r="H20" s="272" t="s">
        <v>741</v>
      </c>
    </row>
    <row r="21" spans="1:8">
      <c r="A21" s="160">
        <v>14</v>
      </c>
      <c r="B21" s="1" t="s">
        <v>107</v>
      </c>
      <c r="C21" s="268">
        <v>3460034036.8586559</v>
      </c>
      <c r="D21" s="269">
        <v>143787969.41653693</v>
      </c>
      <c r="E21" s="268">
        <v>30969750.509632431</v>
      </c>
      <c r="F21" s="268">
        <v>2735608472.765995</v>
      </c>
      <c r="G21" s="270">
        <v>2532908690.838695</v>
      </c>
      <c r="H21" s="272">
        <v>0.72555312028124197</v>
      </c>
    </row>
    <row r="22" spans="1:8" ht="13.5" thickBot="1">
      <c r="A22" s="163"/>
      <c r="B22" s="164" t="s">
        <v>108</v>
      </c>
      <c r="C22" s="271">
        <f>SUM(C8:C21)</f>
        <v>21342487686.881805</v>
      </c>
      <c r="D22" s="271">
        <f>SUM(D8:D21)</f>
        <v>3524421741.0630398</v>
      </c>
      <c r="E22" s="271">
        <f>SUM(E8:E21)</f>
        <v>1550302313.1860328</v>
      </c>
      <c r="F22" s="271">
        <f>SUM(F8:F21)</f>
        <v>17075130573.463095</v>
      </c>
      <c r="G22" s="271">
        <f>SUM(G8:G21)</f>
        <v>16317850075.807692</v>
      </c>
      <c r="H22" s="273">
        <f>G22/(C22+E22)</f>
        <v>0.71279429356401458</v>
      </c>
    </row>
    <row r="27" spans="1:8">
      <c r="C27" s="659"/>
      <c r="D27" s="659"/>
      <c r="E27" s="659"/>
      <c r="F27" s="659"/>
      <c r="G27" s="659"/>
      <c r="H27" s="659"/>
    </row>
    <row r="28" spans="1:8">
      <c r="C28" s="659"/>
      <c r="D28" s="659"/>
      <c r="E28" s="659"/>
      <c r="F28" s="659"/>
      <c r="G28" s="659"/>
      <c r="H28" s="659"/>
    </row>
    <row r="29" spans="1:8">
      <c r="C29" s="659"/>
      <c r="D29" s="659"/>
      <c r="E29" s="659"/>
      <c r="F29" s="659"/>
      <c r="G29" s="659"/>
      <c r="H29" s="659"/>
    </row>
    <row r="30" spans="1:8">
      <c r="C30" s="659"/>
      <c r="D30" s="659"/>
      <c r="E30" s="659"/>
      <c r="F30" s="659"/>
      <c r="G30" s="659"/>
      <c r="H30" s="659"/>
    </row>
    <row r="31" spans="1:8">
      <c r="C31" s="659"/>
      <c r="D31" s="659"/>
      <c r="E31" s="659"/>
      <c r="F31" s="659"/>
      <c r="G31" s="659"/>
      <c r="H31" s="659"/>
    </row>
    <row r="32" spans="1:8">
      <c r="C32" s="659"/>
      <c r="D32" s="659"/>
      <c r="E32" s="659"/>
      <c r="F32" s="659"/>
      <c r="G32" s="659"/>
      <c r="H32" s="659"/>
    </row>
    <row r="33" spans="3:8">
      <c r="C33" s="659"/>
      <c r="D33" s="659"/>
      <c r="E33" s="659"/>
      <c r="F33" s="659"/>
      <c r="G33" s="659"/>
      <c r="H33" s="659"/>
    </row>
    <row r="34" spans="3:8">
      <c r="C34" s="659"/>
      <c r="D34" s="659"/>
      <c r="E34" s="659"/>
      <c r="F34" s="659"/>
      <c r="G34" s="659"/>
      <c r="H34" s="659"/>
    </row>
    <row r="35" spans="3:8">
      <c r="C35" s="659"/>
      <c r="D35" s="659"/>
      <c r="E35" s="659"/>
      <c r="F35" s="659"/>
      <c r="G35" s="659"/>
      <c r="H35" s="659"/>
    </row>
    <row r="36" spans="3:8">
      <c r="C36" s="659"/>
      <c r="D36" s="659"/>
      <c r="E36" s="659"/>
      <c r="F36" s="659"/>
      <c r="G36" s="659"/>
      <c r="H36" s="659"/>
    </row>
    <row r="37" spans="3:8">
      <c r="C37" s="659"/>
      <c r="D37" s="659"/>
      <c r="E37" s="659"/>
      <c r="F37" s="659"/>
      <c r="G37" s="659"/>
      <c r="H37" s="659"/>
    </row>
    <row r="38" spans="3:8">
      <c r="C38" s="659"/>
      <c r="D38" s="659"/>
      <c r="E38" s="659"/>
      <c r="F38" s="659"/>
      <c r="G38" s="659"/>
      <c r="H38" s="659"/>
    </row>
    <row r="39" spans="3:8">
      <c r="C39" s="659"/>
      <c r="D39" s="659"/>
      <c r="E39" s="659"/>
      <c r="F39" s="659"/>
      <c r="G39" s="659"/>
      <c r="H39" s="659"/>
    </row>
    <row r="40" spans="3:8">
      <c r="C40" s="659"/>
      <c r="D40" s="659"/>
      <c r="E40" s="659"/>
      <c r="F40" s="659"/>
      <c r="G40" s="659"/>
      <c r="H40" s="659"/>
    </row>
    <row r="41" spans="3:8">
      <c r="C41" s="659"/>
      <c r="D41" s="659"/>
      <c r="E41" s="659"/>
      <c r="F41" s="659"/>
      <c r="G41" s="659"/>
      <c r="H41" s="659"/>
    </row>
    <row r="42" spans="3:8">
      <c r="C42" s="659"/>
      <c r="D42" s="659"/>
      <c r="E42" s="659"/>
      <c r="F42" s="659"/>
      <c r="G42" s="659"/>
      <c r="H42" s="659"/>
    </row>
    <row r="43" spans="3:8">
      <c r="C43" s="659"/>
      <c r="D43" s="659"/>
      <c r="E43" s="659"/>
      <c r="F43" s="659"/>
      <c r="G43" s="659"/>
      <c r="H43" s="659"/>
    </row>
    <row r="44" spans="3:8">
      <c r="C44" s="659"/>
      <c r="D44" s="659"/>
      <c r="E44" s="659"/>
      <c r="F44" s="659"/>
      <c r="G44" s="659"/>
      <c r="H44" s="659"/>
    </row>
    <row r="45" spans="3:8">
      <c r="C45" s="659"/>
      <c r="D45" s="659"/>
      <c r="E45" s="659"/>
      <c r="F45" s="659"/>
      <c r="G45" s="659"/>
      <c r="H45" s="659"/>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pane xSplit="2" ySplit="6" topLeftCell="C7" activePane="bottomRight" state="frozen"/>
      <selection activeCell="B20" sqref="B20"/>
      <selection pane="topRight" activeCell="B20" sqref="B20"/>
      <selection pane="bottomLeft" activeCell="B20" sqref="B20"/>
      <selection pane="bottomRight"/>
    </sheetView>
  </sheetViews>
  <sheetFormatPr defaultColWidth="9.140625" defaultRowHeight="12.75"/>
  <cols>
    <col min="1" max="1" width="10.5703125" style="263" bestFit="1" customWidth="1"/>
    <col min="2" max="2" width="104.140625" style="263" customWidth="1"/>
    <col min="3" max="3" width="13.5703125" style="263" bestFit="1" customWidth="1"/>
    <col min="4" max="5" width="14.5703125" style="263" bestFit="1" customWidth="1"/>
    <col min="6" max="11" width="13.5703125" style="263" bestFit="1" customWidth="1"/>
    <col min="12" max="16384" width="9.140625" style="263"/>
  </cols>
  <sheetData>
    <row r="1" spans="1:11" s="665" customFormat="1">
      <c r="A1" s="665" t="s">
        <v>30</v>
      </c>
      <c r="B1" s="654" t="str">
        <f>'Info '!C2</f>
        <v>JSC TBC Bank</v>
      </c>
    </row>
    <row r="2" spans="1:11" s="665" customFormat="1">
      <c r="A2" s="665" t="s">
        <v>31</v>
      </c>
      <c r="B2" s="608">
        <v>44377</v>
      </c>
      <c r="C2" s="669"/>
      <c r="D2" s="669"/>
    </row>
    <row r="3" spans="1:11">
      <c r="B3" s="285"/>
      <c r="C3" s="285"/>
      <c r="D3" s="285"/>
    </row>
    <row r="4" spans="1:11" ht="13.5" thickBot="1">
      <c r="A4" s="263" t="s">
        <v>248</v>
      </c>
      <c r="B4" s="311" t="s">
        <v>376</v>
      </c>
      <c r="C4" s="285"/>
      <c r="D4" s="285"/>
    </row>
    <row r="5" spans="1:11" ht="30" customHeight="1">
      <c r="A5" s="723"/>
      <c r="B5" s="724"/>
      <c r="C5" s="725" t="s">
        <v>428</v>
      </c>
      <c r="D5" s="725"/>
      <c r="E5" s="725"/>
      <c r="F5" s="725" t="s">
        <v>429</v>
      </c>
      <c r="G5" s="725"/>
      <c r="H5" s="725"/>
      <c r="I5" s="725" t="s">
        <v>430</v>
      </c>
      <c r="J5" s="725"/>
      <c r="K5" s="726"/>
    </row>
    <row r="6" spans="1:11">
      <c r="A6" s="286"/>
      <c r="B6" s="287"/>
      <c r="C6" s="36" t="s">
        <v>69</v>
      </c>
      <c r="D6" s="36" t="s">
        <v>70</v>
      </c>
      <c r="E6" s="36" t="s">
        <v>71</v>
      </c>
      <c r="F6" s="36" t="s">
        <v>69</v>
      </c>
      <c r="G6" s="36" t="s">
        <v>70</v>
      </c>
      <c r="H6" s="36" t="s">
        <v>71</v>
      </c>
      <c r="I6" s="36" t="s">
        <v>69</v>
      </c>
      <c r="J6" s="36" t="s">
        <v>70</v>
      </c>
      <c r="K6" s="36" t="s">
        <v>71</v>
      </c>
    </row>
    <row r="7" spans="1:11">
      <c r="A7" s="288" t="s">
        <v>379</v>
      </c>
      <c r="B7" s="289"/>
      <c r="C7" s="289"/>
      <c r="D7" s="289"/>
      <c r="E7" s="289"/>
      <c r="F7" s="289"/>
      <c r="G7" s="289"/>
      <c r="H7" s="289"/>
      <c r="I7" s="289"/>
      <c r="J7" s="289"/>
      <c r="K7" s="290"/>
    </row>
    <row r="8" spans="1:11">
      <c r="A8" s="291">
        <v>1</v>
      </c>
      <c r="B8" s="292" t="s">
        <v>377</v>
      </c>
      <c r="C8" s="516"/>
      <c r="D8" s="516"/>
      <c r="E8" s="516"/>
      <c r="F8" s="517">
        <v>1248330096.9337733</v>
      </c>
      <c r="G8" s="517">
        <v>3600250793.1194792</v>
      </c>
      <c r="H8" s="517">
        <v>4848580890.0532522</v>
      </c>
      <c r="I8" s="517">
        <v>1245777731.7637589</v>
      </c>
      <c r="J8" s="517">
        <v>2886011924.4058051</v>
      </c>
      <c r="K8" s="518">
        <v>4131789656.1695642</v>
      </c>
    </row>
    <row r="9" spans="1:11">
      <c r="A9" s="288" t="s">
        <v>380</v>
      </c>
      <c r="B9" s="289"/>
      <c r="C9" s="519"/>
      <c r="D9" s="519"/>
      <c r="E9" s="519"/>
      <c r="F9" s="519"/>
      <c r="G9" s="519"/>
      <c r="H9" s="519"/>
      <c r="I9" s="519"/>
      <c r="J9" s="519"/>
      <c r="K9" s="520"/>
    </row>
    <row r="10" spans="1:11">
      <c r="A10" s="293">
        <v>2</v>
      </c>
      <c r="B10" s="294" t="s">
        <v>388</v>
      </c>
      <c r="C10" s="521">
        <v>1331431560.9242201</v>
      </c>
      <c r="D10" s="522">
        <v>6055391270.4023666</v>
      </c>
      <c r="E10" s="522">
        <v>7386822831.3265867</v>
      </c>
      <c r="F10" s="522">
        <v>224761764.6871773</v>
      </c>
      <c r="G10" s="522">
        <v>1063300729.4290764</v>
      </c>
      <c r="H10" s="522">
        <v>1288062494.1162539</v>
      </c>
      <c r="I10" s="522">
        <v>948449407.73797083</v>
      </c>
      <c r="J10" s="522">
        <v>1138635420.1260278</v>
      </c>
      <c r="K10" s="523">
        <v>2087084827.8639987</v>
      </c>
    </row>
    <row r="11" spans="1:11">
      <c r="A11" s="293">
        <v>3</v>
      </c>
      <c r="B11" s="294" t="s">
        <v>382</v>
      </c>
      <c r="C11" s="521">
        <v>3275388416.0815239</v>
      </c>
      <c r="D11" s="522">
        <v>6160136821.5730743</v>
      </c>
      <c r="E11" s="522">
        <v>9435525237.6545982</v>
      </c>
      <c r="F11" s="522">
        <v>1089873543.4864569</v>
      </c>
      <c r="G11" s="522">
        <v>1086242300.8041971</v>
      </c>
      <c r="H11" s="522">
        <v>2176115844.2906542</v>
      </c>
      <c r="I11" s="522">
        <v>107154414.51613331</v>
      </c>
      <c r="J11" s="522">
        <v>54433433.099653244</v>
      </c>
      <c r="K11" s="523">
        <v>161587847.61578655</v>
      </c>
    </row>
    <row r="12" spans="1:11">
      <c r="A12" s="293">
        <v>4</v>
      </c>
      <c r="B12" s="294" t="s">
        <v>383</v>
      </c>
      <c r="C12" s="521">
        <v>1848117655.8745899</v>
      </c>
      <c r="D12" s="522">
        <v>0</v>
      </c>
      <c r="E12" s="522">
        <v>1848117655.8745899</v>
      </c>
      <c r="F12" s="522">
        <v>0</v>
      </c>
      <c r="G12" s="522">
        <v>0</v>
      </c>
      <c r="H12" s="522">
        <v>0</v>
      </c>
      <c r="I12" s="522">
        <v>0</v>
      </c>
      <c r="J12" s="522">
        <v>0</v>
      </c>
      <c r="K12" s="523">
        <v>0</v>
      </c>
    </row>
    <row r="13" spans="1:11">
      <c r="A13" s="293">
        <v>5</v>
      </c>
      <c r="B13" s="294" t="s">
        <v>391</v>
      </c>
      <c r="C13" s="521">
        <v>1169355111.5741315</v>
      </c>
      <c r="D13" s="522">
        <v>6839858248.5001621</v>
      </c>
      <c r="E13" s="522">
        <v>8009213360.0742931</v>
      </c>
      <c r="F13" s="522">
        <v>171901774.49213502</v>
      </c>
      <c r="G13" s="522">
        <v>2571842608.0113115</v>
      </c>
      <c r="H13" s="522">
        <v>2743744382.5034466</v>
      </c>
      <c r="I13" s="522">
        <v>78733205.320606858</v>
      </c>
      <c r="J13" s="522">
        <v>1802653175.8144064</v>
      </c>
      <c r="K13" s="523">
        <v>1881386381.1350133</v>
      </c>
    </row>
    <row r="14" spans="1:11">
      <c r="A14" s="293">
        <v>6</v>
      </c>
      <c r="B14" s="294" t="s">
        <v>423</v>
      </c>
      <c r="C14" s="521">
        <v>0</v>
      </c>
      <c r="D14" s="522">
        <v>0</v>
      </c>
      <c r="E14" s="522">
        <v>0</v>
      </c>
      <c r="F14" s="522">
        <v>0</v>
      </c>
      <c r="G14" s="522">
        <v>0</v>
      </c>
      <c r="H14" s="522">
        <v>0</v>
      </c>
      <c r="I14" s="522">
        <v>0</v>
      </c>
      <c r="J14" s="522">
        <v>0</v>
      </c>
      <c r="K14" s="523">
        <v>0</v>
      </c>
    </row>
    <row r="15" spans="1:11">
      <c r="A15" s="293">
        <v>7</v>
      </c>
      <c r="B15" s="294" t="s">
        <v>424</v>
      </c>
      <c r="C15" s="521">
        <v>45255518.845409825</v>
      </c>
      <c r="D15" s="522">
        <v>78723341.034518734</v>
      </c>
      <c r="E15" s="522">
        <v>123978859.87992856</v>
      </c>
      <c r="F15" s="522">
        <v>45255518.845409848</v>
      </c>
      <c r="G15" s="522">
        <v>78723341.034518719</v>
      </c>
      <c r="H15" s="522">
        <v>123978859.87992856</v>
      </c>
      <c r="I15" s="522">
        <v>44495419.853740975</v>
      </c>
      <c r="J15" s="522">
        <v>76919667.156171799</v>
      </c>
      <c r="K15" s="523">
        <v>121415087.00991277</v>
      </c>
    </row>
    <row r="16" spans="1:11">
      <c r="A16" s="293">
        <v>8</v>
      </c>
      <c r="B16" s="295" t="s">
        <v>384</v>
      </c>
      <c r="C16" s="521">
        <v>7669548263.2998753</v>
      </c>
      <c r="D16" s="522">
        <v>19134109681.51012</v>
      </c>
      <c r="E16" s="522">
        <v>26803657944.809998</v>
      </c>
      <c r="F16" s="522">
        <v>1531792601.511179</v>
      </c>
      <c r="G16" s="522">
        <v>4800108979.2791042</v>
      </c>
      <c r="H16" s="522">
        <v>6331901580.7902832</v>
      </c>
      <c r="I16" s="522">
        <v>1178832447.428452</v>
      </c>
      <c r="J16" s="522">
        <v>3072641696.1962595</v>
      </c>
      <c r="K16" s="523">
        <v>4251474143.6247115</v>
      </c>
    </row>
    <row r="17" spans="1:11">
      <c r="A17" s="288" t="s">
        <v>381</v>
      </c>
      <c r="B17" s="289"/>
      <c r="C17" s="519"/>
      <c r="D17" s="519"/>
      <c r="E17" s="519"/>
      <c r="F17" s="519"/>
      <c r="G17" s="519"/>
      <c r="H17" s="519"/>
      <c r="I17" s="519"/>
      <c r="J17" s="519"/>
      <c r="K17" s="520"/>
    </row>
    <row r="18" spans="1:11">
      <c r="A18" s="293">
        <v>9</v>
      </c>
      <c r="B18" s="294" t="s">
        <v>387</v>
      </c>
      <c r="C18" s="521">
        <v>0</v>
      </c>
      <c r="D18" s="522">
        <v>0</v>
      </c>
      <c r="E18" s="522">
        <v>0</v>
      </c>
      <c r="F18" s="522">
        <v>0</v>
      </c>
      <c r="G18" s="522">
        <v>0</v>
      </c>
      <c r="H18" s="522">
        <v>0</v>
      </c>
      <c r="I18" s="522">
        <v>0</v>
      </c>
      <c r="J18" s="522">
        <v>0</v>
      </c>
      <c r="K18" s="523">
        <v>0</v>
      </c>
    </row>
    <row r="19" spans="1:11">
      <c r="A19" s="293">
        <v>10</v>
      </c>
      <c r="B19" s="294" t="s">
        <v>425</v>
      </c>
      <c r="C19" s="521">
        <v>5096665206.670331</v>
      </c>
      <c r="D19" s="522">
        <v>7871869951.2111864</v>
      </c>
      <c r="E19" s="522">
        <v>12968535157.881517</v>
      </c>
      <c r="F19" s="522">
        <v>184155922.60319674</v>
      </c>
      <c r="G19" s="522">
        <v>117368979.20439115</v>
      </c>
      <c r="H19" s="522">
        <v>301524901.80758786</v>
      </c>
      <c r="I19" s="522">
        <v>189644841.48007122</v>
      </c>
      <c r="J19" s="522">
        <v>836994871.62356782</v>
      </c>
      <c r="K19" s="523">
        <v>1026639713.103639</v>
      </c>
    </row>
    <row r="20" spans="1:11">
      <c r="A20" s="293">
        <v>11</v>
      </c>
      <c r="B20" s="294" t="s">
        <v>386</v>
      </c>
      <c r="C20" s="521">
        <v>1277187.4154852461</v>
      </c>
      <c r="D20" s="522">
        <v>1894183.6110599674</v>
      </c>
      <c r="E20" s="522">
        <v>3171371.0265452135</v>
      </c>
      <c r="F20" s="522">
        <v>278409968.92638528</v>
      </c>
      <c r="G20" s="522">
        <v>1931336724.0002835</v>
      </c>
      <c r="H20" s="522">
        <v>2209746692.9266686</v>
      </c>
      <c r="I20" s="522">
        <v>115076797.75590493</v>
      </c>
      <c r="J20" s="522">
        <v>1554724073.2328851</v>
      </c>
      <c r="K20" s="523">
        <v>1669800870.98879</v>
      </c>
    </row>
    <row r="21" spans="1:11" ht="13.5" thickBot="1">
      <c r="A21" s="296">
        <v>12</v>
      </c>
      <c r="B21" s="297" t="s">
        <v>385</v>
      </c>
      <c r="C21" s="524">
        <v>5097942394.0858164</v>
      </c>
      <c r="D21" s="525">
        <v>7873764134.8222466</v>
      </c>
      <c r="E21" s="524">
        <v>12971706528.908062</v>
      </c>
      <c r="F21" s="525">
        <v>462565891.52958202</v>
      </c>
      <c r="G21" s="525">
        <v>2048705703.2046747</v>
      </c>
      <c r="H21" s="525">
        <v>2511271594.7342567</v>
      </c>
      <c r="I21" s="525">
        <v>304721639.23597616</v>
      </c>
      <c r="J21" s="525">
        <v>2391718944.8564529</v>
      </c>
      <c r="K21" s="526">
        <v>2696440584.0924292</v>
      </c>
    </row>
    <row r="22" spans="1:11" ht="38.25" customHeight="1" thickBot="1">
      <c r="A22" s="298"/>
      <c r="B22" s="299"/>
      <c r="C22" s="299"/>
      <c r="D22" s="299"/>
      <c r="E22" s="299"/>
      <c r="F22" s="727" t="s">
        <v>427</v>
      </c>
      <c r="G22" s="725"/>
      <c r="H22" s="725"/>
      <c r="I22" s="727" t="s">
        <v>392</v>
      </c>
      <c r="J22" s="725"/>
      <c r="K22" s="726"/>
    </row>
    <row r="23" spans="1:11">
      <c r="A23" s="300">
        <v>13</v>
      </c>
      <c r="B23" s="301" t="s">
        <v>377</v>
      </c>
      <c r="C23" s="302"/>
      <c r="D23" s="302"/>
      <c r="E23" s="302"/>
      <c r="F23" s="530">
        <v>1248330096.9337733</v>
      </c>
      <c r="G23" s="530">
        <v>3600250793.1194792</v>
      </c>
      <c r="H23" s="530">
        <v>4848580890.0532522</v>
      </c>
      <c r="I23" s="530">
        <v>1245777731.7637589</v>
      </c>
      <c r="J23" s="530">
        <v>2886011924.4058051</v>
      </c>
      <c r="K23" s="531">
        <v>4131789656.1695642</v>
      </c>
    </row>
    <row r="24" spans="1:11" ht="13.5" thickBot="1">
      <c r="A24" s="303">
        <v>14</v>
      </c>
      <c r="B24" s="304" t="s">
        <v>389</v>
      </c>
      <c r="C24" s="305"/>
      <c r="D24" s="306"/>
      <c r="E24" s="307"/>
      <c r="F24" s="532">
        <v>1069226709.9815969</v>
      </c>
      <c r="G24" s="532">
        <v>2751403276.0744295</v>
      </c>
      <c r="H24" s="532">
        <v>3820629986.0560265</v>
      </c>
      <c r="I24" s="532">
        <v>874110808.1924758</v>
      </c>
      <c r="J24" s="532">
        <v>768160424.04906487</v>
      </c>
      <c r="K24" s="533">
        <v>1555033559.5322824</v>
      </c>
    </row>
    <row r="25" spans="1:11" ht="13.5" thickBot="1">
      <c r="A25" s="308">
        <v>15</v>
      </c>
      <c r="B25" s="309" t="s">
        <v>390</v>
      </c>
      <c r="C25" s="310"/>
      <c r="D25" s="310"/>
      <c r="E25" s="310"/>
      <c r="F25" s="527">
        <v>1.1675074007038779</v>
      </c>
      <c r="G25" s="527">
        <v>1.3085143949730789</v>
      </c>
      <c r="H25" s="527">
        <v>1.2690527236997275</v>
      </c>
      <c r="I25" s="527">
        <v>1.4251942889710196</v>
      </c>
      <c r="J25" s="527">
        <v>3.7570432347885006</v>
      </c>
      <c r="K25" s="528">
        <v>2.6570421138771501</v>
      </c>
    </row>
    <row r="26" spans="1:11">
      <c r="F26" s="529"/>
      <c r="G26" s="529"/>
      <c r="H26" s="529"/>
      <c r="I26" s="529"/>
      <c r="J26" s="529"/>
      <c r="K26" s="529"/>
    </row>
    <row r="27" spans="1:11" ht="25.5">
      <c r="B27" s="284" t="s">
        <v>426</v>
      </c>
    </row>
    <row r="29" spans="1:11">
      <c r="C29" s="660"/>
      <c r="D29" s="660"/>
      <c r="E29" s="660"/>
      <c r="F29" s="660"/>
      <c r="G29" s="660"/>
      <c r="H29" s="660"/>
      <c r="I29" s="660"/>
      <c r="J29" s="660"/>
      <c r="K29" s="660"/>
    </row>
    <row r="30" spans="1:11">
      <c r="C30" s="660"/>
      <c r="D30" s="660"/>
      <c r="E30" s="660"/>
      <c r="F30" s="660"/>
      <c r="G30" s="660"/>
      <c r="H30" s="660"/>
      <c r="I30" s="660"/>
      <c r="J30" s="660"/>
      <c r="K30" s="660"/>
    </row>
    <row r="31" spans="1:11">
      <c r="C31" s="660"/>
      <c r="D31" s="660"/>
      <c r="E31" s="660"/>
      <c r="F31" s="660"/>
      <c r="G31" s="660"/>
      <c r="H31" s="660"/>
      <c r="I31" s="660"/>
      <c r="J31" s="660"/>
      <c r="K31" s="660"/>
    </row>
    <row r="32" spans="1:11">
      <c r="C32" s="660"/>
      <c r="D32" s="660"/>
      <c r="E32" s="660"/>
      <c r="F32" s="660"/>
      <c r="G32" s="660"/>
      <c r="H32" s="660"/>
      <c r="I32" s="660"/>
      <c r="J32" s="660"/>
      <c r="K32" s="660"/>
    </row>
    <row r="33" spans="3:11">
      <c r="C33" s="660"/>
      <c r="D33" s="660"/>
      <c r="E33" s="660"/>
      <c r="F33" s="660"/>
      <c r="G33" s="660"/>
      <c r="H33" s="660"/>
      <c r="I33" s="660"/>
      <c r="J33" s="660"/>
      <c r="K33" s="660"/>
    </row>
    <row r="34" spans="3:11">
      <c r="C34" s="660"/>
      <c r="D34" s="660"/>
      <c r="E34" s="660"/>
      <c r="F34" s="660"/>
      <c r="G34" s="660"/>
      <c r="H34" s="660"/>
      <c r="I34" s="660"/>
      <c r="J34" s="660"/>
      <c r="K34" s="660"/>
    </row>
    <row r="35" spans="3:11">
      <c r="C35" s="660"/>
      <c r="D35" s="660"/>
      <c r="E35" s="660"/>
      <c r="F35" s="660"/>
      <c r="G35" s="660"/>
      <c r="H35" s="660"/>
      <c r="I35" s="660"/>
      <c r="J35" s="660"/>
      <c r="K35" s="660"/>
    </row>
    <row r="36" spans="3:11">
      <c r="C36" s="660"/>
      <c r="D36" s="660"/>
      <c r="E36" s="660"/>
      <c r="F36" s="660"/>
      <c r="G36" s="660"/>
      <c r="H36" s="660"/>
      <c r="I36" s="660"/>
      <c r="J36" s="660"/>
      <c r="K36" s="660"/>
    </row>
    <row r="37" spans="3:11">
      <c r="C37" s="660"/>
      <c r="D37" s="660"/>
      <c r="E37" s="660"/>
      <c r="F37" s="660"/>
      <c r="G37" s="660"/>
      <c r="H37" s="660"/>
      <c r="I37" s="660"/>
      <c r="J37" s="660"/>
      <c r="K37" s="660"/>
    </row>
    <row r="38" spans="3:11">
      <c r="C38" s="660"/>
      <c r="D38" s="660"/>
      <c r="E38" s="660"/>
      <c r="F38" s="660"/>
      <c r="G38" s="660"/>
      <c r="H38" s="660"/>
      <c r="I38" s="660"/>
      <c r="J38" s="660"/>
      <c r="K38" s="660"/>
    </row>
    <row r="39" spans="3:11">
      <c r="C39" s="660"/>
      <c r="D39" s="660"/>
      <c r="E39" s="660"/>
      <c r="F39" s="660"/>
      <c r="G39" s="660"/>
      <c r="H39" s="660"/>
      <c r="I39" s="660"/>
      <c r="J39" s="660"/>
      <c r="K39" s="660"/>
    </row>
    <row r="40" spans="3:11">
      <c r="C40" s="660"/>
      <c r="D40" s="660"/>
      <c r="E40" s="660"/>
      <c r="F40" s="660"/>
      <c r="G40" s="660"/>
      <c r="H40" s="660"/>
      <c r="I40" s="660"/>
      <c r="J40" s="660"/>
      <c r="K40" s="660"/>
    </row>
    <row r="41" spans="3:11">
      <c r="C41" s="660"/>
      <c r="D41" s="660"/>
      <c r="E41" s="660"/>
      <c r="F41" s="660"/>
      <c r="G41" s="660"/>
      <c r="H41" s="660"/>
      <c r="I41" s="660"/>
      <c r="J41" s="660"/>
      <c r="K41" s="660"/>
    </row>
    <row r="42" spans="3:11">
      <c r="C42" s="660"/>
      <c r="D42" s="660"/>
      <c r="E42" s="660"/>
      <c r="F42" s="660"/>
      <c r="G42" s="660"/>
      <c r="H42" s="660"/>
      <c r="I42" s="660"/>
      <c r="J42" s="660"/>
      <c r="K42" s="660"/>
    </row>
    <row r="43" spans="3:11">
      <c r="C43" s="660"/>
      <c r="D43" s="660"/>
      <c r="E43" s="660"/>
      <c r="F43" s="660"/>
      <c r="G43" s="660"/>
      <c r="H43" s="660"/>
      <c r="I43" s="660"/>
      <c r="J43" s="660"/>
      <c r="K43" s="660"/>
    </row>
    <row r="44" spans="3:11">
      <c r="C44" s="660"/>
      <c r="D44" s="660"/>
      <c r="E44" s="660"/>
      <c r="F44" s="660"/>
      <c r="G44" s="660"/>
      <c r="H44" s="660"/>
      <c r="I44" s="660"/>
      <c r="J44" s="660"/>
      <c r="K44" s="660"/>
    </row>
    <row r="45" spans="3:11">
      <c r="C45" s="660"/>
      <c r="D45" s="660"/>
      <c r="E45" s="660"/>
      <c r="F45" s="660"/>
      <c r="G45" s="660"/>
      <c r="H45" s="660"/>
      <c r="I45" s="660"/>
      <c r="J45" s="660"/>
      <c r="K45" s="660"/>
    </row>
    <row r="46" spans="3:11">
      <c r="C46" s="660"/>
      <c r="D46" s="660"/>
      <c r="E46" s="660"/>
      <c r="F46" s="660"/>
      <c r="G46" s="660"/>
      <c r="H46" s="660"/>
      <c r="I46" s="660"/>
      <c r="J46" s="660"/>
      <c r="K46" s="660"/>
    </row>
    <row r="47" spans="3:11">
      <c r="C47" s="660"/>
      <c r="D47" s="660"/>
      <c r="E47" s="660"/>
      <c r="F47" s="660"/>
      <c r="G47" s="660"/>
      <c r="H47" s="660"/>
      <c r="I47" s="660"/>
      <c r="J47" s="660"/>
      <c r="K47" s="660"/>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85" zoomScaleNormal="85" workbookViewId="0">
      <pane xSplit="1" ySplit="5" topLeftCell="B6" activePane="bottomRight" state="frozen"/>
      <selection activeCell="B20" sqref="B20"/>
      <selection pane="topRight" activeCell="B20" sqref="B20"/>
      <selection pane="bottomLeft" activeCell="B20" sqref="B20"/>
      <selection pane="bottomRight"/>
    </sheetView>
  </sheetViews>
  <sheetFormatPr defaultColWidth="9.140625" defaultRowHeight="12.75"/>
  <cols>
    <col min="1" max="1" width="10.5703125" style="4" bestFit="1" customWidth="1"/>
    <col min="2" max="2" width="95" style="4" customWidth="1"/>
    <col min="3" max="3" width="13.1406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30"/>
  </cols>
  <sheetData>
    <row r="1" spans="1:14" s="668" customFormat="1">
      <c r="A1" s="667" t="s">
        <v>30</v>
      </c>
      <c r="B1" s="654" t="str">
        <f>'Info '!C2</f>
        <v>JSC TBC Bank</v>
      </c>
      <c r="C1" s="667"/>
      <c r="D1" s="667"/>
      <c r="E1" s="667"/>
      <c r="F1" s="667"/>
      <c r="G1" s="667"/>
      <c r="H1" s="667"/>
      <c r="I1" s="667"/>
      <c r="J1" s="667"/>
      <c r="K1" s="667"/>
      <c r="L1" s="667"/>
      <c r="M1" s="667"/>
      <c r="N1" s="667"/>
    </row>
    <row r="2" spans="1:14" s="668" customFormat="1" ht="14.25" customHeight="1">
      <c r="A2" s="667" t="s">
        <v>31</v>
      </c>
      <c r="B2" s="608">
        <v>44377</v>
      </c>
      <c r="C2" s="667"/>
      <c r="D2" s="667"/>
      <c r="E2" s="667"/>
      <c r="F2" s="667"/>
      <c r="G2" s="667"/>
      <c r="H2" s="667"/>
      <c r="I2" s="667"/>
      <c r="J2" s="667"/>
      <c r="K2" s="667"/>
      <c r="L2" s="667"/>
      <c r="M2" s="667"/>
      <c r="N2" s="667"/>
    </row>
    <row r="3" spans="1:14" ht="14.25" customHeight="1"/>
    <row r="4" spans="1:14" ht="13.5" thickBot="1">
      <c r="A4" s="4" t="s">
        <v>264</v>
      </c>
      <c r="B4" s="232" t="s">
        <v>28</v>
      </c>
    </row>
    <row r="5" spans="1:14" s="170" customFormat="1">
      <c r="A5" s="166"/>
      <c r="B5" s="167"/>
      <c r="C5" s="168" t="s">
        <v>0</v>
      </c>
      <c r="D5" s="168" t="s">
        <v>1</v>
      </c>
      <c r="E5" s="168" t="s">
        <v>2</v>
      </c>
      <c r="F5" s="168" t="s">
        <v>3</v>
      </c>
      <c r="G5" s="168" t="s">
        <v>4</v>
      </c>
      <c r="H5" s="168" t="s">
        <v>5</v>
      </c>
      <c r="I5" s="168" t="s">
        <v>8</v>
      </c>
      <c r="J5" s="168" t="s">
        <v>9</v>
      </c>
      <c r="K5" s="168" t="s">
        <v>10</v>
      </c>
      <c r="L5" s="168" t="s">
        <v>11</v>
      </c>
      <c r="M5" s="168" t="s">
        <v>12</v>
      </c>
      <c r="N5" s="169" t="s">
        <v>13</v>
      </c>
    </row>
    <row r="6" spans="1:14" ht="25.5">
      <c r="A6" s="171"/>
      <c r="B6" s="172"/>
      <c r="C6" s="173" t="s">
        <v>263</v>
      </c>
      <c r="D6" s="174" t="s">
        <v>262</v>
      </c>
      <c r="E6" s="175" t="s">
        <v>261</v>
      </c>
      <c r="F6" s="176">
        <v>0</v>
      </c>
      <c r="G6" s="176">
        <v>0.2</v>
      </c>
      <c r="H6" s="176">
        <v>0.35</v>
      </c>
      <c r="I6" s="176">
        <v>0.5</v>
      </c>
      <c r="J6" s="176">
        <v>0.75</v>
      </c>
      <c r="K6" s="176">
        <v>1</v>
      </c>
      <c r="L6" s="176">
        <v>1.5</v>
      </c>
      <c r="M6" s="176">
        <v>2.5</v>
      </c>
      <c r="N6" s="231" t="s">
        <v>275</v>
      </c>
    </row>
    <row r="7" spans="1:14" ht="15">
      <c r="A7" s="177">
        <v>1</v>
      </c>
      <c r="B7" s="178" t="s">
        <v>260</v>
      </c>
      <c r="C7" s="179">
        <f>SUM(C8:C13)</f>
        <v>4739791878.7771988</v>
      </c>
      <c r="D7" s="172"/>
      <c r="E7" s="180">
        <f t="shared" ref="E7" si="0">SUM(E8:E13)</f>
        <v>106312488.65575598</v>
      </c>
      <c r="F7" s="181">
        <v>0</v>
      </c>
      <c r="G7" s="181">
        <v>34027550.166200005</v>
      </c>
      <c r="H7" s="181">
        <v>0</v>
      </c>
      <c r="I7" s="181">
        <v>47426640.474899992</v>
      </c>
      <c r="J7" s="181">
        <v>0</v>
      </c>
      <c r="K7" s="181">
        <v>24858298.014800001</v>
      </c>
      <c r="L7" s="181">
        <v>0</v>
      </c>
      <c r="M7" s="181">
        <v>0</v>
      </c>
      <c r="N7" s="182">
        <f>SUM(N8:N13)</f>
        <v>55377128.285489999</v>
      </c>
    </row>
    <row r="8" spans="1:14" ht="14.25">
      <c r="A8" s="177">
        <v>1.1000000000000001</v>
      </c>
      <c r="B8" s="183" t="s">
        <v>258</v>
      </c>
      <c r="C8" s="181">
        <v>4532766030.2544985</v>
      </c>
      <c r="D8" s="184">
        <v>0.02</v>
      </c>
      <c r="E8" s="180">
        <f>C8*D8</f>
        <v>90655320.605089977</v>
      </c>
      <c r="F8" s="181">
        <v>0</v>
      </c>
      <c r="G8" s="181">
        <v>34027550.166200005</v>
      </c>
      <c r="H8" s="181">
        <v>0</v>
      </c>
      <c r="I8" s="181">
        <v>40072283.809499994</v>
      </c>
      <c r="J8" s="181">
        <v>0</v>
      </c>
      <c r="K8" s="181">
        <v>16555486.629500002</v>
      </c>
      <c r="L8" s="181">
        <v>0</v>
      </c>
      <c r="M8" s="181">
        <v>0</v>
      </c>
      <c r="N8" s="182">
        <f>SUMPRODUCT($F$6:$M$6,F8:M8)</f>
        <v>43397138.567489997</v>
      </c>
    </row>
    <row r="9" spans="1:14" ht="14.25">
      <c r="A9" s="177">
        <v>1.2</v>
      </c>
      <c r="B9" s="183" t="s">
        <v>257</v>
      </c>
      <c r="C9" s="181">
        <v>30163327.704999998</v>
      </c>
      <c r="D9" s="184">
        <v>0.05</v>
      </c>
      <c r="E9" s="180">
        <f>C9*D9</f>
        <v>1508166.3852500001</v>
      </c>
      <c r="F9" s="181">
        <v>0</v>
      </c>
      <c r="G9" s="181">
        <v>0</v>
      </c>
      <c r="H9" s="181">
        <v>0</v>
      </c>
      <c r="I9" s="181">
        <v>790075</v>
      </c>
      <c r="J9" s="181">
        <v>0</v>
      </c>
      <c r="K9" s="181">
        <v>718091.38529999997</v>
      </c>
      <c r="L9" s="181">
        <v>0</v>
      </c>
      <c r="M9" s="181">
        <v>0</v>
      </c>
      <c r="N9" s="182">
        <f t="shared" ref="N9:N12" si="1">SUMPRODUCT($F$6:$M$6,F9:M9)</f>
        <v>1113128.8853</v>
      </c>
    </row>
    <row r="10" spans="1:14" ht="14.25">
      <c r="A10" s="177">
        <v>1.3</v>
      </c>
      <c r="B10" s="183" t="s">
        <v>256</v>
      </c>
      <c r="C10" s="181">
        <v>176862520.8177</v>
      </c>
      <c r="D10" s="184">
        <v>0.08</v>
      </c>
      <c r="E10" s="180">
        <f>C10*D10</f>
        <v>14149001.665416</v>
      </c>
      <c r="F10" s="181">
        <v>0</v>
      </c>
      <c r="G10" s="181">
        <v>0</v>
      </c>
      <c r="H10" s="181">
        <v>0</v>
      </c>
      <c r="I10" s="181">
        <v>6564281.6654000003</v>
      </c>
      <c r="J10" s="181">
        <v>0</v>
      </c>
      <c r="K10" s="181">
        <v>7584720</v>
      </c>
      <c r="L10" s="181">
        <v>0</v>
      </c>
      <c r="M10" s="181">
        <v>0</v>
      </c>
      <c r="N10" s="182">
        <f>SUMPRODUCT($F$6:$M$6,F10:M10)</f>
        <v>10866860.832699999</v>
      </c>
    </row>
    <row r="11" spans="1:14" ht="14.25">
      <c r="A11" s="177">
        <v>1.4</v>
      </c>
      <c r="B11" s="183" t="s">
        <v>255</v>
      </c>
      <c r="C11" s="181">
        <v>0</v>
      </c>
      <c r="D11" s="184">
        <v>0.11</v>
      </c>
      <c r="E11" s="180">
        <f>C11*D11</f>
        <v>0</v>
      </c>
      <c r="F11" s="181">
        <v>0</v>
      </c>
      <c r="G11" s="181">
        <v>0</v>
      </c>
      <c r="H11" s="181">
        <v>0</v>
      </c>
      <c r="I11" s="181">
        <v>0</v>
      </c>
      <c r="J11" s="181">
        <v>0</v>
      </c>
      <c r="K11" s="181">
        <v>0</v>
      </c>
      <c r="L11" s="181">
        <v>0</v>
      </c>
      <c r="M11" s="181">
        <v>0</v>
      </c>
      <c r="N11" s="182">
        <f t="shared" si="1"/>
        <v>0</v>
      </c>
    </row>
    <row r="12" spans="1:14" ht="14.25">
      <c r="A12" s="177">
        <v>1.5</v>
      </c>
      <c r="B12" s="183" t="s">
        <v>254</v>
      </c>
      <c r="C12" s="181">
        <v>0</v>
      </c>
      <c r="D12" s="184">
        <v>0.14000000000000001</v>
      </c>
      <c r="E12" s="180">
        <f>C12*D12</f>
        <v>0</v>
      </c>
      <c r="F12" s="181">
        <v>0</v>
      </c>
      <c r="G12" s="181">
        <v>0</v>
      </c>
      <c r="H12" s="181">
        <v>0</v>
      </c>
      <c r="I12" s="181">
        <v>0</v>
      </c>
      <c r="J12" s="181">
        <v>0</v>
      </c>
      <c r="K12" s="181">
        <v>0</v>
      </c>
      <c r="L12" s="181">
        <v>0</v>
      </c>
      <c r="M12" s="181">
        <v>0</v>
      </c>
      <c r="N12" s="182">
        <f t="shared" si="1"/>
        <v>0</v>
      </c>
    </row>
    <row r="13" spans="1:14" ht="14.25">
      <c r="A13" s="177">
        <v>1.6</v>
      </c>
      <c r="B13" s="185" t="s">
        <v>253</v>
      </c>
      <c r="C13" s="181">
        <v>0</v>
      </c>
      <c r="D13" s="186"/>
      <c r="E13" s="181"/>
      <c r="F13" s="181">
        <v>0</v>
      </c>
      <c r="G13" s="181">
        <v>0</v>
      </c>
      <c r="H13" s="181">
        <v>0</v>
      </c>
      <c r="I13" s="181">
        <v>0</v>
      </c>
      <c r="J13" s="181">
        <v>0</v>
      </c>
      <c r="K13" s="181">
        <v>0</v>
      </c>
      <c r="L13" s="181">
        <v>0</v>
      </c>
      <c r="M13" s="181">
        <v>0</v>
      </c>
      <c r="N13" s="182">
        <f>SUMPRODUCT($F$6:$M$6,F13:M13)</f>
        <v>0</v>
      </c>
    </row>
    <row r="14" spans="1:14" ht="15">
      <c r="A14" s="177">
        <v>2</v>
      </c>
      <c r="B14" s="187" t="s">
        <v>259</v>
      </c>
      <c r="C14" s="179">
        <f>SUM(C15:C20)</f>
        <v>35351520</v>
      </c>
      <c r="D14" s="172"/>
      <c r="E14" s="180">
        <f t="shared" ref="E14:N14" si="2">SUM(E15:E20)</f>
        <v>1203456</v>
      </c>
      <c r="F14" s="181">
        <f t="shared" si="2"/>
        <v>0</v>
      </c>
      <c r="G14" s="181">
        <f t="shared" si="2"/>
        <v>0</v>
      </c>
      <c r="H14" s="181">
        <f t="shared" si="2"/>
        <v>0</v>
      </c>
      <c r="I14" s="181">
        <f t="shared" si="2"/>
        <v>1203456</v>
      </c>
      <c r="J14" s="181">
        <f t="shared" si="2"/>
        <v>0</v>
      </c>
      <c r="K14" s="181">
        <f t="shared" si="2"/>
        <v>0</v>
      </c>
      <c r="L14" s="181">
        <f t="shared" si="2"/>
        <v>0</v>
      </c>
      <c r="M14" s="181">
        <f t="shared" si="2"/>
        <v>0</v>
      </c>
      <c r="N14" s="182">
        <f t="shared" si="2"/>
        <v>601728</v>
      </c>
    </row>
    <row r="15" spans="1:14" ht="14.25">
      <c r="A15" s="177">
        <v>2.1</v>
      </c>
      <c r="B15" s="185" t="s">
        <v>258</v>
      </c>
      <c r="C15" s="181">
        <v>0</v>
      </c>
      <c r="D15" s="184">
        <v>5.0000000000000001E-3</v>
      </c>
      <c r="E15" s="180">
        <f>C15*D15</f>
        <v>0</v>
      </c>
      <c r="F15" s="181">
        <v>0</v>
      </c>
      <c r="G15" s="181">
        <v>0</v>
      </c>
      <c r="H15" s="181">
        <v>0</v>
      </c>
      <c r="I15" s="181">
        <v>0</v>
      </c>
      <c r="J15" s="181">
        <v>0</v>
      </c>
      <c r="K15" s="181">
        <v>0</v>
      </c>
      <c r="L15" s="181">
        <v>0</v>
      </c>
      <c r="M15" s="181">
        <v>0</v>
      </c>
      <c r="N15" s="182">
        <f>SUMPRODUCT($F$6:$M$6,F15:M15)</f>
        <v>0</v>
      </c>
    </row>
    <row r="16" spans="1:14" ht="14.25">
      <c r="A16" s="177">
        <v>2.2000000000000002</v>
      </c>
      <c r="B16" s="185" t="s">
        <v>257</v>
      </c>
      <c r="C16" s="181">
        <v>0</v>
      </c>
      <c r="D16" s="184">
        <v>0.01</v>
      </c>
      <c r="E16" s="180">
        <f>C16*D16</f>
        <v>0</v>
      </c>
      <c r="F16" s="181">
        <v>0</v>
      </c>
      <c r="G16" s="181">
        <v>0</v>
      </c>
      <c r="H16" s="181">
        <v>0</v>
      </c>
      <c r="I16" s="181">
        <v>0</v>
      </c>
      <c r="J16" s="181">
        <v>0</v>
      </c>
      <c r="K16" s="181">
        <v>0</v>
      </c>
      <c r="L16" s="181">
        <v>0</v>
      </c>
      <c r="M16" s="181">
        <v>0</v>
      </c>
      <c r="N16" s="182">
        <f t="shared" ref="N16:N20" si="3">SUMPRODUCT($F$6:$M$6,F16:M16)</f>
        <v>0</v>
      </c>
    </row>
    <row r="17" spans="1:14" ht="14.25">
      <c r="A17" s="177">
        <v>2.2999999999999998</v>
      </c>
      <c r="B17" s="185" t="s">
        <v>256</v>
      </c>
      <c r="C17" s="181">
        <v>10530240</v>
      </c>
      <c r="D17" s="184">
        <v>0.02</v>
      </c>
      <c r="E17" s="180">
        <f>C17*D17</f>
        <v>210604.80000000002</v>
      </c>
      <c r="F17" s="181">
        <v>0</v>
      </c>
      <c r="G17" s="181">
        <v>0</v>
      </c>
      <c r="H17" s="181">
        <v>0</v>
      </c>
      <c r="I17" s="181">
        <v>210604.80000000002</v>
      </c>
      <c r="J17" s="181">
        <v>0</v>
      </c>
      <c r="K17" s="181">
        <v>0</v>
      </c>
      <c r="L17" s="181">
        <v>0</v>
      </c>
      <c r="M17" s="181">
        <v>0</v>
      </c>
      <c r="N17" s="182">
        <f t="shared" si="3"/>
        <v>105302.40000000001</v>
      </c>
    </row>
    <row r="18" spans="1:14" ht="14.25">
      <c r="A18" s="177">
        <v>2.4</v>
      </c>
      <c r="B18" s="185" t="s">
        <v>255</v>
      </c>
      <c r="C18" s="181">
        <v>0</v>
      </c>
      <c r="D18" s="184">
        <v>0.03</v>
      </c>
      <c r="E18" s="180">
        <f>C18*D18</f>
        <v>0</v>
      </c>
      <c r="F18" s="181">
        <v>0</v>
      </c>
      <c r="G18" s="181">
        <v>0</v>
      </c>
      <c r="H18" s="181">
        <v>0</v>
      </c>
      <c r="I18" s="181">
        <v>0</v>
      </c>
      <c r="J18" s="181">
        <v>0</v>
      </c>
      <c r="K18" s="181">
        <v>0</v>
      </c>
      <c r="L18" s="181">
        <v>0</v>
      </c>
      <c r="M18" s="181">
        <v>0</v>
      </c>
      <c r="N18" s="182">
        <f t="shared" si="3"/>
        <v>0</v>
      </c>
    </row>
    <row r="19" spans="1:14" ht="14.25">
      <c r="A19" s="177">
        <v>2.5</v>
      </c>
      <c r="B19" s="185" t="s">
        <v>254</v>
      </c>
      <c r="C19" s="181">
        <v>24821280</v>
      </c>
      <c r="D19" s="184">
        <v>0.04</v>
      </c>
      <c r="E19" s="180">
        <f>C19*D19</f>
        <v>992851.20000000007</v>
      </c>
      <c r="F19" s="181">
        <v>0</v>
      </c>
      <c r="G19" s="181">
        <v>0</v>
      </c>
      <c r="H19" s="181">
        <v>0</v>
      </c>
      <c r="I19" s="181">
        <v>992851.20000000007</v>
      </c>
      <c r="J19" s="181">
        <v>0</v>
      </c>
      <c r="K19" s="181">
        <v>0</v>
      </c>
      <c r="L19" s="181">
        <v>0</v>
      </c>
      <c r="M19" s="181">
        <v>0</v>
      </c>
      <c r="N19" s="182">
        <f t="shared" si="3"/>
        <v>496425.60000000003</v>
      </c>
    </row>
    <row r="20" spans="1:14" ht="14.25">
      <c r="A20" s="177">
        <v>2.6</v>
      </c>
      <c r="B20" s="185" t="s">
        <v>253</v>
      </c>
      <c r="C20" s="181">
        <v>0</v>
      </c>
      <c r="D20" s="186"/>
      <c r="E20" s="188"/>
      <c r="F20" s="181">
        <v>0</v>
      </c>
      <c r="G20" s="181">
        <v>0</v>
      </c>
      <c r="H20" s="181">
        <v>0</v>
      </c>
      <c r="I20" s="181">
        <v>0</v>
      </c>
      <c r="J20" s="181">
        <v>0</v>
      </c>
      <c r="K20" s="181">
        <v>0</v>
      </c>
      <c r="L20" s="181">
        <v>0</v>
      </c>
      <c r="M20" s="181">
        <v>0</v>
      </c>
      <c r="N20" s="182">
        <f t="shared" si="3"/>
        <v>0</v>
      </c>
    </row>
    <row r="21" spans="1:14" ht="15.75" thickBot="1">
      <c r="A21" s="189"/>
      <c r="B21" s="190" t="s">
        <v>108</v>
      </c>
      <c r="C21" s="165">
        <f>C14+C7</f>
        <v>4775143398.7771988</v>
      </c>
      <c r="D21" s="191"/>
      <c r="E21" s="192">
        <f t="shared" ref="E21:N21" si="4">E14+E7</f>
        <v>107515944.65575598</v>
      </c>
      <c r="F21" s="193">
        <f t="shared" si="4"/>
        <v>0</v>
      </c>
      <c r="G21" s="193">
        <f t="shared" si="4"/>
        <v>34027550.166200005</v>
      </c>
      <c r="H21" s="193">
        <f t="shared" si="4"/>
        <v>0</v>
      </c>
      <c r="I21" s="193">
        <f t="shared" si="4"/>
        <v>48630096.474899992</v>
      </c>
      <c r="J21" s="193">
        <f t="shared" si="4"/>
        <v>0</v>
      </c>
      <c r="K21" s="193">
        <f t="shared" si="4"/>
        <v>24858298.014800001</v>
      </c>
      <c r="L21" s="193">
        <f t="shared" si="4"/>
        <v>0</v>
      </c>
      <c r="M21" s="193">
        <f t="shared" si="4"/>
        <v>0</v>
      </c>
      <c r="N21" s="194">
        <f t="shared" si="4"/>
        <v>55978856.285489999</v>
      </c>
    </row>
    <row r="22" spans="1:14">
      <c r="E22" s="195"/>
      <c r="F22" s="195"/>
      <c r="G22" s="195"/>
      <c r="H22" s="195"/>
      <c r="I22" s="195"/>
      <c r="J22" s="195"/>
      <c r="K22" s="195"/>
      <c r="L22" s="195"/>
      <c r="M22" s="195"/>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90" zoomScaleNormal="90" workbookViewId="0">
      <selection activeCell="B20" sqref="B20"/>
    </sheetView>
  </sheetViews>
  <sheetFormatPr defaultRowHeight="15"/>
  <cols>
    <col min="1" max="1" width="11.42578125" customWidth="1"/>
    <col min="2" max="2" width="76.85546875" style="345" customWidth="1"/>
    <col min="3" max="3" width="22.85546875" customWidth="1"/>
  </cols>
  <sheetData>
    <row r="1" spans="1:3" s="666" customFormat="1">
      <c r="A1" s="658" t="s">
        <v>30</v>
      </c>
      <c r="B1" s="654" t="str">
        <f>'Info '!C2</f>
        <v>JSC TBC Bank</v>
      </c>
    </row>
    <row r="2" spans="1:3" s="666" customFormat="1">
      <c r="A2" s="658" t="s">
        <v>31</v>
      </c>
      <c r="B2" s="608">
        <v>44377</v>
      </c>
    </row>
    <row r="3" spans="1:3">
      <c r="A3" s="4"/>
      <c r="B3"/>
    </row>
    <row r="4" spans="1:3">
      <c r="A4" s="4" t="s">
        <v>431</v>
      </c>
      <c r="B4" t="s">
        <v>432</v>
      </c>
    </row>
    <row r="5" spans="1:3">
      <c r="A5" s="346" t="s">
        <v>433</v>
      </c>
      <c r="B5" s="347"/>
      <c r="C5" s="348"/>
    </row>
    <row r="6" spans="1:3" ht="24">
      <c r="A6" s="349">
        <v>1</v>
      </c>
      <c r="B6" s="350" t="s">
        <v>484</v>
      </c>
      <c r="C6" s="351">
        <v>21622247311.904728</v>
      </c>
    </row>
    <row r="7" spans="1:3">
      <c r="A7" s="349">
        <v>2</v>
      </c>
      <c r="B7" s="350" t="s">
        <v>434</v>
      </c>
      <c r="C7" s="351">
        <v>-279759651.07999998</v>
      </c>
    </row>
    <row r="8" spans="1:3" ht="24">
      <c r="A8" s="352">
        <v>3</v>
      </c>
      <c r="B8" s="353" t="s">
        <v>435</v>
      </c>
      <c r="C8" s="351">
        <v>21342487660.824726</v>
      </c>
    </row>
    <row r="9" spans="1:3">
      <c r="A9" s="346" t="s">
        <v>436</v>
      </c>
      <c r="B9" s="347"/>
      <c r="C9" s="354"/>
    </row>
    <row r="10" spans="1:3" ht="24">
      <c r="A10" s="355">
        <v>4</v>
      </c>
      <c r="B10" s="356" t="s">
        <v>437</v>
      </c>
      <c r="C10" s="351">
        <v>0</v>
      </c>
    </row>
    <row r="11" spans="1:3">
      <c r="A11" s="355">
        <v>5</v>
      </c>
      <c r="B11" s="357" t="s">
        <v>438</v>
      </c>
      <c r="C11" s="351">
        <v>0</v>
      </c>
    </row>
    <row r="12" spans="1:3">
      <c r="A12" s="355" t="s">
        <v>439</v>
      </c>
      <c r="B12" s="357" t="s">
        <v>440</v>
      </c>
      <c r="C12" s="351">
        <v>107515944.65575598</v>
      </c>
    </row>
    <row r="13" spans="1:3" ht="24">
      <c r="A13" s="358">
        <v>6</v>
      </c>
      <c r="B13" s="356" t="s">
        <v>441</v>
      </c>
      <c r="C13" s="351">
        <v>0</v>
      </c>
    </row>
    <row r="14" spans="1:3">
      <c r="A14" s="358">
        <v>7</v>
      </c>
      <c r="B14" s="359" t="s">
        <v>442</v>
      </c>
      <c r="C14" s="351">
        <v>0</v>
      </c>
    </row>
    <row r="15" spans="1:3">
      <c r="A15" s="360">
        <v>8</v>
      </c>
      <c r="B15" s="361" t="s">
        <v>443</v>
      </c>
      <c r="C15" s="351">
        <v>0</v>
      </c>
    </row>
    <row r="16" spans="1:3">
      <c r="A16" s="358">
        <v>9</v>
      </c>
      <c r="B16" s="359" t="s">
        <v>444</v>
      </c>
      <c r="C16" s="351">
        <v>0</v>
      </c>
    </row>
    <row r="17" spans="1:3">
      <c r="A17" s="358">
        <v>10</v>
      </c>
      <c r="B17" s="359" t="s">
        <v>445</v>
      </c>
      <c r="C17" s="351">
        <v>0</v>
      </c>
    </row>
    <row r="18" spans="1:3">
      <c r="A18" s="362">
        <v>11</v>
      </c>
      <c r="B18" s="363" t="s">
        <v>446</v>
      </c>
      <c r="C18" s="364">
        <v>107515944.65575598</v>
      </c>
    </row>
    <row r="19" spans="1:3">
      <c r="A19" s="365" t="s">
        <v>447</v>
      </c>
      <c r="B19" s="366"/>
      <c r="C19" s="367"/>
    </row>
    <row r="20" spans="1:3" ht="24">
      <c r="A20" s="368">
        <v>12</v>
      </c>
      <c r="B20" s="356" t="s">
        <v>448</v>
      </c>
      <c r="C20" s="351"/>
    </row>
    <row r="21" spans="1:3">
      <c r="A21" s="368">
        <v>13</v>
      </c>
      <c r="B21" s="356" t="s">
        <v>449</v>
      </c>
      <c r="C21" s="351"/>
    </row>
    <row r="22" spans="1:3">
      <c r="A22" s="368">
        <v>14</v>
      </c>
      <c r="B22" s="356" t="s">
        <v>450</v>
      </c>
      <c r="C22" s="351"/>
    </row>
    <row r="23" spans="1:3" ht="24">
      <c r="A23" s="368" t="s">
        <v>451</v>
      </c>
      <c r="B23" s="356" t="s">
        <v>452</v>
      </c>
      <c r="C23" s="351"/>
    </row>
    <row r="24" spans="1:3">
      <c r="A24" s="368">
        <v>15</v>
      </c>
      <c r="B24" s="356" t="s">
        <v>453</v>
      </c>
      <c r="C24" s="351"/>
    </row>
    <row r="25" spans="1:3">
      <c r="A25" s="368" t="s">
        <v>454</v>
      </c>
      <c r="B25" s="356" t="s">
        <v>455</v>
      </c>
      <c r="C25" s="351"/>
    </row>
    <row r="26" spans="1:3">
      <c r="A26" s="369">
        <v>16</v>
      </c>
      <c r="B26" s="370" t="s">
        <v>456</v>
      </c>
      <c r="C26" s="364">
        <f>SUM(C20:C25)</f>
        <v>0</v>
      </c>
    </row>
    <row r="27" spans="1:3">
      <c r="A27" s="346" t="s">
        <v>457</v>
      </c>
      <c r="B27" s="347"/>
      <c r="C27" s="354"/>
    </row>
    <row r="28" spans="1:3">
      <c r="A28" s="371">
        <v>17</v>
      </c>
      <c r="B28" s="357" t="s">
        <v>458</v>
      </c>
      <c r="C28" s="351">
        <v>3524421741.0625062</v>
      </c>
    </row>
    <row r="29" spans="1:3">
      <c r="A29" s="371">
        <v>18</v>
      </c>
      <c r="B29" s="357" t="s">
        <v>459</v>
      </c>
      <c r="C29" s="351">
        <v>-1890403561.8960183</v>
      </c>
    </row>
    <row r="30" spans="1:3">
      <c r="A30" s="369">
        <v>19</v>
      </c>
      <c r="B30" s="370" t="s">
        <v>460</v>
      </c>
      <c r="C30" s="364">
        <v>1634018179.1664879</v>
      </c>
    </row>
    <row r="31" spans="1:3">
      <c r="A31" s="346" t="s">
        <v>461</v>
      </c>
      <c r="B31" s="347"/>
      <c r="C31" s="354"/>
    </row>
    <row r="32" spans="1:3" ht="24">
      <c r="A32" s="371" t="s">
        <v>462</v>
      </c>
      <c r="B32" s="356" t="s">
        <v>463</v>
      </c>
      <c r="C32" s="372"/>
    </row>
    <row r="33" spans="1:3">
      <c r="A33" s="371" t="s">
        <v>464</v>
      </c>
      <c r="B33" s="357" t="s">
        <v>465</v>
      </c>
      <c r="C33" s="372"/>
    </row>
    <row r="34" spans="1:3">
      <c r="A34" s="346" t="s">
        <v>466</v>
      </c>
      <c r="B34" s="347"/>
      <c r="C34" s="354"/>
    </row>
    <row r="35" spans="1:3">
      <c r="A35" s="373">
        <v>20</v>
      </c>
      <c r="B35" s="374" t="s">
        <v>467</v>
      </c>
      <c r="C35" s="364">
        <v>2837805425.34481</v>
      </c>
    </row>
    <row r="36" spans="1:3">
      <c r="A36" s="369">
        <v>21</v>
      </c>
      <c r="B36" s="370" t="s">
        <v>468</v>
      </c>
      <c r="C36" s="364">
        <f>C8+C18+C26+C30</f>
        <v>23084021784.646969</v>
      </c>
    </row>
    <row r="37" spans="1:3">
      <c r="A37" s="346" t="s">
        <v>469</v>
      </c>
      <c r="B37" s="347"/>
      <c r="C37" s="354"/>
    </row>
    <row r="38" spans="1:3">
      <c r="A38" s="369">
        <v>22</v>
      </c>
      <c r="B38" s="370" t="s">
        <v>469</v>
      </c>
      <c r="C38" s="534">
        <f t="shared" ref="C38" si="0">C35/C36</f>
        <v>0.12293375269781696</v>
      </c>
    </row>
    <row r="39" spans="1:3">
      <c r="A39" s="346" t="s">
        <v>470</v>
      </c>
      <c r="B39" s="347"/>
      <c r="C39" s="354"/>
    </row>
    <row r="40" spans="1:3">
      <c r="A40" s="375" t="s">
        <v>471</v>
      </c>
      <c r="B40" s="356" t="s">
        <v>472</v>
      </c>
      <c r="C40" s="372"/>
    </row>
    <row r="41" spans="1:3" ht="24">
      <c r="A41" s="376" t="s">
        <v>473</v>
      </c>
      <c r="B41" s="350" t="s">
        <v>474</v>
      </c>
      <c r="C41" s="372"/>
    </row>
    <row r="43" spans="1:3">
      <c r="B43" s="345" t="s">
        <v>485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zoomScale="85" zoomScaleNormal="85" workbookViewId="0">
      <pane xSplit="2" ySplit="6" topLeftCell="C7" activePane="bottomRight" state="frozen"/>
      <selection activeCell="B20" sqref="B20"/>
      <selection pane="topRight" activeCell="B20" sqref="B20"/>
      <selection pane="bottomLeft" activeCell="B20" sqref="B20"/>
      <selection pane="bottomRight"/>
    </sheetView>
  </sheetViews>
  <sheetFormatPr defaultRowHeight="15"/>
  <cols>
    <col min="1" max="1" width="8.7109375" style="263"/>
    <col min="2" max="2" width="82.5703125" style="421" customWidth="1"/>
    <col min="3" max="7" width="17.5703125" style="263" customWidth="1"/>
  </cols>
  <sheetData>
    <row r="1" spans="1:8" s="666" customFormat="1">
      <c r="A1" s="665" t="s">
        <v>30</v>
      </c>
      <c r="B1" s="654" t="s">
        <v>716</v>
      </c>
      <c r="C1" s="665"/>
      <c r="D1" s="665"/>
      <c r="E1" s="665"/>
      <c r="F1" s="665"/>
      <c r="G1" s="665"/>
    </row>
    <row r="2" spans="1:8" s="666" customFormat="1">
      <c r="A2" s="665" t="s">
        <v>31</v>
      </c>
      <c r="B2" s="608">
        <v>44377</v>
      </c>
      <c r="C2" s="665"/>
      <c r="D2" s="665"/>
      <c r="E2" s="665"/>
      <c r="F2" s="665"/>
      <c r="G2" s="665"/>
    </row>
    <row r="4" spans="1:8" ht="15.75" thickBot="1">
      <c r="A4" s="263" t="s">
        <v>535</v>
      </c>
      <c r="B4" s="422" t="s">
        <v>496</v>
      </c>
    </row>
    <row r="5" spans="1:8">
      <c r="A5" s="423"/>
      <c r="B5" s="424"/>
      <c r="C5" s="728" t="s">
        <v>497</v>
      </c>
      <c r="D5" s="728"/>
      <c r="E5" s="728"/>
      <c r="F5" s="728"/>
      <c r="G5" s="729" t="s">
        <v>498</v>
      </c>
    </row>
    <row r="6" spans="1:8">
      <c r="A6" s="425"/>
      <c r="B6" s="426"/>
      <c r="C6" s="609" t="s">
        <v>499</v>
      </c>
      <c r="D6" s="610" t="s">
        <v>500</v>
      </c>
      <c r="E6" s="610" t="s">
        <v>501</v>
      </c>
      <c r="F6" s="610" t="s">
        <v>502</v>
      </c>
      <c r="G6" s="730"/>
    </row>
    <row r="7" spans="1:8">
      <c r="A7" s="427"/>
      <c r="B7" s="428" t="s">
        <v>503</v>
      </c>
      <c r="C7" s="429"/>
      <c r="D7" s="429"/>
      <c r="E7" s="429"/>
      <c r="F7" s="429"/>
      <c r="G7" s="430"/>
    </row>
    <row r="8" spans="1:8">
      <c r="A8" s="431">
        <v>1</v>
      </c>
      <c r="B8" s="611" t="s">
        <v>504</v>
      </c>
      <c r="C8" s="612">
        <f>SUM(C9:C10)</f>
        <v>2837805425.34481</v>
      </c>
      <c r="D8" s="612">
        <f>SUM(D9:D10)</f>
        <v>0</v>
      </c>
      <c r="E8" s="612">
        <f>SUM(E9:E10)</f>
        <v>0</v>
      </c>
      <c r="F8" s="612">
        <f>SUM(F9:F10)</f>
        <v>4417329844.0263968</v>
      </c>
      <c r="G8" s="432">
        <f>SUM(G9:G10)</f>
        <v>7255135269.3712063</v>
      </c>
      <c r="H8" s="620"/>
    </row>
    <row r="9" spans="1:8">
      <c r="A9" s="431">
        <v>2</v>
      </c>
      <c r="B9" s="613" t="s">
        <v>505</v>
      </c>
      <c r="C9" s="612">
        <v>2837805425.34481</v>
      </c>
      <c r="D9" s="612"/>
      <c r="E9" s="612"/>
      <c r="F9" s="612">
        <v>530803988</v>
      </c>
      <c r="G9" s="432">
        <v>3368609413.3448095</v>
      </c>
      <c r="H9" s="620"/>
    </row>
    <row r="10" spans="1:8">
      <c r="A10" s="431">
        <v>3</v>
      </c>
      <c r="B10" s="613" t="s">
        <v>506</v>
      </c>
      <c r="C10" s="614"/>
      <c r="D10" s="614"/>
      <c r="E10" s="614"/>
      <c r="F10" s="612">
        <v>3886525856.0263968</v>
      </c>
      <c r="G10" s="432">
        <v>3886525856.0263968</v>
      </c>
      <c r="H10" s="620"/>
    </row>
    <row r="11" spans="1:8" ht="14.45" customHeight="1">
      <c r="A11" s="431">
        <v>4</v>
      </c>
      <c r="B11" s="611" t="s">
        <v>507</v>
      </c>
      <c r="C11" s="612">
        <f t="shared" ref="C11:F11" si="0">SUM(C12:C13)</f>
        <v>3679264388.8536501</v>
      </c>
      <c r="D11" s="612">
        <f t="shared" si="0"/>
        <v>1377334962.9194012</v>
      </c>
      <c r="E11" s="612">
        <f t="shared" si="0"/>
        <v>1059291051.1901071</v>
      </c>
      <c r="F11" s="612">
        <f t="shared" si="0"/>
        <v>476244422.52464294</v>
      </c>
      <c r="G11" s="432">
        <f>SUM(G12:G13)</f>
        <v>5572985354.009655</v>
      </c>
      <c r="H11" s="620"/>
    </row>
    <row r="12" spans="1:8">
      <c r="A12" s="431">
        <v>5</v>
      </c>
      <c r="B12" s="613" t="s">
        <v>508</v>
      </c>
      <c r="C12" s="612">
        <v>2700596259.5830226</v>
      </c>
      <c r="D12" s="615">
        <v>1143246852.1384082</v>
      </c>
      <c r="E12" s="612">
        <v>880556460.94041014</v>
      </c>
      <c r="F12" s="612">
        <v>335418074.59539396</v>
      </c>
      <c r="G12" s="432">
        <v>4806826764.894372</v>
      </c>
      <c r="H12" s="620"/>
    </row>
    <row r="13" spans="1:8">
      <c r="A13" s="431">
        <v>6</v>
      </c>
      <c r="B13" s="613" t="s">
        <v>509</v>
      </c>
      <c r="C13" s="612">
        <v>978668129.2706275</v>
      </c>
      <c r="D13" s="615">
        <v>234088110.78099301</v>
      </c>
      <c r="E13" s="612">
        <v>178734590.249697</v>
      </c>
      <c r="F13" s="612">
        <v>140826347.92924899</v>
      </c>
      <c r="G13" s="432">
        <v>766158589.11528325</v>
      </c>
      <c r="H13" s="620"/>
    </row>
    <row r="14" spans="1:8">
      <c r="A14" s="431">
        <v>7</v>
      </c>
      <c r="B14" s="611" t="s">
        <v>510</v>
      </c>
      <c r="C14" s="612">
        <f t="shared" ref="C14:F14" si="1">SUM(C15:C16)</f>
        <v>4056002655.6120973</v>
      </c>
      <c r="D14" s="612">
        <f t="shared" si="1"/>
        <v>2140023985.5732613</v>
      </c>
      <c r="E14" s="612">
        <f t="shared" si="1"/>
        <v>591823624.06389523</v>
      </c>
      <c r="F14" s="612">
        <f t="shared" si="1"/>
        <v>5138362.4246900007</v>
      </c>
      <c r="G14" s="432">
        <f>SUM(G15:G16)</f>
        <v>2383709094.6347308</v>
      </c>
      <c r="H14" s="620"/>
    </row>
    <row r="15" spans="1:8" ht="39">
      <c r="A15" s="431">
        <v>8</v>
      </c>
      <c r="B15" s="613" t="s">
        <v>511</v>
      </c>
      <c r="C15" s="612">
        <v>3665092986.1589375</v>
      </c>
      <c r="D15" s="615">
        <v>506561165.67146111</v>
      </c>
      <c r="E15" s="612">
        <v>478906214.61717498</v>
      </c>
      <c r="F15" s="612">
        <v>4755475.4565120004</v>
      </c>
      <c r="G15" s="432">
        <v>2327657920.9520402</v>
      </c>
      <c r="H15" s="620"/>
    </row>
    <row r="16" spans="1:8" ht="26.25">
      <c r="A16" s="431">
        <v>9</v>
      </c>
      <c r="B16" s="613" t="s">
        <v>512</v>
      </c>
      <c r="C16" s="612">
        <v>390909669.45315993</v>
      </c>
      <c r="D16" s="615">
        <v>1633462819.9018002</v>
      </c>
      <c r="E16" s="612">
        <v>112917409.4467203</v>
      </c>
      <c r="F16" s="612">
        <v>382886.96817800001</v>
      </c>
      <c r="G16" s="432">
        <v>56051173.68269065</v>
      </c>
      <c r="H16" s="620"/>
    </row>
    <row r="17" spans="1:8">
      <c r="A17" s="431">
        <v>10</v>
      </c>
      <c r="B17" s="611" t="s">
        <v>513</v>
      </c>
      <c r="C17" s="612">
        <v>0</v>
      </c>
      <c r="D17" s="615">
        <v>0</v>
      </c>
      <c r="E17" s="612">
        <v>0</v>
      </c>
      <c r="F17" s="612">
        <v>0</v>
      </c>
      <c r="G17" s="432">
        <v>0</v>
      </c>
      <c r="H17" s="620"/>
    </row>
    <row r="18" spans="1:8">
      <c r="A18" s="431">
        <v>11</v>
      </c>
      <c r="B18" s="611" t="s">
        <v>514</v>
      </c>
      <c r="C18" s="612">
        <f>SUM(C19:C20)</f>
        <v>204672861.33001971</v>
      </c>
      <c r="D18" s="615">
        <f t="shared" ref="D18:G18" si="2">SUM(D19:D20)</f>
        <v>442233651.74890488</v>
      </c>
      <c r="E18" s="612">
        <f t="shared" si="2"/>
        <v>450681.831465</v>
      </c>
      <c r="F18" s="612">
        <f t="shared" si="2"/>
        <v>0</v>
      </c>
      <c r="G18" s="432">
        <f t="shared" si="2"/>
        <v>0</v>
      </c>
      <c r="H18" s="620"/>
    </row>
    <row r="19" spans="1:8">
      <c r="A19" s="431">
        <v>12</v>
      </c>
      <c r="B19" s="613" t="s">
        <v>515</v>
      </c>
      <c r="C19" s="614"/>
      <c r="D19" s="615">
        <v>10854772.055589</v>
      </c>
      <c r="E19" s="612">
        <v>450681.831465</v>
      </c>
      <c r="F19" s="612">
        <v>0</v>
      </c>
      <c r="G19" s="432">
        <v>0</v>
      </c>
      <c r="H19" s="620"/>
    </row>
    <row r="20" spans="1:8">
      <c r="A20" s="431">
        <v>13</v>
      </c>
      <c r="B20" s="613" t="s">
        <v>516</v>
      </c>
      <c r="C20" s="612">
        <v>204672861.33001971</v>
      </c>
      <c r="D20" s="612">
        <v>431378879.69331586</v>
      </c>
      <c r="E20" s="612">
        <v>0</v>
      </c>
      <c r="F20" s="612">
        <v>0</v>
      </c>
      <c r="G20" s="432">
        <v>0</v>
      </c>
      <c r="H20" s="620"/>
    </row>
    <row r="21" spans="1:8">
      <c r="A21" s="433">
        <v>14</v>
      </c>
      <c r="B21" s="616" t="s">
        <v>517</v>
      </c>
      <c r="C21" s="614"/>
      <c r="D21" s="614"/>
      <c r="E21" s="614"/>
      <c r="F21" s="614"/>
      <c r="G21" s="434">
        <f>SUM(G8,G11,G14,G17,G18)</f>
        <v>15211829718.015593</v>
      </c>
      <c r="H21" s="620"/>
    </row>
    <row r="22" spans="1:8">
      <c r="A22" s="435"/>
      <c r="B22" s="436" t="s">
        <v>518</v>
      </c>
      <c r="C22" s="437"/>
      <c r="D22" s="438"/>
      <c r="E22" s="437"/>
      <c r="F22" s="437"/>
      <c r="G22" s="439"/>
      <c r="H22" s="620"/>
    </row>
    <row r="23" spans="1:8">
      <c r="A23" s="431">
        <v>15</v>
      </c>
      <c r="B23" s="611" t="s">
        <v>519</v>
      </c>
      <c r="C23" s="617">
        <v>4485497893.1827021</v>
      </c>
      <c r="D23" s="618">
        <v>1487567350</v>
      </c>
      <c r="E23" s="617">
        <v>0</v>
      </c>
      <c r="F23" s="617">
        <v>0</v>
      </c>
      <c r="G23" s="432">
        <v>144759924.451565</v>
      </c>
      <c r="H23" s="620"/>
    </row>
    <row r="24" spans="1:8">
      <c r="A24" s="431">
        <v>16</v>
      </c>
      <c r="B24" s="611" t="s">
        <v>520</v>
      </c>
      <c r="C24" s="612">
        <f>SUM(C25:C27,C29,C31)</f>
        <v>15310594.001</v>
      </c>
      <c r="D24" s="615">
        <f t="shared" ref="D24:G24" si="3">SUM(D25:D27,D29,D31)</f>
        <v>1787584201.3124671</v>
      </c>
      <c r="E24" s="612">
        <f t="shared" si="3"/>
        <v>1364554744.9618361</v>
      </c>
      <c r="F24" s="612">
        <f t="shared" si="3"/>
        <v>9271854517.8013573</v>
      </c>
      <c r="G24" s="432">
        <f t="shared" si="3"/>
        <v>9020256632.6645889</v>
      </c>
      <c r="H24" s="620"/>
    </row>
    <row r="25" spans="1:8">
      <c r="A25" s="431">
        <v>17</v>
      </c>
      <c r="B25" s="613" t="s">
        <v>521</v>
      </c>
      <c r="C25" s="612">
        <v>0</v>
      </c>
      <c r="D25" s="615">
        <v>0</v>
      </c>
      <c r="E25" s="612">
        <v>0</v>
      </c>
      <c r="F25" s="612">
        <v>0</v>
      </c>
      <c r="G25" s="432">
        <v>0</v>
      </c>
      <c r="H25" s="620"/>
    </row>
    <row r="26" spans="1:8" ht="26.25">
      <c r="A26" s="431">
        <v>18</v>
      </c>
      <c r="B26" s="613" t="s">
        <v>522</v>
      </c>
      <c r="C26" s="612">
        <v>15310594.001</v>
      </c>
      <c r="D26" s="615">
        <v>47231502.962917</v>
      </c>
      <c r="E26" s="612">
        <v>27968105.122309003</v>
      </c>
      <c r="F26" s="612">
        <v>84210769.691502988</v>
      </c>
      <c r="G26" s="432">
        <v>107576136.79724506</v>
      </c>
      <c r="H26" s="620"/>
    </row>
    <row r="27" spans="1:8">
      <c r="A27" s="431">
        <v>19</v>
      </c>
      <c r="B27" s="613" t="s">
        <v>523</v>
      </c>
      <c r="C27" s="612">
        <v>0</v>
      </c>
      <c r="D27" s="615">
        <v>1350075677.0563285</v>
      </c>
      <c r="E27" s="612">
        <v>1106753672.7766402</v>
      </c>
      <c r="F27" s="612">
        <v>6186123277.888855</v>
      </c>
      <c r="G27" s="432">
        <v>6486619461.1220112</v>
      </c>
      <c r="H27" s="620"/>
    </row>
    <row r="28" spans="1:8">
      <c r="A28" s="431">
        <v>20</v>
      </c>
      <c r="B28" s="619" t="s">
        <v>524</v>
      </c>
      <c r="C28" s="612">
        <v>0</v>
      </c>
      <c r="D28" s="615">
        <v>0</v>
      </c>
      <c r="E28" s="612">
        <v>0</v>
      </c>
      <c r="F28" s="612">
        <v>0</v>
      </c>
      <c r="G28" s="432">
        <v>0</v>
      </c>
      <c r="H28" s="620"/>
    </row>
    <row r="29" spans="1:8">
      <c r="A29" s="431">
        <v>21</v>
      </c>
      <c r="B29" s="613" t="s">
        <v>525</v>
      </c>
      <c r="C29" s="612">
        <v>0</v>
      </c>
      <c r="D29" s="615">
        <v>276037735.2488336</v>
      </c>
      <c r="E29" s="612">
        <v>229832967.06288692</v>
      </c>
      <c r="F29" s="612">
        <v>2890085469.5946832</v>
      </c>
      <c r="G29" s="432">
        <v>2274221641.1907701</v>
      </c>
      <c r="H29" s="620"/>
    </row>
    <row r="30" spans="1:8">
      <c r="A30" s="431">
        <v>22</v>
      </c>
      <c r="B30" s="619" t="s">
        <v>524</v>
      </c>
      <c r="C30" s="612">
        <v>0</v>
      </c>
      <c r="D30" s="615">
        <v>123958234.7627109</v>
      </c>
      <c r="E30" s="612">
        <v>102890846.63269329</v>
      </c>
      <c r="F30" s="612">
        <v>2176431795.6028547</v>
      </c>
      <c r="G30" s="432">
        <v>1528105207.8395576</v>
      </c>
      <c r="H30" s="620"/>
    </row>
    <row r="31" spans="1:8">
      <c r="A31" s="431">
        <v>23</v>
      </c>
      <c r="B31" s="613" t="s">
        <v>526</v>
      </c>
      <c r="C31" s="612">
        <v>0</v>
      </c>
      <c r="D31" s="615">
        <v>114239286.04438783</v>
      </c>
      <c r="E31" s="612">
        <v>0</v>
      </c>
      <c r="F31" s="612">
        <v>111435000.62631564</v>
      </c>
      <c r="G31" s="432">
        <v>151839393.55456221</v>
      </c>
      <c r="H31" s="620"/>
    </row>
    <row r="32" spans="1:8">
      <c r="A32" s="431">
        <v>24</v>
      </c>
      <c r="B32" s="611" t="s">
        <v>527</v>
      </c>
      <c r="C32" s="612">
        <v>0</v>
      </c>
      <c r="D32" s="615">
        <v>0</v>
      </c>
      <c r="E32" s="612">
        <v>0</v>
      </c>
      <c r="F32" s="612">
        <v>0</v>
      </c>
      <c r="G32" s="432">
        <v>0</v>
      </c>
      <c r="H32" s="620"/>
    </row>
    <row r="33" spans="1:8">
      <c r="A33" s="431">
        <v>25</v>
      </c>
      <c r="B33" s="611" t="s">
        <v>528</v>
      </c>
      <c r="C33" s="612">
        <f>SUM(C34:C35)</f>
        <v>515622802.61018723</v>
      </c>
      <c r="D33" s="612">
        <f>SUM(D34:D35)</f>
        <v>995896673.60361576</v>
      </c>
      <c r="E33" s="612">
        <f>SUM(E34:E35)</f>
        <v>149659313.61532098</v>
      </c>
      <c r="F33" s="612">
        <f>SUM(F34:F35)</f>
        <v>1089462907.314548</v>
      </c>
      <c r="G33" s="432">
        <f>SUM(G34:G35)</f>
        <v>2216846983.4091163</v>
      </c>
      <c r="H33" s="620"/>
    </row>
    <row r="34" spans="1:8">
      <c r="A34" s="431">
        <v>26</v>
      </c>
      <c r="B34" s="613" t="s">
        <v>529</v>
      </c>
      <c r="C34" s="614"/>
      <c r="D34" s="615">
        <v>50764094.03961052</v>
      </c>
      <c r="E34" s="612">
        <v>27441343.009158</v>
      </c>
      <c r="F34" s="612">
        <v>7542000</v>
      </c>
      <c r="G34" s="432">
        <v>85747437.048768416</v>
      </c>
      <c r="H34" s="620"/>
    </row>
    <row r="35" spans="1:8">
      <c r="A35" s="431">
        <v>27</v>
      </c>
      <c r="B35" s="613" t="s">
        <v>530</v>
      </c>
      <c r="C35" s="612">
        <v>515622802.61018723</v>
      </c>
      <c r="D35" s="615">
        <v>945132579.56400526</v>
      </c>
      <c r="E35" s="612">
        <v>122217970.606163</v>
      </c>
      <c r="F35" s="612">
        <v>1081920907.314548</v>
      </c>
      <c r="G35" s="432">
        <v>2131099546.360348</v>
      </c>
      <c r="H35" s="620"/>
    </row>
    <row r="36" spans="1:8">
      <c r="A36" s="431">
        <v>28</v>
      </c>
      <c r="B36" s="611" t="s">
        <v>531</v>
      </c>
      <c r="C36" s="612">
        <v>1440209763.4457517</v>
      </c>
      <c r="D36" s="615">
        <v>577745610.786937</v>
      </c>
      <c r="E36" s="612">
        <v>311392200.90849996</v>
      </c>
      <c r="F36" s="612">
        <v>723617680.04050493</v>
      </c>
      <c r="G36" s="432">
        <v>269466921.34790701</v>
      </c>
      <c r="H36" s="620"/>
    </row>
    <row r="37" spans="1:8">
      <c r="A37" s="433">
        <v>29</v>
      </c>
      <c r="B37" s="616" t="s">
        <v>532</v>
      </c>
      <c r="C37" s="614"/>
      <c r="D37" s="614"/>
      <c r="E37" s="614"/>
      <c r="F37" s="614"/>
      <c r="G37" s="434">
        <f>SUM(G23:G24,G32:G33,G36)</f>
        <v>11651330461.873177</v>
      </c>
      <c r="H37" s="620"/>
    </row>
    <row r="38" spans="1:8">
      <c r="A38" s="427"/>
      <c r="B38" s="440"/>
      <c r="C38" s="441"/>
      <c r="D38" s="441"/>
      <c r="E38" s="441"/>
      <c r="F38" s="441"/>
      <c r="G38" s="442"/>
      <c r="H38" s="620"/>
    </row>
    <row r="39" spans="1:8" ht="15.75" thickBot="1">
      <c r="A39" s="443">
        <v>30</v>
      </c>
      <c r="B39" s="444" t="s">
        <v>533</v>
      </c>
      <c r="C39" s="305"/>
      <c r="D39" s="306"/>
      <c r="E39" s="306"/>
      <c r="F39" s="307"/>
      <c r="G39" s="445">
        <f>IFERROR(G21/G37,0)</f>
        <v>1.3055873548341532</v>
      </c>
      <c r="H39" s="620"/>
    </row>
    <row r="42" spans="1:8" ht="39">
      <c r="B42" s="421" t="s">
        <v>534</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zoomScale="85" zoomScaleNormal="85" workbookViewId="0">
      <pane xSplit="1" ySplit="5" topLeftCell="B6" activePane="bottomRight" state="frozen"/>
      <selection activeCell="B20" sqref="B20"/>
      <selection pane="topRight" activeCell="B20" sqref="B20"/>
      <selection pane="bottomLeft" activeCell="B20" sqref="B20"/>
      <selection pane="bottomRight" activeCell="B20" sqref="B20"/>
    </sheetView>
  </sheetViews>
  <sheetFormatPr defaultColWidth="9.140625" defaultRowHeight="14.25"/>
  <cols>
    <col min="1" max="1" width="9.5703125" style="3" bestFit="1" customWidth="1"/>
    <col min="2" max="2" width="86" style="3" customWidth="1"/>
    <col min="3" max="3" width="18.85546875" style="3" bestFit="1" customWidth="1"/>
    <col min="4" max="7" width="18.85546875" style="4" bestFit="1" customWidth="1"/>
    <col min="8" max="8" width="6.7109375" style="5" customWidth="1"/>
    <col min="9" max="10" width="15.85546875" style="5" bestFit="1" customWidth="1"/>
    <col min="11" max="11" width="6.7109375" style="5" customWidth="1"/>
    <col min="12" max="12" width="13.7109375" style="5" bestFit="1" customWidth="1"/>
    <col min="13" max="13" width="6.7109375" style="5" customWidth="1"/>
    <col min="14" max="16384" width="9.140625" style="5"/>
  </cols>
  <sheetData>
    <row r="1" spans="1:13" s="657" customFormat="1">
      <c r="A1" s="658" t="s">
        <v>30</v>
      </c>
      <c r="B1" s="654" t="str">
        <f>'Info '!C2</f>
        <v>JSC TBC Bank</v>
      </c>
      <c r="C1" s="654"/>
      <c r="D1" s="667"/>
      <c r="E1" s="667"/>
      <c r="F1" s="667"/>
      <c r="G1" s="667"/>
    </row>
    <row r="2" spans="1:13" s="657" customFormat="1">
      <c r="A2" s="658" t="s">
        <v>31</v>
      </c>
      <c r="B2" s="608">
        <v>44377</v>
      </c>
      <c r="C2" s="671"/>
      <c r="D2" s="672"/>
      <c r="E2" s="672"/>
      <c r="F2" s="672"/>
      <c r="G2" s="672"/>
      <c r="H2" s="675"/>
    </row>
    <row r="3" spans="1:13">
      <c r="A3" s="2"/>
      <c r="B3" s="6"/>
      <c r="C3" s="6"/>
      <c r="D3" s="7"/>
      <c r="E3" s="7"/>
      <c r="F3" s="7"/>
      <c r="G3" s="7"/>
      <c r="H3" s="8"/>
    </row>
    <row r="4" spans="1:13" ht="15" thickBot="1">
      <c r="A4" s="9" t="s">
        <v>139</v>
      </c>
      <c r="B4" s="10" t="s">
        <v>138</v>
      </c>
      <c r="C4" s="10"/>
      <c r="D4" s="10"/>
      <c r="E4" s="10"/>
      <c r="F4" s="10"/>
      <c r="G4" s="10"/>
      <c r="H4" s="8"/>
    </row>
    <row r="5" spans="1:13">
      <c r="A5" s="11" t="s">
        <v>6</v>
      </c>
      <c r="B5" s="12"/>
      <c r="C5" s="415" t="str">
        <f>INT((MONTH($B$2))/3)&amp;"Q"&amp;"-"&amp;YEAR($B$2)</f>
        <v>2Q-2021</v>
      </c>
      <c r="D5" s="415" t="str">
        <f>IF(INT(MONTH($B$2))=3, "4"&amp;"Q"&amp;"-"&amp;YEAR($B$2)-1, IF(INT(MONTH($B$2))=6, "1"&amp;"Q"&amp;"-"&amp;YEAR($B$2), IF(INT(MONTH($B$2))=9, "2"&amp;"Q"&amp;"-"&amp;YEAR($B$2),IF(INT(MONTH($B$2))=12, "3"&amp;"Q"&amp;"-"&amp;YEAR($B$2), 0))))</f>
        <v>1Q-2021</v>
      </c>
      <c r="E5" s="415" t="str">
        <f>IF(INT(MONTH($B$2))=3, "3"&amp;"Q"&amp;"-"&amp;YEAR($B$2)-1, IF(INT(MONTH($B$2))=6, "4"&amp;"Q"&amp;"-"&amp;YEAR($B$2)-1, IF(INT(MONTH($B$2))=9, "1"&amp;"Q"&amp;"-"&amp;YEAR($B$2),IF(INT(MONTH($B$2))=12, "2"&amp;"Q"&amp;"-"&amp;YEAR($B$2), 0))))</f>
        <v>4Q-2020</v>
      </c>
      <c r="F5" s="415" t="str">
        <f>IF(INT(MONTH($B$2))=3, "2"&amp;"Q"&amp;"-"&amp;YEAR($B$2)-1, IF(INT(MONTH($B$2))=6, "3"&amp;"Q"&amp;"-"&amp;YEAR($B$2)-1, IF(INT(MONTH($B$2))=9, "4"&amp;"Q"&amp;"-"&amp;YEAR($B$2)-1,IF(INT(MONTH($B$2))=12, "1"&amp;"Q"&amp;"-"&amp;YEAR($B$2), 0))))</f>
        <v>3Q-2020</v>
      </c>
      <c r="G5" s="416" t="str">
        <f>IF(INT(MONTH($B$2))=3, "1"&amp;"Q"&amp;"-"&amp;YEAR($B$2)-1, IF(INT(MONTH($B$2))=6, "2"&amp;"Q"&amp;"-"&amp;YEAR($B$2)-1, IF(INT(MONTH($B$2))=9, "3"&amp;"Q"&amp;"-"&amp;YEAR($B$2)-1,IF(INT(MONTH($B$2))=12, "4"&amp;"Q"&amp;"-"&amp;YEAR($B$2)-1, 0))))</f>
        <v>2Q-2020</v>
      </c>
    </row>
    <row r="6" spans="1:13">
      <c r="B6" s="209" t="s">
        <v>137</v>
      </c>
      <c r="C6" s="621"/>
      <c r="D6" s="621"/>
      <c r="E6" s="621"/>
      <c r="F6" s="621"/>
      <c r="G6" s="622"/>
    </row>
    <row r="7" spans="1:13">
      <c r="A7" s="13"/>
      <c r="B7" s="210" t="s">
        <v>135</v>
      </c>
      <c r="C7" s="621"/>
      <c r="D7" s="621"/>
      <c r="E7" s="621"/>
      <c r="F7" s="621"/>
      <c r="G7" s="622"/>
      <c r="I7" s="603"/>
      <c r="J7" s="603"/>
      <c r="K7" s="603"/>
      <c r="L7" s="603"/>
      <c r="M7" s="603"/>
    </row>
    <row r="8" spans="1:13">
      <c r="A8" s="417">
        <v>1</v>
      </c>
      <c r="B8" s="14" t="s">
        <v>486</v>
      </c>
      <c r="C8" s="623">
        <v>2382595125.34481</v>
      </c>
      <c r="D8" s="624">
        <v>2059599051.9195499</v>
      </c>
      <c r="E8" s="624">
        <v>1911233102.7799997</v>
      </c>
      <c r="F8" s="624">
        <v>1738738726.4795799</v>
      </c>
      <c r="G8" s="625">
        <v>1631006083.15712</v>
      </c>
      <c r="I8" s="603"/>
      <c r="J8" s="603"/>
      <c r="K8" s="603"/>
      <c r="L8" s="603"/>
      <c r="M8" s="603"/>
    </row>
    <row r="9" spans="1:13">
      <c r="A9" s="417">
        <v>2</v>
      </c>
      <c r="B9" s="14" t="s">
        <v>487</v>
      </c>
      <c r="C9" s="623">
        <v>2837805425.34481</v>
      </c>
      <c r="D9" s="624">
        <v>2550144451.9195499</v>
      </c>
      <c r="E9" s="624">
        <v>2385180902.7799997</v>
      </c>
      <c r="F9" s="624">
        <v>2211177726.4795799</v>
      </c>
      <c r="G9" s="625">
        <v>2068051683.15712</v>
      </c>
      <c r="I9" s="603"/>
      <c r="J9" s="603"/>
      <c r="K9" s="603"/>
      <c r="L9" s="603"/>
      <c r="M9" s="603"/>
    </row>
    <row r="10" spans="1:13">
      <c r="A10" s="417">
        <v>3</v>
      </c>
      <c r="B10" s="14" t="s">
        <v>244</v>
      </c>
      <c r="C10" s="623">
        <v>3573282274.6748295</v>
      </c>
      <c r="D10" s="624">
        <v>3327134195.2195749</v>
      </c>
      <c r="E10" s="624">
        <v>3137911884.9541736</v>
      </c>
      <c r="F10" s="624">
        <v>2984108614.9029002</v>
      </c>
      <c r="G10" s="625">
        <v>2787136168.386055</v>
      </c>
      <c r="I10" s="603"/>
      <c r="J10" s="603"/>
      <c r="K10" s="603"/>
      <c r="L10" s="603"/>
      <c r="M10" s="603"/>
    </row>
    <row r="11" spans="1:13">
      <c r="A11" s="417">
        <v>4</v>
      </c>
      <c r="B11" s="14" t="s">
        <v>489</v>
      </c>
      <c r="C11" s="623">
        <v>1428148446.7993999</v>
      </c>
      <c r="D11" s="624">
        <v>1477253555.6977777</v>
      </c>
      <c r="E11" s="624">
        <v>1353638560.4449975</v>
      </c>
      <c r="F11" s="624">
        <v>1209034044.5028758</v>
      </c>
      <c r="G11" s="625">
        <v>1124734683.4329197</v>
      </c>
      <c r="I11" s="603"/>
      <c r="J11" s="603"/>
      <c r="K11" s="603"/>
      <c r="L11" s="603"/>
      <c r="M11" s="603"/>
    </row>
    <row r="12" spans="1:13">
      <c r="A12" s="417">
        <v>5</v>
      </c>
      <c r="B12" s="14" t="s">
        <v>490</v>
      </c>
      <c r="C12" s="623">
        <v>1782864445.8309722</v>
      </c>
      <c r="D12" s="624">
        <v>1844039362.1174757</v>
      </c>
      <c r="E12" s="624">
        <v>1683349154.2235415</v>
      </c>
      <c r="F12" s="624">
        <v>1525159997.4496593</v>
      </c>
      <c r="G12" s="625">
        <v>1418865491.380892</v>
      </c>
      <c r="I12" s="603"/>
      <c r="J12" s="603"/>
      <c r="K12" s="603"/>
      <c r="L12" s="603"/>
      <c r="M12" s="603"/>
    </row>
    <row r="13" spans="1:13">
      <c r="A13" s="417">
        <v>6</v>
      </c>
      <c r="B13" s="14" t="s">
        <v>488</v>
      </c>
      <c r="C13" s="623">
        <v>2496888111.2449532</v>
      </c>
      <c r="D13" s="624">
        <v>2584233728.472764</v>
      </c>
      <c r="E13" s="624">
        <v>2507543596.5061212</v>
      </c>
      <c r="F13" s="624">
        <v>2312972329.0898342</v>
      </c>
      <c r="G13" s="625">
        <v>2159513162.2590404</v>
      </c>
      <c r="I13" s="603"/>
      <c r="J13" s="603"/>
      <c r="K13" s="603"/>
      <c r="L13" s="603"/>
      <c r="M13" s="603"/>
    </row>
    <row r="14" spans="1:13">
      <c r="A14" s="13"/>
      <c r="B14" s="209" t="s">
        <v>492</v>
      </c>
      <c r="C14" s="626"/>
      <c r="D14" s="626"/>
      <c r="E14" s="626"/>
      <c r="F14" s="626"/>
      <c r="G14" s="627"/>
      <c r="I14" s="603"/>
      <c r="J14" s="603"/>
      <c r="K14" s="603"/>
      <c r="L14" s="603"/>
      <c r="M14" s="603"/>
    </row>
    <row r="15" spans="1:13" ht="15" customHeight="1">
      <c r="A15" s="417">
        <v>7</v>
      </c>
      <c r="B15" s="14" t="s">
        <v>491</v>
      </c>
      <c r="C15" s="628">
        <v>18275844514.860657</v>
      </c>
      <c r="D15" s="624">
        <v>18921230602.813911</v>
      </c>
      <c r="E15" s="624">
        <v>18301476970.635738</v>
      </c>
      <c r="F15" s="624">
        <v>17478610378.059635</v>
      </c>
      <c r="G15" s="625">
        <v>16249474615.578043</v>
      </c>
      <c r="I15" s="603"/>
      <c r="J15" s="603"/>
      <c r="K15" s="603"/>
      <c r="L15" s="603"/>
      <c r="M15" s="603"/>
    </row>
    <row r="16" spans="1:13">
      <c r="A16" s="13"/>
      <c r="B16" s="209" t="s">
        <v>493</v>
      </c>
      <c r="C16" s="626"/>
      <c r="D16" s="626"/>
      <c r="E16" s="626"/>
      <c r="F16" s="626"/>
      <c r="G16" s="627"/>
      <c r="I16" s="603"/>
      <c r="J16" s="603"/>
      <c r="K16" s="603"/>
      <c r="L16" s="603"/>
      <c r="M16" s="603"/>
    </row>
    <row r="17" spans="1:13" s="15" customFormat="1">
      <c r="A17" s="417"/>
      <c r="B17" s="210" t="s">
        <v>477</v>
      </c>
      <c r="C17" s="629"/>
      <c r="D17" s="624"/>
      <c r="E17" s="624"/>
      <c r="F17" s="624"/>
      <c r="G17" s="625"/>
      <c r="H17" s="5"/>
      <c r="I17" s="603"/>
      <c r="J17" s="603"/>
      <c r="K17" s="603"/>
      <c r="L17" s="603"/>
      <c r="M17" s="603"/>
    </row>
    <row r="18" spans="1:13">
      <c r="A18" s="11">
        <v>8</v>
      </c>
      <c r="B18" s="14" t="s">
        <v>486</v>
      </c>
      <c r="C18" s="630">
        <v>0.13036853773884144</v>
      </c>
      <c r="D18" s="631">
        <v>0.10885122089327806</v>
      </c>
      <c r="E18" s="631">
        <v>0.10443053890385598</v>
      </c>
      <c r="F18" s="631">
        <v>9.9478087151720337E-2</v>
      </c>
      <c r="G18" s="632">
        <v>0.10037285030701899</v>
      </c>
      <c r="I18" s="603"/>
      <c r="J18" s="603"/>
      <c r="K18" s="603"/>
      <c r="L18" s="603"/>
      <c r="M18" s="603"/>
    </row>
    <row r="19" spans="1:13" ht="15" customHeight="1">
      <c r="A19" s="11">
        <v>9</v>
      </c>
      <c r="B19" s="14" t="s">
        <v>487</v>
      </c>
      <c r="C19" s="630">
        <v>0.15527629505915869</v>
      </c>
      <c r="D19" s="631">
        <v>0.13477688134831461</v>
      </c>
      <c r="E19" s="631">
        <v>0.13032723569835172</v>
      </c>
      <c r="F19" s="631">
        <v>0.1265076386882108</v>
      </c>
      <c r="G19" s="632">
        <v>0.12726883373660097</v>
      </c>
      <c r="I19" s="603"/>
      <c r="J19" s="603"/>
      <c r="K19" s="603"/>
      <c r="L19" s="603"/>
      <c r="M19" s="603"/>
    </row>
    <row r="20" spans="1:13">
      <c r="A20" s="11">
        <v>10</v>
      </c>
      <c r="B20" s="14" t="s">
        <v>244</v>
      </c>
      <c r="C20" s="630">
        <v>0.19551940660084313</v>
      </c>
      <c r="D20" s="631">
        <v>0.17584132158532928</v>
      </c>
      <c r="E20" s="631">
        <v>0.17145675674093816</v>
      </c>
      <c r="F20" s="631">
        <v>0.17072916841539992</v>
      </c>
      <c r="G20" s="632">
        <v>0.17152161742596181</v>
      </c>
      <c r="I20" s="603"/>
      <c r="J20" s="603"/>
      <c r="K20" s="603"/>
      <c r="L20" s="603"/>
      <c r="M20" s="603"/>
    </row>
    <row r="21" spans="1:13">
      <c r="A21" s="11">
        <v>11</v>
      </c>
      <c r="B21" s="14" t="s">
        <v>489</v>
      </c>
      <c r="C21" s="630">
        <v>7.8144046675278286E-2</v>
      </c>
      <c r="D21" s="631">
        <v>7.8073862462100366E-2</v>
      </c>
      <c r="E21" s="631">
        <v>7.396335075124684E-2</v>
      </c>
      <c r="F21" s="631">
        <v>6.9172206391220847E-2</v>
      </c>
      <c r="G21" s="632">
        <v>6.9216679926048769E-2</v>
      </c>
      <c r="I21" s="603"/>
      <c r="J21" s="603"/>
      <c r="K21" s="603"/>
      <c r="L21" s="603"/>
      <c r="M21" s="603"/>
    </row>
    <row r="22" spans="1:13">
      <c r="A22" s="11">
        <v>12</v>
      </c>
      <c r="B22" s="14" t="s">
        <v>490</v>
      </c>
      <c r="C22" s="630">
        <v>9.7553053944033602E-2</v>
      </c>
      <c r="D22" s="631">
        <v>9.7458743610642079E-2</v>
      </c>
      <c r="E22" s="631">
        <v>9.1978869078404607E-2</v>
      </c>
      <c r="F22" s="631">
        <v>8.725865297416012E-2</v>
      </c>
      <c r="G22" s="632">
        <v>8.7317622566126185E-2</v>
      </c>
      <c r="I22" s="603"/>
      <c r="J22" s="603"/>
      <c r="K22" s="603"/>
      <c r="L22" s="603"/>
      <c r="M22" s="603"/>
    </row>
    <row r="23" spans="1:13">
      <c r="A23" s="11">
        <v>13</v>
      </c>
      <c r="B23" s="14" t="s">
        <v>488</v>
      </c>
      <c r="C23" s="630">
        <v>0.13662231089866494</v>
      </c>
      <c r="D23" s="631">
        <v>0.13657852296818601</v>
      </c>
      <c r="E23" s="631">
        <v>0.13701318207975302</v>
      </c>
      <c r="F23" s="631">
        <v>0.13233159153162644</v>
      </c>
      <c r="G23" s="632">
        <v>0.13289741443017233</v>
      </c>
      <c r="I23" s="603"/>
      <c r="J23" s="603"/>
      <c r="K23" s="603"/>
      <c r="L23" s="603"/>
      <c r="M23" s="603"/>
    </row>
    <row r="24" spans="1:13">
      <c r="A24" s="13"/>
      <c r="B24" s="209" t="s">
        <v>134</v>
      </c>
      <c r="C24" s="633"/>
      <c r="D24" s="633"/>
      <c r="E24" s="633"/>
      <c r="F24" s="633"/>
      <c r="G24" s="634"/>
      <c r="I24" s="603"/>
      <c r="J24" s="603"/>
      <c r="K24" s="603"/>
      <c r="L24" s="603"/>
      <c r="M24" s="603"/>
    </row>
    <row r="25" spans="1:13" ht="15" customHeight="1">
      <c r="A25" s="418">
        <v>14</v>
      </c>
      <c r="B25" s="14" t="s">
        <v>133</v>
      </c>
      <c r="C25" s="635">
        <v>7.5067965837580811E-2</v>
      </c>
      <c r="D25" s="636">
        <v>7.417333842283072E-2</v>
      </c>
      <c r="E25" s="636">
        <v>7.5107042017526701E-2</v>
      </c>
      <c r="F25" s="636">
        <v>7.524647273826561E-2</v>
      </c>
      <c r="G25" s="637">
        <v>7.6238358708738893E-2</v>
      </c>
      <c r="I25" s="603"/>
      <c r="J25" s="603"/>
      <c r="K25" s="603"/>
      <c r="L25" s="603"/>
      <c r="M25" s="603"/>
    </row>
    <row r="26" spans="1:13">
      <c r="A26" s="418">
        <v>15</v>
      </c>
      <c r="B26" s="14" t="s">
        <v>132</v>
      </c>
      <c r="C26" s="635">
        <v>3.886506878130945E-2</v>
      </c>
      <c r="D26" s="636">
        <v>3.8739866943781204E-2</v>
      </c>
      <c r="E26" s="636">
        <v>4.2587171709542126E-2</v>
      </c>
      <c r="F26" s="636">
        <v>4.3086198731950166E-2</v>
      </c>
      <c r="G26" s="637">
        <v>4.3719137980739745E-2</v>
      </c>
      <c r="I26" s="603"/>
      <c r="J26" s="603"/>
      <c r="K26" s="603"/>
      <c r="L26" s="603"/>
      <c r="M26" s="603"/>
    </row>
    <row r="27" spans="1:13">
      <c r="A27" s="418">
        <v>16</v>
      </c>
      <c r="B27" s="14" t="s">
        <v>131</v>
      </c>
      <c r="C27" s="635">
        <v>3.3261956473097418E-2</v>
      </c>
      <c r="D27" s="636">
        <v>2.0716582007172815E-2</v>
      </c>
      <c r="E27" s="636">
        <v>1.5874579092175468E-2</v>
      </c>
      <c r="F27" s="636">
        <v>1.5479543968421976E-2</v>
      </c>
      <c r="G27" s="637">
        <v>1.8527693546675883E-2</v>
      </c>
      <c r="I27" s="603"/>
      <c r="J27" s="603"/>
      <c r="K27" s="603"/>
      <c r="L27" s="603"/>
      <c r="M27" s="603"/>
    </row>
    <row r="28" spans="1:13">
      <c r="A28" s="418">
        <v>17</v>
      </c>
      <c r="B28" s="14" t="s">
        <v>130</v>
      </c>
      <c r="C28" s="635">
        <v>3.6202897056271367E-2</v>
      </c>
      <c r="D28" s="636">
        <v>3.5433471479049523E-2</v>
      </c>
      <c r="E28" s="636">
        <v>3.2519870307984582E-2</v>
      </c>
      <c r="F28" s="636">
        <v>3.2160274006315444E-2</v>
      </c>
      <c r="G28" s="637">
        <v>3.2519220727999149E-2</v>
      </c>
      <c r="I28" s="603"/>
      <c r="J28" s="603"/>
      <c r="K28" s="603"/>
      <c r="L28" s="603"/>
      <c r="M28" s="603"/>
    </row>
    <row r="29" spans="1:13">
      <c r="A29" s="418">
        <v>18</v>
      </c>
      <c r="B29" s="14" t="s">
        <v>270</v>
      </c>
      <c r="C29" s="635">
        <v>4.4167598821485514E-2</v>
      </c>
      <c r="D29" s="636">
        <v>2.8871699057090177E-2</v>
      </c>
      <c r="E29" s="636">
        <v>6.3033425248853444E-3</v>
      </c>
      <c r="F29" s="636">
        <v>-3.5036392086385689E-3</v>
      </c>
      <c r="G29" s="637">
        <v>-1.6852285993603562E-2</v>
      </c>
      <c r="I29" s="603"/>
      <c r="J29" s="603"/>
      <c r="K29" s="603"/>
      <c r="L29" s="603"/>
      <c r="M29" s="603"/>
    </row>
    <row r="30" spans="1:13">
      <c r="A30" s="418">
        <v>19</v>
      </c>
      <c r="B30" s="14" t="s">
        <v>271</v>
      </c>
      <c r="C30" s="635">
        <v>0.41125068228915068</v>
      </c>
      <c r="D30" s="636">
        <v>0.28454478073593387</v>
      </c>
      <c r="E30" s="636">
        <v>6.0807948669729828E-2</v>
      </c>
      <c r="F30" s="636">
        <v>-3.3420326248825447E-2</v>
      </c>
      <c r="G30" s="637">
        <v>-0.15522451063751788</v>
      </c>
      <c r="I30" s="603"/>
      <c r="J30" s="603"/>
      <c r="K30" s="603"/>
      <c r="L30" s="603"/>
      <c r="M30" s="603"/>
    </row>
    <row r="31" spans="1:13">
      <c r="A31" s="13"/>
      <c r="B31" s="209" t="s">
        <v>350</v>
      </c>
      <c r="C31" s="633"/>
      <c r="D31" s="633"/>
      <c r="E31" s="633"/>
      <c r="F31" s="633"/>
      <c r="G31" s="634"/>
      <c r="I31" s="603"/>
      <c r="J31" s="603"/>
      <c r="K31" s="603"/>
      <c r="L31" s="603"/>
      <c r="M31" s="603"/>
    </row>
    <row r="32" spans="1:13">
      <c r="A32" s="418">
        <v>20</v>
      </c>
      <c r="B32" s="14" t="s">
        <v>129</v>
      </c>
      <c r="C32" s="635">
        <v>5.9977806053455318E-2</v>
      </c>
      <c r="D32" s="636">
        <v>7.8112042669359644E-2</v>
      </c>
      <c r="E32" s="636">
        <v>7.6600566938825526E-2</v>
      </c>
      <c r="F32" s="636">
        <v>5.2711726956796844E-2</v>
      </c>
      <c r="G32" s="637">
        <v>3.1387414452047506E-2</v>
      </c>
      <c r="I32" s="603"/>
      <c r="J32" s="603"/>
      <c r="K32" s="603"/>
      <c r="L32" s="603"/>
      <c r="M32" s="603"/>
    </row>
    <row r="33" spans="1:13" ht="15" customHeight="1">
      <c r="A33" s="418">
        <v>21</v>
      </c>
      <c r="B33" s="14" t="s">
        <v>128</v>
      </c>
      <c r="C33" s="635">
        <v>5.0815297134892412E-2</v>
      </c>
      <c r="D33" s="636">
        <v>5.9418019571526912E-2</v>
      </c>
      <c r="E33" s="636">
        <v>6.2028557513449177E-2</v>
      </c>
      <c r="F33" s="636">
        <v>6.7095427647909503E-2</v>
      </c>
      <c r="G33" s="637">
        <v>6.9310364365241739E-2</v>
      </c>
      <c r="I33" s="603"/>
      <c r="J33" s="603"/>
      <c r="K33" s="603"/>
      <c r="L33" s="603"/>
      <c r="M33" s="603"/>
    </row>
    <row r="34" spans="1:13">
      <c r="A34" s="418">
        <v>22</v>
      </c>
      <c r="B34" s="14" t="s">
        <v>127</v>
      </c>
      <c r="C34" s="635">
        <v>0.56330594689590363</v>
      </c>
      <c r="D34" s="636">
        <v>0.59280919028781098</v>
      </c>
      <c r="E34" s="636">
        <v>0.59411780641931344</v>
      </c>
      <c r="F34" s="636">
        <v>0.61422789539589906</v>
      </c>
      <c r="G34" s="637">
        <v>0.622771767849434</v>
      </c>
      <c r="I34" s="603"/>
      <c r="J34" s="603"/>
      <c r="K34" s="603"/>
      <c r="L34" s="603"/>
      <c r="M34" s="603"/>
    </row>
    <row r="35" spans="1:13" ht="15" customHeight="1">
      <c r="A35" s="418">
        <v>23</v>
      </c>
      <c r="B35" s="14" t="s">
        <v>126</v>
      </c>
      <c r="C35" s="635">
        <v>0.53560694089961314</v>
      </c>
      <c r="D35" s="636">
        <v>0.57848589203160738</v>
      </c>
      <c r="E35" s="636">
        <v>0.55055475428764489</v>
      </c>
      <c r="F35" s="636">
        <v>0.55870306761100297</v>
      </c>
      <c r="G35" s="637">
        <v>0.55678904845144317</v>
      </c>
      <c r="I35" s="603"/>
      <c r="J35" s="603"/>
      <c r="K35" s="603"/>
      <c r="L35" s="603"/>
      <c r="M35" s="603"/>
    </row>
    <row r="36" spans="1:13">
      <c r="A36" s="418">
        <v>24</v>
      </c>
      <c r="B36" s="14" t="s">
        <v>125</v>
      </c>
      <c r="C36" s="635">
        <v>3.4253359410007589E-3</v>
      </c>
      <c r="D36" s="636">
        <v>7.5326646741140282E-3</v>
      </c>
      <c r="E36" s="636">
        <v>0.18197833824083853</v>
      </c>
      <c r="F36" s="636">
        <v>0.13307571953712374</v>
      </c>
      <c r="G36" s="637">
        <v>9.4733127818469459E-2</v>
      </c>
      <c r="I36" s="603"/>
      <c r="J36" s="603"/>
      <c r="K36" s="603"/>
      <c r="L36" s="603"/>
      <c r="M36" s="603"/>
    </row>
    <row r="37" spans="1:13" ht="15" customHeight="1">
      <c r="A37" s="13"/>
      <c r="B37" s="209" t="s">
        <v>351</v>
      </c>
      <c r="C37" s="633"/>
      <c r="D37" s="633"/>
      <c r="E37" s="633"/>
      <c r="F37" s="633"/>
      <c r="G37" s="634"/>
      <c r="I37" s="603"/>
      <c r="J37" s="603"/>
      <c r="K37" s="603"/>
      <c r="L37" s="603"/>
      <c r="M37" s="603"/>
    </row>
    <row r="38" spans="1:13" ht="15" customHeight="1">
      <c r="A38" s="418">
        <v>25</v>
      </c>
      <c r="B38" s="14" t="s">
        <v>124</v>
      </c>
      <c r="C38" s="638">
        <v>0.20866715989119572</v>
      </c>
      <c r="D38" s="639">
        <v>0.23825641760917263</v>
      </c>
      <c r="E38" s="639">
        <v>0.19909445105195905</v>
      </c>
      <c r="F38" s="639">
        <v>0.19845293123096946</v>
      </c>
      <c r="G38" s="640">
        <v>0.17569186080552374</v>
      </c>
      <c r="I38" s="603"/>
      <c r="J38" s="603"/>
      <c r="K38" s="603"/>
      <c r="L38" s="603"/>
      <c r="M38" s="603"/>
    </row>
    <row r="39" spans="1:13" ht="15" customHeight="1">
      <c r="A39" s="418">
        <v>26</v>
      </c>
      <c r="B39" s="14" t="s">
        <v>123</v>
      </c>
      <c r="C39" s="638">
        <v>0.63528472051006712</v>
      </c>
      <c r="D39" s="639">
        <v>0.68249209098745989</v>
      </c>
      <c r="E39" s="639">
        <v>0.63112168282069203</v>
      </c>
      <c r="F39" s="639">
        <v>0.64342915029462033</v>
      </c>
      <c r="G39" s="640">
        <v>0.6551477238286878</v>
      </c>
      <c r="I39" s="603"/>
      <c r="J39" s="603"/>
      <c r="K39" s="603"/>
      <c r="L39" s="603"/>
      <c r="M39" s="603"/>
    </row>
    <row r="40" spans="1:13" ht="15" customHeight="1">
      <c r="A40" s="418">
        <v>27</v>
      </c>
      <c r="B40" s="14" t="s">
        <v>122</v>
      </c>
      <c r="C40" s="638">
        <v>0.38080354024350738</v>
      </c>
      <c r="D40" s="639">
        <v>0.38303573582885181</v>
      </c>
      <c r="E40" s="639">
        <v>0.3564439442291964</v>
      </c>
      <c r="F40" s="639">
        <v>0.35179010657027132</v>
      </c>
      <c r="G40" s="640">
        <v>0.35217091434728914</v>
      </c>
      <c r="I40" s="603"/>
      <c r="J40" s="603"/>
      <c r="K40" s="603"/>
      <c r="L40" s="603"/>
      <c r="M40" s="603"/>
    </row>
    <row r="41" spans="1:13" ht="15" customHeight="1">
      <c r="A41" s="419"/>
      <c r="B41" s="209" t="s">
        <v>394</v>
      </c>
      <c r="C41" s="626"/>
      <c r="D41" s="626"/>
      <c r="E41" s="626"/>
      <c r="F41" s="626"/>
      <c r="G41" s="627"/>
      <c r="I41" s="603"/>
      <c r="J41" s="603"/>
      <c r="K41" s="603"/>
      <c r="L41" s="603"/>
      <c r="M41" s="603"/>
    </row>
    <row r="42" spans="1:13">
      <c r="A42" s="418">
        <v>28</v>
      </c>
      <c r="B42" s="14" t="s">
        <v>377</v>
      </c>
      <c r="C42" s="641">
        <v>4848580890.0532522</v>
      </c>
      <c r="D42" s="642">
        <v>4897144595.0385437</v>
      </c>
      <c r="E42" s="642">
        <v>4101094758.2726893</v>
      </c>
      <c r="F42" s="642">
        <v>4006001770.2432213</v>
      </c>
      <c r="G42" s="643">
        <v>3623454788.6412044</v>
      </c>
      <c r="I42" s="603"/>
      <c r="J42" s="603"/>
      <c r="K42" s="603"/>
      <c r="L42" s="603"/>
      <c r="M42" s="603"/>
    </row>
    <row r="43" spans="1:13" ht="15" customHeight="1">
      <c r="A43" s="418">
        <v>29</v>
      </c>
      <c r="B43" s="14" t="s">
        <v>389</v>
      </c>
      <c r="C43" s="641">
        <v>3820629986.0560265</v>
      </c>
      <c r="D43" s="642">
        <v>3637316697.7147493</v>
      </c>
      <c r="E43" s="642">
        <v>3218154429.2803812</v>
      </c>
      <c r="F43" s="642">
        <v>3249479795.5482731</v>
      </c>
      <c r="G43" s="643">
        <v>3087741713.9178519</v>
      </c>
      <c r="I43" s="603"/>
      <c r="J43" s="603"/>
      <c r="K43" s="603"/>
      <c r="L43" s="603"/>
      <c r="M43" s="603"/>
    </row>
    <row r="44" spans="1:13" ht="15" customHeight="1">
      <c r="A44" s="446">
        <v>30</v>
      </c>
      <c r="B44" s="447" t="s">
        <v>378</v>
      </c>
      <c r="C44" s="644">
        <v>1.2690527236997275</v>
      </c>
      <c r="D44" s="645">
        <v>1.3463618931272381</v>
      </c>
      <c r="E44" s="645">
        <v>1.274362324243633</v>
      </c>
      <c r="F44" s="645">
        <v>1.2328132569808157</v>
      </c>
      <c r="G44" s="646">
        <v>1.1734967249069606</v>
      </c>
      <c r="I44" s="603"/>
      <c r="J44" s="603"/>
      <c r="K44" s="603"/>
      <c r="L44" s="603"/>
      <c r="M44" s="603"/>
    </row>
    <row r="45" spans="1:13" ht="15" customHeight="1">
      <c r="A45" s="446"/>
      <c r="B45" s="209" t="s">
        <v>496</v>
      </c>
      <c r="C45" s="647"/>
      <c r="D45" s="648"/>
      <c r="E45" s="648"/>
      <c r="F45" s="648"/>
      <c r="G45" s="649"/>
      <c r="I45" s="603"/>
      <c r="J45" s="603"/>
      <c r="K45" s="603"/>
      <c r="L45" s="603"/>
      <c r="M45" s="603"/>
    </row>
    <row r="46" spans="1:13" ht="15" customHeight="1">
      <c r="A46" s="446">
        <v>31</v>
      </c>
      <c r="B46" s="447" t="s">
        <v>503</v>
      </c>
      <c r="C46" s="647">
        <v>15211829718.015596</v>
      </c>
      <c r="D46" s="648">
        <v>15612804828.715546</v>
      </c>
      <c r="E46" s="648">
        <v>14643134461.109547</v>
      </c>
      <c r="F46" s="648">
        <v>14323458180.412899</v>
      </c>
      <c r="G46" s="649">
        <v>13153891105.306189</v>
      </c>
      <c r="I46" s="603"/>
      <c r="J46" s="603"/>
      <c r="K46" s="603"/>
      <c r="L46" s="603"/>
      <c r="M46" s="603"/>
    </row>
    <row r="47" spans="1:13" ht="15" customHeight="1">
      <c r="A47" s="446">
        <v>32</v>
      </c>
      <c r="B47" s="447" t="s">
        <v>518</v>
      </c>
      <c r="C47" s="647">
        <v>11651330461.87318</v>
      </c>
      <c r="D47" s="648">
        <v>11880535934.461479</v>
      </c>
      <c r="E47" s="648">
        <v>11620216345.122879</v>
      </c>
      <c r="F47" s="648">
        <v>11275451696.517204</v>
      </c>
      <c r="G47" s="649">
        <v>10315580270.014761</v>
      </c>
      <c r="I47" s="603"/>
      <c r="J47" s="603"/>
      <c r="K47" s="603"/>
      <c r="L47" s="603"/>
      <c r="M47" s="603"/>
    </row>
    <row r="48" spans="1:13" ht="15" thickBot="1">
      <c r="A48" s="420">
        <v>33</v>
      </c>
      <c r="B48" s="211" t="s">
        <v>536</v>
      </c>
      <c r="C48" s="650">
        <v>1.305587354834153</v>
      </c>
      <c r="D48" s="651">
        <v>1.3141498763054953</v>
      </c>
      <c r="E48" s="651">
        <v>1.2601430150872721</v>
      </c>
      <c r="F48" s="651">
        <v>1.2703223397105388</v>
      </c>
      <c r="G48" s="652">
        <v>1.2751479568766291</v>
      </c>
      <c r="I48" s="603"/>
      <c r="J48" s="603"/>
      <c r="K48" s="603"/>
      <c r="L48" s="603"/>
      <c r="M48" s="603"/>
    </row>
    <row r="49" spans="1:2">
      <c r="A49" s="16"/>
    </row>
    <row r="50" spans="1:2" ht="38.25">
      <c r="B50" s="284" t="s">
        <v>478</v>
      </c>
    </row>
    <row r="51" spans="1:2" ht="51">
      <c r="B51" s="284" t="s">
        <v>393</v>
      </c>
    </row>
    <row r="53" spans="1:2">
      <c r="B53" s="283"/>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B20" sqref="B20"/>
    </sheetView>
  </sheetViews>
  <sheetFormatPr defaultColWidth="9.140625" defaultRowHeight="12.75"/>
  <cols>
    <col min="1" max="1" width="11.85546875" style="458" bestFit="1" customWidth="1"/>
    <col min="2" max="2" width="105.140625" style="458" bestFit="1" customWidth="1"/>
    <col min="3" max="3" width="16.7109375" style="458" bestFit="1" customWidth="1"/>
    <col min="4" max="4" width="16.42578125" style="458" bestFit="1" customWidth="1"/>
    <col min="5" max="6" width="16.7109375" style="458" bestFit="1" customWidth="1"/>
    <col min="7" max="7" width="18.5703125" style="458" bestFit="1" customWidth="1"/>
    <col min="8" max="8" width="17.85546875" style="458" bestFit="1" customWidth="1"/>
    <col min="9" max="16384" width="9.140625" style="458"/>
  </cols>
  <sheetData>
    <row r="1" spans="1:8" s="662" customFormat="1" ht="13.5">
      <c r="A1" s="661" t="s">
        <v>30</v>
      </c>
      <c r="B1" s="654" t="str">
        <f>'Info '!C2</f>
        <v>JSC TBC Bank</v>
      </c>
    </row>
    <row r="2" spans="1:8" s="662" customFormat="1" ht="13.5">
      <c r="A2" s="661" t="s">
        <v>31</v>
      </c>
      <c r="B2" s="663">
        <f>'1. key ratios '!B2</f>
        <v>44377</v>
      </c>
    </row>
    <row r="3" spans="1:8">
      <c r="A3" s="450" t="s">
        <v>543</v>
      </c>
    </row>
    <row r="5" spans="1:8" ht="15" customHeight="1">
      <c r="A5" s="731" t="s">
        <v>544</v>
      </c>
      <c r="B5" s="732"/>
      <c r="C5" s="737" t="s">
        <v>545</v>
      </c>
      <c r="D5" s="738"/>
      <c r="E5" s="738"/>
      <c r="F5" s="738"/>
      <c r="G5" s="738"/>
      <c r="H5" s="739"/>
    </row>
    <row r="6" spans="1:8">
      <c r="A6" s="733"/>
      <c r="B6" s="734"/>
      <c r="C6" s="740"/>
      <c r="D6" s="741"/>
      <c r="E6" s="741"/>
      <c r="F6" s="741"/>
      <c r="G6" s="741"/>
      <c r="H6" s="742"/>
    </row>
    <row r="7" spans="1:8">
      <c r="A7" s="735"/>
      <c r="B7" s="736"/>
      <c r="C7" s="482" t="s">
        <v>546</v>
      </c>
      <c r="D7" s="482" t="s">
        <v>547</v>
      </c>
      <c r="E7" s="482" t="s">
        <v>548</v>
      </c>
      <c r="F7" s="482" t="s">
        <v>549</v>
      </c>
      <c r="G7" s="482" t="s">
        <v>550</v>
      </c>
      <c r="H7" s="482" t="s">
        <v>108</v>
      </c>
    </row>
    <row r="8" spans="1:8">
      <c r="A8" s="452">
        <v>1</v>
      </c>
      <c r="B8" s="451" t="s">
        <v>95</v>
      </c>
      <c r="C8" s="536">
        <v>2278309664.3273997</v>
      </c>
      <c r="D8" s="536">
        <v>173347193.2789</v>
      </c>
      <c r="E8" s="536">
        <v>864209800.59640002</v>
      </c>
      <c r="F8" s="536">
        <v>320376628.33069098</v>
      </c>
      <c r="G8" s="536">
        <v>0</v>
      </c>
      <c r="H8" s="535">
        <f>SUM(C8:G8)</f>
        <v>3636243286.5333905</v>
      </c>
    </row>
    <row r="9" spans="1:8">
      <c r="A9" s="452">
        <v>2</v>
      </c>
      <c r="B9" s="451" t="s">
        <v>96</v>
      </c>
      <c r="C9" s="536">
        <v>0</v>
      </c>
      <c r="D9" s="536">
        <v>0</v>
      </c>
      <c r="E9" s="536">
        <v>0</v>
      </c>
      <c r="F9" s="536">
        <v>0</v>
      </c>
      <c r="G9" s="536">
        <v>0</v>
      </c>
      <c r="H9" s="535">
        <f t="shared" ref="H9:H21" si="0">SUM(C9:G9)</f>
        <v>0</v>
      </c>
    </row>
    <row r="10" spans="1:8">
      <c r="A10" s="452">
        <v>3</v>
      </c>
      <c r="B10" s="451" t="s">
        <v>268</v>
      </c>
      <c r="C10" s="536">
        <v>0</v>
      </c>
      <c r="D10" s="536">
        <v>0</v>
      </c>
      <c r="E10" s="536">
        <v>104108141.20999999</v>
      </c>
      <c r="F10" s="536">
        <v>0</v>
      </c>
      <c r="G10" s="536">
        <v>0</v>
      </c>
      <c r="H10" s="535">
        <f t="shared" si="0"/>
        <v>104108141.20999999</v>
      </c>
    </row>
    <row r="11" spans="1:8">
      <c r="A11" s="452">
        <v>4</v>
      </c>
      <c r="B11" s="451" t="s">
        <v>97</v>
      </c>
      <c r="C11" s="536">
        <v>0</v>
      </c>
      <c r="D11" s="536">
        <v>121753088.43000001</v>
      </c>
      <c r="E11" s="536">
        <v>232275079</v>
      </c>
      <c r="F11" s="536">
        <v>0</v>
      </c>
      <c r="G11" s="536">
        <v>0</v>
      </c>
      <c r="H11" s="535">
        <f t="shared" si="0"/>
        <v>354028167.43000001</v>
      </c>
    </row>
    <row r="12" spans="1:8">
      <c r="A12" s="452">
        <v>5</v>
      </c>
      <c r="B12" s="451" t="s">
        <v>98</v>
      </c>
      <c r="C12" s="536">
        <v>0</v>
      </c>
      <c r="D12" s="536">
        <v>0</v>
      </c>
      <c r="E12" s="536">
        <v>0</v>
      </c>
      <c r="F12" s="536">
        <v>0</v>
      </c>
      <c r="G12" s="536">
        <v>0</v>
      </c>
      <c r="H12" s="535">
        <f t="shared" si="0"/>
        <v>0</v>
      </c>
    </row>
    <row r="13" spans="1:8">
      <c r="A13" s="452">
        <v>6</v>
      </c>
      <c r="B13" s="451" t="s">
        <v>99</v>
      </c>
      <c r="C13" s="536">
        <v>385677013.234999</v>
      </c>
      <c r="D13" s="536">
        <v>0</v>
      </c>
      <c r="E13" s="536">
        <v>2618095.1033379999</v>
      </c>
      <c r="F13" s="536">
        <v>14869367.231700001</v>
      </c>
      <c r="G13" s="536">
        <v>52920349.469600007</v>
      </c>
      <c r="H13" s="535">
        <f t="shared" si="0"/>
        <v>456084825.03963703</v>
      </c>
    </row>
    <row r="14" spans="1:8">
      <c r="A14" s="452">
        <v>7</v>
      </c>
      <c r="B14" s="451" t="s">
        <v>100</v>
      </c>
      <c r="C14" s="536">
        <v>309.76339999999999</v>
      </c>
      <c r="D14" s="536">
        <v>1217981956.5263996</v>
      </c>
      <c r="E14" s="536">
        <v>1880423234.7824075</v>
      </c>
      <c r="F14" s="536">
        <v>2624154817.6263342</v>
      </c>
      <c r="G14" s="536">
        <v>13069379.285099991</v>
      </c>
      <c r="H14" s="535">
        <f t="shared" si="0"/>
        <v>5735629697.9836416</v>
      </c>
    </row>
    <row r="15" spans="1:8">
      <c r="A15" s="452">
        <v>8</v>
      </c>
      <c r="B15" s="451" t="s">
        <v>101</v>
      </c>
      <c r="C15" s="536">
        <v>312410.21019999997</v>
      </c>
      <c r="D15" s="536">
        <v>287763688.39930016</v>
      </c>
      <c r="E15" s="536">
        <v>1715181372.0780003</v>
      </c>
      <c r="F15" s="536">
        <v>1555946924.2450991</v>
      </c>
      <c r="G15" s="536">
        <v>100362584.35759996</v>
      </c>
      <c r="H15" s="535">
        <f t="shared" si="0"/>
        <v>3659566979.2901993</v>
      </c>
    </row>
    <row r="16" spans="1:8">
      <c r="A16" s="452">
        <v>9</v>
      </c>
      <c r="B16" s="451" t="s">
        <v>102</v>
      </c>
      <c r="C16" s="536">
        <v>0</v>
      </c>
      <c r="D16" s="536">
        <v>67626310.760699943</v>
      </c>
      <c r="E16" s="536">
        <v>562424492.79559982</v>
      </c>
      <c r="F16" s="536">
        <v>2400083859.0803018</v>
      </c>
      <c r="G16" s="536">
        <v>184977.8118</v>
      </c>
      <c r="H16" s="535">
        <f t="shared" si="0"/>
        <v>3030319640.4484015</v>
      </c>
    </row>
    <row r="17" spans="1:8">
      <c r="A17" s="452">
        <v>10</v>
      </c>
      <c r="B17" s="485" t="s">
        <v>562</v>
      </c>
      <c r="C17" s="536">
        <v>26706.547200000001</v>
      </c>
      <c r="D17" s="536">
        <v>3789636.3454999994</v>
      </c>
      <c r="E17" s="536">
        <v>35669464.907800011</v>
      </c>
      <c r="F17" s="536">
        <v>36652371.379800014</v>
      </c>
      <c r="G17" s="536">
        <v>10591323.172400001</v>
      </c>
      <c r="H17" s="535">
        <f t="shared" si="0"/>
        <v>86729502.352700025</v>
      </c>
    </row>
    <row r="18" spans="1:8">
      <c r="A18" s="452">
        <v>11</v>
      </c>
      <c r="B18" s="451" t="s">
        <v>104</v>
      </c>
      <c r="C18" s="536">
        <v>830712.83370000008</v>
      </c>
      <c r="D18" s="536">
        <v>56624219.557300009</v>
      </c>
      <c r="E18" s="536">
        <v>279599699.7125001</v>
      </c>
      <c r="F18" s="536">
        <v>496915997.12690014</v>
      </c>
      <c r="G18" s="536">
        <v>52828274.922199994</v>
      </c>
      <c r="H18" s="535">
        <f t="shared" si="0"/>
        <v>886798904.15260029</v>
      </c>
    </row>
    <row r="19" spans="1:8">
      <c r="A19" s="452">
        <v>12</v>
      </c>
      <c r="B19" s="451" t="s">
        <v>105</v>
      </c>
      <c r="C19" s="536">
        <v>0</v>
      </c>
      <c r="D19" s="536">
        <v>0</v>
      </c>
      <c r="E19" s="536">
        <v>0</v>
      </c>
      <c r="F19" s="536">
        <v>0</v>
      </c>
      <c r="G19" s="536">
        <v>0</v>
      </c>
      <c r="H19" s="535">
        <f t="shared" si="0"/>
        <v>0</v>
      </c>
    </row>
    <row r="20" spans="1:8">
      <c r="A20" s="452">
        <v>13</v>
      </c>
      <c r="B20" s="451" t="s">
        <v>246</v>
      </c>
      <c r="C20" s="536">
        <v>0</v>
      </c>
      <c r="D20" s="536">
        <v>0</v>
      </c>
      <c r="E20" s="536">
        <v>0</v>
      </c>
      <c r="F20" s="536">
        <v>0</v>
      </c>
      <c r="G20" s="536">
        <v>0</v>
      </c>
      <c r="H20" s="535">
        <f t="shared" si="0"/>
        <v>0</v>
      </c>
    </row>
    <row r="21" spans="1:8">
      <c r="A21" s="452">
        <v>14</v>
      </c>
      <c r="B21" s="451" t="s">
        <v>107</v>
      </c>
      <c r="C21" s="536">
        <v>799665981.42077398</v>
      </c>
      <c r="D21" s="536">
        <v>346242531.43638402</v>
      </c>
      <c r="E21" s="536">
        <v>354666037.16824108</v>
      </c>
      <c r="F21" s="536">
        <v>1101067138.4560993</v>
      </c>
      <c r="G21" s="536">
        <v>878066355.02828074</v>
      </c>
      <c r="H21" s="535">
        <f t="shared" si="0"/>
        <v>3479708043.509779</v>
      </c>
    </row>
    <row r="22" spans="1:8">
      <c r="A22" s="453">
        <v>15</v>
      </c>
      <c r="B22" s="460" t="s">
        <v>108</v>
      </c>
      <c r="C22" s="535">
        <f>+SUM(C8:C16)+SUM(C18:C21)</f>
        <v>3464796091.790473</v>
      </c>
      <c r="D22" s="535">
        <f t="shared" ref="D22:G22" si="1">+SUM(D8:D16)+SUM(D18:D21)</f>
        <v>2271338988.3889837</v>
      </c>
      <c r="E22" s="535">
        <f t="shared" si="1"/>
        <v>5995505952.4464865</v>
      </c>
      <c r="F22" s="535">
        <f t="shared" si="1"/>
        <v>8513414732.0971251</v>
      </c>
      <c r="G22" s="535">
        <f t="shared" si="1"/>
        <v>1097431920.8745806</v>
      </c>
      <c r="H22" s="535">
        <f>+SUM(H8:H16)+SUM(H18:H21)</f>
        <v>21342487685.597649</v>
      </c>
    </row>
    <row r="26" spans="1:8" ht="25.5">
      <c r="B26" s="486" t="s">
        <v>691</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showGridLines="0" zoomScale="85" zoomScaleNormal="85" workbookViewId="0"/>
  </sheetViews>
  <sheetFormatPr defaultColWidth="9.140625" defaultRowHeight="12.75"/>
  <cols>
    <col min="1" max="1" width="11.85546875" style="487" bestFit="1" customWidth="1"/>
    <col min="2" max="2" width="114.7109375" style="458" customWidth="1"/>
    <col min="3" max="3" width="21.85546875" style="458" bestFit="1" customWidth="1"/>
    <col min="4" max="4" width="27.5703125" style="458" bestFit="1" customWidth="1"/>
    <col min="5" max="5" width="14.5703125" style="458" bestFit="1" customWidth="1"/>
    <col min="6" max="6" width="15" style="458" bestFit="1" customWidth="1"/>
    <col min="7" max="7" width="22.7109375" style="458" bestFit="1" customWidth="1"/>
    <col min="8" max="8" width="24.5703125" style="458" bestFit="1" customWidth="1"/>
    <col min="9" max="9" width="14.28515625" style="458" bestFit="1" customWidth="1"/>
    <col min="10" max="16384" width="9.140625" style="458"/>
  </cols>
  <sheetData>
    <row r="1" spans="1:9" s="662" customFormat="1" ht="13.5">
      <c r="A1" s="661" t="s">
        <v>30</v>
      </c>
      <c r="B1" s="654" t="str">
        <f>'Info '!C2</f>
        <v>JSC TBC Bank</v>
      </c>
    </row>
    <row r="2" spans="1:9" s="662" customFormat="1" ht="13.5">
      <c r="A2" s="661" t="s">
        <v>31</v>
      </c>
      <c r="B2" s="663">
        <f>'1. key ratios '!B2</f>
        <v>44377</v>
      </c>
    </row>
    <row r="3" spans="1:9">
      <c r="A3" s="450" t="s">
        <v>551</v>
      </c>
    </row>
    <row r="4" spans="1:9">
      <c r="C4" s="488" t="s">
        <v>0</v>
      </c>
      <c r="D4" s="488" t="s">
        <v>1</v>
      </c>
      <c r="E4" s="488" t="s">
        <v>2</v>
      </c>
      <c r="F4" s="488" t="s">
        <v>3</v>
      </c>
      <c r="G4" s="488" t="s">
        <v>4</v>
      </c>
      <c r="H4" s="488" t="s">
        <v>5</v>
      </c>
      <c r="I4" s="488" t="s">
        <v>8</v>
      </c>
    </row>
    <row r="5" spans="1:9" ht="44.25" customHeight="1">
      <c r="A5" s="731" t="s">
        <v>552</v>
      </c>
      <c r="B5" s="732"/>
      <c r="C5" s="745" t="s">
        <v>553</v>
      </c>
      <c r="D5" s="745"/>
      <c r="E5" s="745" t="s">
        <v>554</v>
      </c>
      <c r="F5" s="745" t="s">
        <v>555</v>
      </c>
      <c r="G5" s="743" t="s">
        <v>556</v>
      </c>
      <c r="H5" s="743" t="s">
        <v>557</v>
      </c>
      <c r="I5" s="489" t="s">
        <v>558</v>
      </c>
    </row>
    <row r="6" spans="1:9" ht="60" customHeight="1">
      <c r="A6" s="735"/>
      <c r="B6" s="736"/>
      <c r="C6" s="478" t="s">
        <v>559</v>
      </c>
      <c r="D6" s="478" t="s">
        <v>560</v>
      </c>
      <c r="E6" s="745"/>
      <c r="F6" s="745"/>
      <c r="G6" s="744"/>
      <c r="H6" s="744"/>
      <c r="I6" s="489" t="s">
        <v>561</v>
      </c>
    </row>
    <row r="7" spans="1:9">
      <c r="A7" s="456">
        <v>1</v>
      </c>
      <c r="B7" s="451" t="s">
        <v>95</v>
      </c>
      <c r="C7" s="536">
        <v>0</v>
      </c>
      <c r="D7" s="536">
        <v>3636134794.3959913</v>
      </c>
      <c r="E7" s="536">
        <v>0</v>
      </c>
      <c r="F7" s="536">
        <v>0</v>
      </c>
      <c r="G7" s="536"/>
      <c r="H7" s="536"/>
      <c r="I7" s="537">
        <f t="shared" ref="I7:I23" si="0">C7+D7-E7-F7-G7</f>
        <v>3636134794.3959913</v>
      </c>
    </row>
    <row r="8" spans="1:9">
      <c r="A8" s="456">
        <v>2</v>
      </c>
      <c r="B8" s="451" t="s">
        <v>96</v>
      </c>
      <c r="C8" s="536">
        <v>0</v>
      </c>
      <c r="D8" s="536">
        <v>0</v>
      </c>
      <c r="E8" s="536">
        <v>0</v>
      </c>
      <c r="F8" s="536">
        <v>0</v>
      </c>
      <c r="G8" s="536"/>
      <c r="H8" s="536"/>
      <c r="I8" s="537">
        <f t="shared" si="0"/>
        <v>0</v>
      </c>
    </row>
    <row r="9" spans="1:9">
      <c r="A9" s="456">
        <v>3</v>
      </c>
      <c r="B9" s="451" t="s">
        <v>268</v>
      </c>
      <c r="C9" s="536">
        <v>0</v>
      </c>
      <c r="D9" s="536">
        <v>104108141.20999999</v>
      </c>
      <c r="E9" s="536">
        <v>0</v>
      </c>
      <c r="F9" s="536">
        <v>0</v>
      </c>
      <c r="G9" s="536"/>
      <c r="H9" s="536"/>
      <c r="I9" s="537">
        <f t="shared" si="0"/>
        <v>104108141.20999999</v>
      </c>
    </row>
    <row r="10" spans="1:9">
      <c r="A10" s="456">
        <v>4</v>
      </c>
      <c r="B10" s="451" t="s">
        <v>97</v>
      </c>
      <c r="C10" s="536">
        <v>0</v>
      </c>
      <c r="D10" s="536">
        <v>354028167.43000001</v>
      </c>
      <c r="E10" s="536">
        <v>0</v>
      </c>
      <c r="F10" s="536">
        <v>0</v>
      </c>
      <c r="G10" s="536"/>
      <c r="H10" s="536"/>
      <c r="I10" s="537">
        <f t="shared" si="0"/>
        <v>354028167.43000001</v>
      </c>
    </row>
    <row r="11" spans="1:9">
      <c r="A11" s="456">
        <v>5</v>
      </c>
      <c r="B11" s="451" t="s">
        <v>98</v>
      </c>
      <c r="C11" s="536">
        <v>0</v>
      </c>
      <c r="D11" s="536">
        <v>0</v>
      </c>
      <c r="E11" s="536">
        <v>0</v>
      </c>
      <c r="F11" s="536">
        <v>0</v>
      </c>
      <c r="G11" s="536"/>
      <c r="H11" s="536"/>
      <c r="I11" s="537">
        <f t="shared" si="0"/>
        <v>0</v>
      </c>
    </row>
    <row r="12" spans="1:9">
      <c r="A12" s="456">
        <v>6</v>
      </c>
      <c r="B12" s="451" t="s">
        <v>99</v>
      </c>
      <c r="C12" s="536">
        <v>0</v>
      </c>
      <c r="D12" s="536">
        <v>403285441.09120947</v>
      </c>
      <c r="E12" s="536">
        <v>0</v>
      </c>
      <c r="F12" s="536">
        <v>0</v>
      </c>
      <c r="G12" s="536"/>
      <c r="H12" s="536">
        <v>0</v>
      </c>
      <c r="I12" s="537">
        <f t="shared" si="0"/>
        <v>403285441.09120947</v>
      </c>
    </row>
    <row r="13" spans="1:9">
      <c r="A13" s="456">
        <v>7</v>
      </c>
      <c r="B13" s="451" t="s">
        <v>100</v>
      </c>
      <c r="C13" s="536">
        <v>258589477.61597648</v>
      </c>
      <c r="D13" s="536">
        <v>5616253080.6073265</v>
      </c>
      <c r="E13" s="536">
        <v>144881432.24945921</v>
      </c>
      <c r="F13" s="536">
        <v>98103612.557104975</v>
      </c>
      <c r="G13" s="536"/>
      <c r="H13" s="536">
        <v>0</v>
      </c>
      <c r="I13" s="537">
        <f t="shared" si="0"/>
        <v>5631857513.4167385</v>
      </c>
    </row>
    <row r="14" spans="1:9">
      <c r="A14" s="456">
        <v>8</v>
      </c>
      <c r="B14" s="451" t="s">
        <v>101</v>
      </c>
      <c r="C14" s="536">
        <v>382997493.55054402</v>
      </c>
      <c r="D14" s="536">
        <v>3482611632.9631004</v>
      </c>
      <c r="E14" s="536">
        <v>206023520.04970402</v>
      </c>
      <c r="F14" s="536">
        <v>64831846.566819511</v>
      </c>
      <c r="G14" s="536"/>
      <c r="H14" s="536">
        <v>53072215.176542997</v>
      </c>
      <c r="I14" s="537">
        <f t="shared" si="0"/>
        <v>3594753759.8971205</v>
      </c>
    </row>
    <row r="15" spans="1:9">
      <c r="A15" s="456">
        <v>9</v>
      </c>
      <c r="B15" s="451" t="s">
        <v>102</v>
      </c>
      <c r="C15" s="536">
        <v>155729366.7669</v>
      </c>
      <c r="D15" s="536">
        <v>2934243438.8143029</v>
      </c>
      <c r="E15" s="536">
        <v>59653165.13279999</v>
      </c>
      <c r="F15" s="536">
        <v>55515890.932499975</v>
      </c>
      <c r="G15" s="536"/>
      <c r="H15" s="536">
        <v>40154.059544999989</v>
      </c>
      <c r="I15" s="537">
        <f t="shared" si="0"/>
        <v>2974803749.515903</v>
      </c>
    </row>
    <row r="16" spans="1:9">
      <c r="A16" s="456">
        <v>10</v>
      </c>
      <c r="B16" s="485" t="s">
        <v>562</v>
      </c>
      <c r="C16" s="536">
        <v>175249143.90670004</v>
      </c>
      <c r="D16" s="536">
        <v>8809089.7025999967</v>
      </c>
      <c r="E16" s="536">
        <v>97328731.256600022</v>
      </c>
      <c r="F16" s="536">
        <v>83013.817699999985</v>
      </c>
      <c r="G16" s="536"/>
      <c r="H16" s="536">
        <v>0</v>
      </c>
      <c r="I16" s="537">
        <f t="shared" si="0"/>
        <v>86646488.535000026</v>
      </c>
    </row>
    <row r="17" spans="1:23">
      <c r="A17" s="456">
        <v>11</v>
      </c>
      <c r="B17" s="451" t="s">
        <v>104</v>
      </c>
      <c r="C17" s="536">
        <v>83882.255699999994</v>
      </c>
      <c r="D17" s="536">
        <v>869973871.50030041</v>
      </c>
      <c r="E17" s="536">
        <v>113097.4734</v>
      </c>
      <c r="F17" s="536">
        <v>17113688.348300014</v>
      </c>
      <c r="G17" s="536"/>
      <c r="H17" s="536">
        <v>809496.3487999991</v>
      </c>
      <c r="I17" s="537">
        <f t="shared" si="0"/>
        <v>852830967.93430042</v>
      </c>
    </row>
    <row r="18" spans="1:23">
      <c r="A18" s="456">
        <v>12</v>
      </c>
      <c r="B18" s="451" t="s">
        <v>105</v>
      </c>
      <c r="C18" s="536">
        <v>0</v>
      </c>
      <c r="D18" s="536">
        <v>0</v>
      </c>
      <c r="E18" s="536">
        <v>0</v>
      </c>
      <c r="F18" s="536">
        <v>0</v>
      </c>
      <c r="G18" s="536"/>
      <c r="H18" s="536">
        <v>0</v>
      </c>
      <c r="I18" s="537">
        <f t="shared" si="0"/>
        <v>0</v>
      </c>
    </row>
    <row r="19" spans="1:23">
      <c r="A19" s="456">
        <v>13</v>
      </c>
      <c r="B19" s="451" t="s">
        <v>246</v>
      </c>
      <c r="C19" s="536">
        <v>0</v>
      </c>
      <c r="D19" s="536">
        <v>0</v>
      </c>
      <c r="E19" s="536">
        <v>0</v>
      </c>
      <c r="F19" s="536">
        <v>0</v>
      </c>
      <c r="G19" s="536"/>
      <c r="H19" s="536">
        <v>0</v>
      </c>
      <c r="I19" s="537">
        <f t="shared" si="0"/>
        <v>0</v>
      </c>
    </row>
    <row r="20" spans="1:23">
      <c r="A20" s="456">
        <v>14</v>
      </c>
      <c r="B20" s="451" t="s">
        <v>107</v>
      </c>
      <c r="C20" s="536">
        <v>360026279.07584357</v>
      </c>
      <c r="D20" s="536">
        <v>3676619479.2567105</v>
      </c>
      <c r="E20" s="536">
        <v>153300133.91233799</v>
      </c>
      <c r="F20" s="536">
        <v>33224481.610130683</v>
      </c>
      <c r="G20" s="536"/>
      <c r="H20" s="536">
        <v>5368936.25</v>
      </c>
      <c r="I20" s="537">
        <f t="shared" si="0"/>
        <v>3850121142.8100853</v>
      </c>
    </row>
    <row r="21" spans="1:23" s="490" customFormat="1">
      <c r="A21" s="457">
        <v>15</v>
      </c>
      <c r="B21" s="460" t="s">
        <v>108</v>
      </c>
      <c r="C21" s="535">
        <f>SUM(C7:C15)+SUM(C17:C20)</f>
        <v>1157426499.2649641</v>
      </c>
      <c r="D21" s="535">
        <f t="shared" ref="D21:H21" si="1">SUM(D7:D15)+SUM(D17:D20)</f>
        <v>21077258047.268944</v>
      </c>
      <c r="E21" s="535">
        <f t="shared" si="1"/>
        <v>563971348.81770122</v>
      </c>
      <c r="F21" s="535">
        <f t="shared" si="1"/>
        <v>268789520.01485515</v>
      </c>
      <c r="G21" s="535">
        <f>SUM(G7:G15)+SUM(G17:G20)</f>
        <v>0</v>
      </c>
      <c r="H21" s="535">
        <f t="shared" si="1"/>
        <v>59290801.834887996</v>
      </c>
      <c r="I21" s="537">
        <f t="shared" si="0"/>
        <v>21401923677.701355</v>
      </c>
      <c r="J21" s="458"/>
      <c r="K21" s="458"/>
      <c r="L21" s="458"/>
      <c r="M21" s="458"/>
      <c r="N21" s="458"/>
      <c r="O21" s="458"/>
      <c r="P21" s="458"/>
      <c r="Q21" s="458"/>
      <c r="R21" s="458"/>
      <c r="S21" s="458"/>
      <c r="T21" s="458"/>
      <c r="U21" s="458"/>
      <c r="V21" s="458"/>
      <c r="W21" s="458"/>
    </row>
    <row r="22" spans="1:23">
      <c r="A22" s="491">
        <v>16</v>
      </c>
      <c r="B22" s="492" t="s">
        <v>563</v>
      </c>
      <c r="C22" s="536">
        <v>897522947.33169985</v>
      </c>
      <c r="D22" s="536">
        <v>14304987544.569288</v>
      </c>
      <c r="E22" s="536">
        <v>454629103.95948941</v>
      </c>
      <c r="F22" s="536">
        <v>260822047.53299099</v>
      </c>
      <c r="G22" s="536">
        <v>44900465.686998002</v>
      </c>
      <c r="H22" s="536">
        <v>53921865.590000004</v>
      </c>
      <c r="I22" s="537">
        <f t="shared" si="0"/>
        <v>14442158874.721508</v>
      </c>
    </row>
    <row r="23" spans="1:23">
      <c r="A23" s="491">
        <v>17</v>
      </c>
      <c r="B23" s="492" t="s">
        <v>564</v>
      </c>
      <c r="C23" s="536">
        <v>0</v>
      </c>
      <c r="D23" s="536">
        <v>2045229638.6538532</v>
      </c>
      <c r="E23" s="536">
        <v>88473.073682707996</v>
      </c>
      <c r="F23" s="536">
        <v>4402054.8746049507</v>
      </c>
      <c r="G23" s="536">
        <v>0</v>
      </c>
      <c r="H23" s="536">
        <v>0</v>
      </c>
      <c r="I23" s="537">
        <f t="shared" si="0"/>
        <v>2040739110.7055655</v>
      </c>
    </row>
    <row r="26" spans="1:23" ht="25.5">
      <c r="B26" s="486" t="s">
        <v>691</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85" zoomScaleNormal="85" workbookViewId="0">
      <selection activeCell="B20" sqref="B20"/>
    </sheetView>
  </sheetViews>
  <sheetFormatPr defaultColWidth="9.140625" defaultRowHeight="12.75"/>
  <cols>
    <col min="1" max="1" width="11" style="458" bestFit="1" customWidth="1"/>
    <col min="2" max="2" width="93.42578125" style="458" customWidth="1"/>
    <col min="3" max="8" width="22" style="458" customWidth="1"/>
    <col min="9" max="9" width="42.28515625" style="458" bestFit="1" customWidth="1"/>
    <col min="10" max="16384" width="9.140625" style="458"/>
  </cols>
  <sheetData>
    <row r="1" spans="1:9" s="662" customFormat="1" ht="13.5">
      <c r="A1" s="661" t="s">
        <v>30</v>
      </c>
      <c r="B1" s="654" t="str">
        <f>'Info '!C2</f>
        <v>JSC TBC Bank</v>
      </c>
    </row>
    <row r="2" spans="1:9" s="662" customFormat="1" ht="13.5">
      <c r="A2" s="661" t="s">
        <v>31</v>
      </c>
      <c r="B2" s="663">
        <f>'1. key ratios '!B2</f>
        <v>44377</v>
      </c>
    </row>
    <row r="3" spans="1:9">
      <c r="A3" s="450" t="s">
        <v>565</v>
      </c>
    </row>
    <row r="4" spans="1:9">
      <c r="C4" s="488" t="s">
        <v>0</v>
      </c>
      <c r="D4" s="488" t="s">
        <v>1</v>
      </c>
      <c r="E4" s="488" t="s">
        <v>2</v>
      </c>
      <c r="F4" s="488" t="s">
        <v>3</v>
      </c>
      <c r="G4" s="488" t="s">
        <v>4</v>
      </c>
      <c r="H4" s="488" t="s">
        <v>5</v>
      </c>
      <c r="I4" s="488" t="s">
        <v>8</v>
      </c>
    </row>
    <row r="5" spans="1:9" ht="46.5" customHeight="1">
      <c r="A5" s="731" t="s">
        <v>706</v>
      </c>
      <c r="B5" s="732"/>
      <c r="C5" s="745" t="s">
        <v>553</v>
      </c>
      <c r="D5" s="745"/>
      <c r="E5" s="745" t="s">
        <v>554</v>
      </c>
      <c r="F5" s="745" t="s">
        <v>555</v>
      </c>
      <c r="G5" s="743" t="s">
        <v>556</v>
      </c>
      <c r="H5" s="743" t="s">
        <v>557</v>
      </c>
      <c r="I5" s="489" t="s">
        <v>558</v>
      </c>
    </row>
    <row r="6" spans="1:9" ht="75" customHeight="1">
      <c r="A6" s="735"/>
      <c r="B6" s="736"/>
      <c r="C6" s="478" t="s">
        <v>559</v>
      </c>
      <c r="D6" s="478" t="s">
        <v>560</v>
      </c>
      <c r="E6" s="745"/>
      <c r="F6" s="745"/>
      <c r="G6" s="744"/>
      <c r="H6" s="744"/>
      <c r="I6" s="489" t="s">
        <v>561</v>
      </c>
    </row>
    <row r="7" spans="1:9">
      <c r="A7" s="454">
        <v>1</v>
      </c>
      <c r="B7" s="459" t="s">
        <v>696</v>
      </c>
      <c r="C7" s="536">
        <v>9786663.1936000027</v>
      </c>
      <c r="D7" s="536">
        <v>3888212002.1935911</v>
      </c>
      <c r="E7" s="536">
        <v>3943963.3071000003</v>
      </c>
      <c r="F7" s="536">
        <v>4861300.1527000004</v>
      </c>
      <c r="G7" s="536">
        <v>0</v>
      </c>
      <c r="H7" s="536">
        <v>1056042.8600000001</v>
      </c>
      <c r="I7" s="455">
        <f t="shared" ref="I7:I34" si="0">C7+D7-E7-F7-G7</f>
        <v>3889193401.9273915</v>
      </c>
    </row>
    <row r="8" spans="1:9">
      <c r="A8" s="454">
        <v>2</v>
      </c>
      <c r="B8" s="459" t="s">
        <v>566</v>
      </c>
      <c r="C8" s="536">
        <v>3872335.2209000005</v>
      </c>
      <c r="D8" s="536">
        <v>1191536644.4278095</v>
      </c>
      <c r="E8" s="536">
        <v>1973563.6070000003</v>
      </c>
      <c r="F8" s="536">
        <v>6495705.1532000042</v>
      </c>
      <c r="G8" s="536">
        <v>0</v>
      </c>
      <c r="H8" s="536">
        <v>254421.79</v>
      </c>
      <c r="I8" s="455">
        <f t="shared" si="0"/>
        <v>1186939710.8885095</v>
      </c>
    </row>
    <row r="9" spans="1:9">
      <c r="A9" s="454">
        <v>3</v>
      </c>
      <c r="B9" s="459" t="s">
        <v>567</v>
      </c>
      <c r="C9" s="536">
        <v>501340.71600000007</v>
      </c>
      <c r="D9" s="536">
        <v>123497919.57900003</v>
      </c>
      <c r="E9" s="536">
        <v>421333.3121000001</v>
      </c>
      <c r="F9" s="536">
        <v>2453493.7031999999</v>
      </c>
      <c r="G9" s="536">
        <v>0</v>
      </c>
      <c r="H9" s="536">
        <v>22925.43</v>
      </c>
      <c r="I9" s="455">
        <f t="shared" si="0"/>
        <v>121124433.27970004</v>
      </c>
    </row>
    <row r="10" spans="1:9">
      <c r="A10" s="454">
        <v>4</v>
      </c>
      <c r="B10" s="459" t="s">
        <v>697</v>
      </c>
      <c r="C10" s="536">
        <v>55310639.359900013</v>
      </c>
      <c r="D10" s="536">
        <v>518103360.95120007</v>
      </c>
      <c r="E10" s="536">
        <v>25757527.658900011</v>
      </c>
      <c r="F10" s="536">
        <v>8514865.8812000006</v>
      </c>
      <c r="G10" s="536">
        <v>0</v>
      </c>
      <c r="H10" s="536">
        <v>26840.66</v>
      </c>
      <c r="I10" s="455">
        <f t="shared" si="0"/>
        <v>539141606.77100015</v>
      </c>
    </row>
    <row r="11" spans="1:9">
      <c r="A11" s="454">
        <v>5</v>
      </c>
      <c r="B11" s="459" t="s">
        <v>568</v>
      </c>
      <c r="C11" s="536">
        <v>76642770.236899972</v>
      </c>
      <c r="D11" s="536">
        <v>930446230.87350011</v>
      </c>
      <c r="E11" s="536">
        <v>40570613.708800003</v>
      </c>
      <c r="F11" s="536">
        <v>14928357.918000005</v>
      </c>
      <c r="G11" s="536">
        <v>0</v>
      </c>
      <c r="H11" s="536">
        <v>61106.89</v>
      </c>
      <c r="I11" s="455">
        <f t="shared" si="0"/>
        <v>951590029.48360014</v>
      </c>
    </row>
    <row r="12" spans="1:9">
      <c r="A12" s="454">
        <v>6</v>
      </c>
      <c r="B12" s="459" t="s">
        <v>569</v>
      </c>
      <c r="C12" s="536">
        <v>15438194.648799997</v>
      </c>
      <c r="D12" s="536">
        <v>290570539.32589096</v>
      </c>
      <c r="E12" s="536">
        <v>10097058.239282709</v>
      </c>
      <c r="F12" s="536">
        <v>5054876.4891000018</v>
      </c>
      <c r="G12" s="536">
        <v>0</v>
      </c>
      <c r="H12" s="536">
        <v>906194.02072899998</v>
      </c>
      <c r="I12" s="455">
        <f t="shared" si="0"/>
        <v>290856799.24630827</v>
      </c>
    </row>
    <row r="13" spans="1:9">
      <c r="A13" s="454">
        <v>7</v>
      </c>
      <c r="B13" s="459" t="s">
        <v>570</v>
      </c>
      <c r="C13" s="536">
        <v>20116836.119000003</v>
      </c>
      <c r="D13" s="536">
        <v>307789058.36930001</v>
      </c>
      <c r="E13" s="536">
        <v>8169081.4336999981</v>
      </c>
      <c r="F13" s="536">
        <v>5933036.4141000016</v>
      </c>
      <c r="G13" s="536">
        <v>0</v>
      </c>
      <c r="H13" s="536">
        <v>114101.54</v>
      </c>
      <c r="I13" s="455">
        <f t="shared" si="0"/>
        <v>313803776.64050001</v>
      </c>
    </row>
    <row r="14" spans="1:9">
      <c r="A14" s="454">
        <v>8</v>
      </c>
      <c r="B14" s="459" t="s">
        <v>571</v>
      </c>
      <c r="C14" s="536">
        <v>16201517.367499998</v>
      </c>
      <c r="D14" s="536">
        <v>518457834.74639976</v>
      </c>
      <c r="E14" s="536">
        <v>9210452.8881000038</v>
      </c>
      <c r="F14" s="536">
        <v>10096071.332500003</v>
      </c>
      <c r="G14" s="536">
        <v>0</v>
      </c>
      <c r="H14" s="536">
        <v>350364.06</v>
      </c>
      <c r="I14" s="455">
        <f t="shared" si="0"/>
        <v>515352827.89329976</v>
      </c>
    </row>
    <row r="15" spans="1:9">
      <c r="A15" s="454">
        <v>9</v>
      </c>
      <c r="B15" s="459" t="s">
        <v>572</v>
      </c>
      <c r="C15" s="536">
        <v>11600576.177900003</v>
      </c>
      <c r="D15" s="536">
        <v>316739646.28000021</v>
      </c>
      <c r="E15" s="536">
        <v>8587647.4689999986</v>
      </c>
      <c r="F15" s="536">
        <v>5570378.7476999983</v>
      </c>
      <c r="G15" s="536">
        <v>0</v>
      </c>
      <c r="H15" s="536">
        <v>33358.39</v>
      </c>
      <c r="I15" s="455">
        <f t="shared" si="0"/>
        <v>314182196.24120027</v>
      </c>
    </row>
    <row r="16" spans="1:9">
      <c r="A16" s="454">
        <v>10</v>
      </c>
      <c r="B16" s="459" t="s">
        <v>573</v>
      </c>
      <c r="C16" s="536">
        <v>1950292.8468999998</v>
      </c>
      <c r="D16" s="536">
        <v>104630473.11550003</v>
      </c>
      <c r="E16" s="536">
        <v>2176466.8424</v>
      </c>
      <c r="F16" s="536">
        <v>1912989.5729999992</v>
      </c>
      <c r="G16" s="536">
        <v>0</v>
      </c>
      <c r="H16" s="536">
        <v>25832.37</v>
      </c>
      <c r="I16" s="455">
        <f t="shared" si="0"/>
        <v>102491309.54700004</v>
      </c>
    </row>
    <row r="17" spans="1:9">
      <c r="A17" s="454">
        <v>11</v>
      </c>
      <c r="B17" s="459" t="s">
        <v>574</v>
      </c>
      <c r="C17" s="536">
        <v>9386021.5315000005</v>
      </c>
      <c r="D17" s="536">
        <v>93043876.974600002</v>
      </c>
      <c r="E17" s="536">
        <v>4444181.4754999978</v>
      </c>
      <c r="F17" s="536">
        <v>1680677.4686999999</v>
      </c>
      <c r="G17" s="536">
        <v>0</v>
      </c>
      <c r="H17" s="536">
        <v>155258.35</v>
      </c>
      <c r="I17" s="455">
        <f t="shared" si="0"/>
        <v>96305039.56189999</v>
      </c>
    </row>
    <row r="18" spans="1:9">
      <c r="A18" s="454">
        <v>12</v>
      </c>
      <c r="B18" s="459" t="s">
        <v>575</v>
      </c>
      <c r="C18" s="536">
        <v>56940688.710100017</v>
      </c>
      <c r="D18" s="536">
        <v>1141170344.7643003</v>
      </c>
      <c r="E18" s="536">
        <v>27935461.872600008</v>
      </c>
      <c r="F18" s="536">
        <v>21728865.550600003</v>
      </c>
      <c r="G18" s="536">
        <v>0</v>
      </c>
      <c r="H18" s="536">
        <v>3498028.3419420002</v>
      </c>
      <c r="I18" s="455">
        <f t="shared" si="0"/>
        <v>1148446706.0512002</v>
      </c>
    </row>
    <row r="19" spans="1:9">
      <c r="A19" s="454">
        <v>13</v>
      </c>
      <c r="B19" s="459" t="s">
        <v>576</v>
      </c>
      <c r="C19" s="536">
        <v>12033877.217099993</v>
      </c>
      <c r="D19" s="536">
        <v>446554098.09400022</v>
      </c>
      <c r="E19" s="536">
        <v>7562660.646499997</v>
      </c>
      <c r="F19" s="536">
        <v>8495298.529000001</v>
      </c>
      <c r="G19" s="536">
        <v>0</v>
      </c>
      <c r="H19" s="536">
        <v>890344.89</v>
      </c>
      <c r="I19" s="455">
        <f t="shared" si="0"/>
        <v>442530016.13560021</v>
      </c>
    </row>
    <row r="20" spans="1:9">
      <c r="A20" s="454">
        <v>14</v>
      </c>
      <c r="B20" s="459" t="s">
        <v>577</v>
      </c>
      <c r="C20" s="536">
        <v>136230666.66070002</v>
      </c>
      <c r="D20" s="536">
        <v>1213094531.6612999</v>
      </c>
      <c r="E20" s="536">
        <v>65045924.398299985</v>
      </c>
      <c r="F20" s="536">
        <v>19419990.882599995</v>
      </c>
      <c r="G20" s="536">
        <v>0</v>
      </c>
      <c r="H20" s="536">
        <v>611459.27</v>
      </c>
      <c r="I20" s="455">
        <f t="shared" si="0"/>
        <v>1264859283.0411</v>
      </c>
    </row>
    <row r="21" spans="1:9">
      <c r="A21" s="454">
        <v>15</v>
      </c>
      <c r="B21" s="459" t="s">
        <v>578</v>
      </c>
      <c r="C21" s="536">
        <v>32221437.418400012</v>
      </c>
      <c r="D21" s="536">
        <v>293677220.65879989</v>
      </c>
      <c r="E21" s="536">
        <v>14686738.919300001</v>
      </c>
      <c r="F21" s="536">
        <v>4954786.5288999993</v>
      </c>
      <c r="G21" s="536">
        <v>0</v>
      </c>
      <c r="H21" s="536">
        <v>412323.13</v>
      </c>
      <c r="I21" s="455">
        <f t="shared" si="0"/>
        <v>306257132.62899983</v>
      </c>
    </row>
    <row r="22" spans="1:9">
      <c r="A22" s="454">
        <v>16</v>
      </c>
      <c r="B22" s="459" t="s">
        <v>579</v>
      </c>
      <c r="C22" s="536">
        <v>11319445.110400001</v>
      </c>
      <c r="D22" s="536">
        <v>196880966.10509986</v>
      </c>
      <c r="E22" s="536">
        <v>5454920.0281000007</v>
      </c>
      <c r="F22" s="536">
        <v>3905756.1238000002</v>
      </c>
      <c r="G22" s="536">
        <v>0</v>
      </c>
      <c r="H22" s="536">
        <v>59624.21</v>
      </c>
      <c r="I22" s="455">
        <f t="shared" si="0"/>
        <v>198839735.06359982</v>
      </c>
    </row>
    <row r="23" spans="1:9">
      <c r="A23" s="454">
        <v>17</v>
      </c>
      <c r="B23" s="459" t="s">
        <v>700</v>
      </c>
      <c r="C23" s="536">
        <v>36923959.206700012</v>
      </c>
      <c r="D23" s="536">
        <v>124891168.95560001</v>
      </c>
      <c r="E23" s="536">
        <v>11259834.046700001</v>
      </c>
      <c r="F23" s="536">
        <v>2460632.9710000004</v>
      </c>
      <c r="G23" s="536">
        <v>0</v>
      </c>
      <c r="H23" s="536">
        <v>5653.79</v>
      </c>
      <c r="I23" s="455">
        <f t="shared" si="0"/>
        <v>148094661.14460003</v>
      </c>
    </row>
    <row r="24" spans="1:9">
      <c r="A24" s="454">
        <v>18</v>
      </c>
      <c r="B24" s="459" t="s">
        <v>580</v>
      </c>
      <c r="C24" s="536">
        <v>15388419.128599996</v>
      </c>
      <c r="D24" s="536">
        <v>1053670970.2649732</v>
      </c>
      <c r="E24" s="536">
        <v>12124883.889100002</v>
      </c>
      <c r="F24" s="536">
        <v>19218326.468207743</v>
      </c>
      <c r="G24" s="536">
        <v>0</v>
      </c>
      <c r="H24" s="536">
        <v>55792.18</v>
      </c>
      <c r="I24" s="455">
        <f t="shared" si="0"/>
        <v>1037716179.0362655</v>
      </c>
    </row>
    <row r="25" spans="1:9">
      <c r="A25" s="454">
        <v>19</v>
      </c>
      <c r="B25" s="459" t="s">
        <v>581</v>
      </c>
      <c r="C25" s="536">
        <v>3767949.3817000003</v>
      </c>
      <c r="D25" s="536">
        <v>74874195.938700035</v>
      </c>
      <c r="E25" s="536">
        <v>1377582.6519000002</v>
      </c>
      <c r="F25" s="536">
        <v>1473392.9543999999</v>
      </c>
      <c r="G25" s="536">
        <v>0</v>
      </c>
      <c r="H25" s="536">
        <v>1038719.0645</v>
      </c>
      <c r="I25" s="455">
        <f t="shared" si="0"/>
        <v>75791169.714100033</v>
      </c>
    </row>
    <row r="26" spans="1:9">
      <c r="A26" s="454">
        <v>20</v>
      </c>
      <c r="B26" s="459" t="s">
        <v>699</v>
      </c>
      <c r="C26" s="536">
        <v>14440465.3259</v>
      </c>
      <c r="D26" s="536">
        <v>463243307.20539975</v>
      </c>
      <c r="E26" s="536">
        <v>7500030.3419999983</v>
      </c>
      <c r="F26" s="536">
        <v>8706665.4813999999</v>
      </c>
      <c r="G26" s="536">
        <v>0</v>
      </c>
      <c r="H26" s="536">
        <v>215407.015292</v>
      </c>
      <c r="I26" s="455">
        <f t="shared" si="0"/>
        <v>461477076.70789975</v>
      </c>
    </row>
    <row r="27" spans="1:9">
      <c r="A27" s="454">
        <v>21</v>
      </c>
      <c r="B27" s="459" t="s">
        <v>582</v>
      </c>
      <c r="C27" s="536">
        <v>3387644.3089999999</v>
      </c>
      <c r="D27" s="536">
        <v>80746722.800099999</v>
      </c>
      <c r="E27" s="536">
        <v>1669380.6642</v>
      </c>
      <c r="F27" s="536">
        <v>1593886.9144999993</v>
      </c>
      <c r="G27" s="536">
        <v>0</v>
      </c>
      <c r="H27" s="536">
        <v>117825.89</v>
      </c>
      <c r="I27" s="455">
        <f t="shared" si="0"/>
        <v>80871099.530400008</v>
      </c>
    </row>
    <row r="28" spans="1:9">
      <c r="A28" s="454">
        <v>22</v>
      </c>
      <c r="B28" s="459" t="s">
        <v>583</v>
      </c>
      <c r="C28" s="536">
        <v>851393.84759999986</v>
      </c>
      <c r="D28" s="536">
        <v>245105558.14432865</v>
      </c>
      <c r="E28" s="536">
        <v>639437.55040000007</v>
      </c>
      <c r="F28" s="536">
        <v>4742087.7713972116</v>
      </c>
      <c r="G28" s="536">
        <v>0</v>
      </c>
      <c r="H28" s="536">
        <v>81673.259999999995</v>
      </c>
      <c r="I28" s="455">
        <f t="shared" si="0"/>
        <v>240575426.67013147</v>
      </c>
    </row>
    <row r="29" spans="1:9">
      <c r="A29" s="454">
        <v>23</v>
      </c>
      <c r="B29" s="459" t="s">
        <v>584</v>
      </c>
      <c r="C29" s="536">
        <v>154963725.67169997</v>
      </c>
      <c r="D29" s="536">
        <v>2689414529.8758292</v>
      </c>
      <c r="E29" s="536">
        <v>74733113.642699957</v>
      </c>
      <c r="F29" s="536">
        <v>50007245.907600008</v>
      </c>
      <c r="G29" s="536">
        <v>0</v>
      </c>
      <c r="H29" s="536">
        <v>27553562.28339</v>
      </c>
      <c r="I29" s="455">
        <f t="shared" si="0"/>
        <v>2719637895.9972291</v>
      </c>
    </row>
    <row r="30" spans="1:9">
      <c r="A30" s="454">
        <v>24</v>
      </c>
      <c r="B30" s="459" t="s">
        <v>698</v>
      </c>
      <c r="C30" s="536">
        <v>24832385.534600005</v>
      </c>
      <c r="D30" s="536">
        <v>663602387.10210037</v>
      </c>
      <c r="E30" s="536">
        <v>16070786.796800001</v>
      </c>
      <c r="F30" s="536">
        <v>12271971.396800006</v>
      </c>
      <c r="G30" s="536">
        <v>0</v>
      </c>
      <c r="H30" s="536">
        <v>4513740.2699999996</v>
      </c>
      <c r="I30" s="455">
        <f t="shared" si="0"/>
        <v>660092014.44310033</v>
      </c>
    </row>
    <row r="31" spans="1:9">
      <c r="A31" s="454">
        <v>25</v>
      </c>
      <c r="B31" s="459" t="s">
        <v>585</v>
      </c>
      <c r="C31" s="536">
        <v>92959323.393900007</v>
      </c>
      <c r="D31" s="536">
        <v>1112125872.4965</v>
      </c>
      <c r="E31" s="536">
        <v>40444683.855599992</v>
      </c>
      <c r="F31" s="536">
        <v>20760680.704899993</v>
      </c>
      <c r="G31" s="536">
        <v>0</v>
      </c>
      <c r="H31" s="536">
        <v>6453070.7300000004</v>
      </c>
      <c r="I31" s="455">
        <f t="shared" si="0"/>
        <v>1143879831.3299</v>
      </c>
    </row>
    <row r="32" spans="1:9">
      <c r="A32" s="454">
        <v>26</v>
      </c>
      <c r="B32" s="459" t="s">
        <v>695</v>
      </c>
      <c r="C32" s="536">
        <v>80454378.996400103</v>
      </c>
      <c r="D32" s="536">
        <v>946196665.7328999</v>
      </c>
      <c r="E32" s="536">
        <v>52860247.787089258</v>
      </c>
      <c r="F32" s="536">
        <v>17982761.389091015</v>
      </c>
      <c r="G32" s="536">
        <v>0</v>
      </c>
      <c r="H32" s="536">
        <v>5408194.8990350002</v>
      </c>
      <c r="I32" s="455">
        <f t="shared" si="0"/>
        <v>955808035.55311978</v>
      </c>
    </row>
    <row r="33" spans="1:10">
      <c r="A33" s="454">
        <v>27</v>
      </c>
      <c r="B33" s="454" t="s">
        <v>586</v>
      </c>
      <c r="C33" s="536">
        <v>259903551.93326396</v>
      </c>
      <c r="D33" s="536">
        <v>2048981920.6322107</v>
      </c>
      <c r="E33" s="536">
        <v>109253771.78452909</v>
      </c>
      <c r="F33" s="536">
        <v>3565417.6072592302</v>
      </c>
      <c r="G33" s="536">
        <v>0</v>
      </c>
      <c r="H33" s="536">
        <v>5368936.25</v>
      </c>
      <c r="I33" s="455">
        <f t="shared" si="0"/>
        <v>2196066283.173686</v>
      </c>
    </row>
    <row r="34" spans="1:10">
      <c r="A34" s="454">
        <v>28</v>
      </c>
      <c r="B34" s="460" t="s">
        <v>108</v>
      </c>
      <c r="C34" s="535">
        <f>SUM(C7:C33)</f>
        <v>1157426499.2649641</v>
      </c>
      <c r="D34" s="535">
        <f t="shared" ref="D34:H34" si="1">SUM(D7:D33)</f>
        <v>21077258047.268936</v>
      </c>
      <c r="E34" s="535">
        <f t="shared" si="1"/>
        <v>563971348.8177011</v>
      </c>
      <c r="F34" s="535">
        <f t="shared" si="1"/>
        <v>268789520.01485521</v>
      </c>
      <c r="G34" s="535">
        <v>44900465.686998002</v>
      </c>
      <c r="H34" s="535">
        <f t="shared" si="1"/>
        <v>59290801.834888004</v>
      </c>
      <c r="I34" s="537">
        <f t="shared" si="0"/>
        <v>21357023212.014351</v>
      </c>
    </row>
    <row r="35" spans="1:10">
      <c r="A35" s="461"/>
      <c r="B35" s="461"/>
      <c r="C35" s="461"/>
      <c r="D35" s="461"/>
      <c r="E35" s="461"/>
      <c r="F35" s="461"/>
      <c r="G35" s="461"/>
      <c r="H35" s="461"/>
      <c r="I35" s="461"/>
      <c r="J35" s="461"/>
    </row>
    <row r="36" spans="1:10">
      <c r="A36" s="461"/>
      <c r="B36" s="493"/>
      <c r="C36" s="461"/>
      <c r="D36" s="461"/>
      <c r="E36" s="461"/>
      <c r="F36" s="461"/>
      <c r="G36" s="461"/>
      <c r="H36" s="461"/>
      <c r="I36" s="461"/>
      <c r="J36" s="461"/>
    </row>
    <row r="37" spans="1:10">
      <c r="A37" s="461"/>
      <c r="B37" s="461"/>
      <c r="C37" s="461"/>
      <c r="D37" s="461"/>
      <c r="E37" s="461"/>
      <c r="F37" s="461"/>
      <c r="G37" s="461"/>
      <c r="H37" s="461"/>
      <c r="I37" s="461"/>
      <c r="J37" s="461"/>
    </row>
    <row r="38" spans="1:10">
      <c r="A38" s="461"/>
      <c r="B38" s="461"/>
      <c r="C38" s="461"/>
      <c r="D38" s="461"/>
      <c r="E38" s="461"/>
      <c r="F38" s="461"/>
      <c r="G38" s="461"/>
      <c r="H38" s="461"/>
      <c r="I38" s="461"/>
      <c r="J38" s="461"/>
    </row>
    <row r="39" spans="1:10">
      <c r="A39" s="461"/>
      <c r="B39" s="461"/>
      <c r="C39" s="461"/>
      <c r="D39" s="461"/>
      <c r="E39" s="461"/>
      <c r="F39" s="461"/>
      <c r="G39" s="461"/>
      <c r="H39" s="461"/>
      <c r="I39" s="461"/>
      <c r="J39" s="461"/>
    </row>
    <row r="40" spans="1:10">
      <c r="A40" s="461"/>
      <c r="B40" s="461"/>
      <c r="C40" s="461"/>
      <c r="D40" s="461"/>
      <c r="E40" s="461"/>
      <c r="F40" s="461"/>
      <c r="G40" s="461"/>
      <c r="H40" s="461"/>
      <c r="I40" s="461"/>
      <c r="J40" s="461"/>
    </row>
    <row r="41" spans="1:10">
      <c r="A41" s="461"/>
      <c r="B41" s="461"/>
      <c r="C41" s="461"/>
      <c r="D41" s="461"/>
      <c r="E41" s="461"/>
      <c r="F41" s="461"/>
      <c r="G41" s="461"/>
      <c r="H41" s="461"/>
      <c r="I41" s="461"/>
      <c r="J41" s="461"/>
    </row>
    <row r="42" spans="1:10">
      <c r="A42" s="494"/>
      <c r="B42" s="494"/>
      <c r="C42" s="461"/>
      <c r="D42" s="461"/>
      <c r="E42" s="461"/>
      <c r="F42" s="461"/>
      <c r="G42" s="461"/>
      <c r="H42" s="461"/>
      <c r="I42" s="461"/>
      <c r="J42" s="461"/>
    </row>
    <row r="43" spans="1:10">
      <c r="A43" s="494"/>
      <c r="B43" s="494"/>
      <c r="C43" s="461"/>
      <c r="D43" s="461"/>
      <c r="E43" s="461"/>
      <c r="F43" s="461"/>
      <c r="G43" s="461"/>
      <c r="H43" s="461"/>
      <c r="I43" s="461"/>
      <c r="J43" s="461"/>
    </row>
    <row r="44" spans="1:10">
      <c r="A44" s="461"/>
      <c r="B44" s="461"/>
      <c r="C44" s="461"/>
      <c r="D44" s="461"/>
      <c r="E44" s="461"/>
      <c r="F44" s="461"/>
      <c r="G44" s="461"/>
      <c r="H44" s="461"/>
      <c r="I44" s="461"/>
      <c r="J44" s="461"/>
    </row>
    <row r="45" spans="1:10">
      <c r="A45" s="461"/>
      <c r="B45" s="461"/>
      <c r="C45" s="461"/>
      <c r="D45" s="461"/>
      <c r="E45" s="461"/>
      <c r="F45" s="461"/>
      <c r="G45" s="461"/>
      <c r="H45" s="461"/>
      <c r="I45" s="461"/>
      <c r="J45" s="461"/>
    </row>
    <row r="46" spans="1:10">
      <c r="A46" s="461"/>
      <c r="B46" s="461"/>
      <c r="C46" s="461"/>
      <c r="D46" s="461"/>
      <c r="E46" s="461"/>
      <c r="F46" s="461"/>
      <c r="G46" s="461"/>
      <c r="H46" s="461"/>
      <c r="I46" s="461"/>
      <c r="J46" s="461"/>
    </row>
    <row r="47" spans="1:10">
      <c r="A47" s="461"/>
      <c r="B47" s="461"/>
      <c r="C47" s="461"/>
      <c r="D47" s="461"/>
      <c r="E47" s="461"/>
      <c r="F47" s="461"/>
      <c r="G47" s="461"/>
      <c r="H47" s="461"/>
      <c r="I47" s="461"/>
      <c r="J47" s="461"/>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115" zoomScaleNormal="115" workbookViewId="0"/>
  </sheetViews>
  <sheetFormatPr defaultColWidth="9.140625" defaultRowHeight="12.75"/>
  <cols>
    <col min="1" max="1" width="11.85546875" style="458" bestFit="1" customWidth="1"/>
    <col min="2" max="2" width="108" style="458" bestFit="1" customWidth="1"/>
    <col min="3" max="4" width="35.5703125" style="458" customWidth="1"/>
    <col min="5" max="16384" width="9.140625" style="458"/>
  </cols>
  <sheetData>
    <row r="1" spans="1:4" s="662" customFormat="1" ht="13.5">
      <c r="A1" s="661" t="s">
        <v>30</v>
      </c>
      <c r="B1" s="654" t="str">
        <f>'Info '!C2</f>
        <v>JSC TBC Bank</v>
      </c>
    </row>
    <row r="2" spans="1:4" s="662" customFormat="1" ht="13.5">
      <c r="A2" s="661" t="s">
        <v>31</v>
      </c>
      <c r="B2" s="663">
        <f>'1. key ratios '!B2</f>
        <v>44377</v>
      </c>
    </row>
    <row r="3" spans="1:4">
      <c r="A3" s="450" t="s">
        <v>587</v>
      </c>
    </row>
    <row r="5" spans="1:4" ht="25.5">
      <c r="A5" s="746" t="s">
        <v>588</v>
      </c>
      <c r="B5" s="746"/>
      <c r="C5" s="482" t="s">
        <v>589</v>
      </c>
      <c r="D5" s="482" t="s">
        <v>590</v>
      </c>
    </row>
    <row r="6" spans="1:4">
      <c r="A6" s="462">
        <v>1</v>
      </c>
      <c r="B6" s="463" t="s">
        <v>591</v>
      </c>
      <c r="C6" s="536">
        <v>892713803.31605029</v>
      </c>
      <c r="D6" s="536">
        <v>4896557</v>
      </c>
    </row>
    <row r="7" spans="1:4">
      <c r="A7" s="464">
        <v>2</v>
      </c>
      <c r="B7" s="463" t="s">
        <v>592</v>
      </c>
      <c r="C7" s="536">
        <f>SUM(C8:C11)</f>
        <v>128482612</v>
      </c>
      <c r="D7" s="536">
        <f>SUM(D8:D11)</f>
        <v>32043</v>
      </c>
    </row>
    <row r="8" spans="1:4">
      <c r="A8" s="465">
        <v>2.1</v>
      </c>
      <c r="B8" s="466" t="s">
        <v>703</v>
      </c>
      <c r="C8" s="536">
        <v>89880442</v>
      </c>
      <c r="D8" s="536">
        <v>32043</v>
      </c>
    </row>
    <row r="9" spans="1:4">
      <c r="A9" s="465">
        <v>2.2000000000000002</v>
      </c>
      <c r="B9" s="466" t="s">
        <v>701</v>
      </c>
      <c r="C9" s="536">
        <v>38602170</v>
      </c>
      <c r="D9" s="536">
        <v>0</v>
      </c>
    </row>
    <row r="10" spans="1:4">
      <c r="A10" s="465">
        <v>2.2999999999999998</v>
      </c>
      <c r="B10" s="466" t="s">
        <v>593</v>
      </c>
      <c r="C10" s="536">
        <v>0</v>
      </c>
      <c r="D10" s="536">
        <v>0</v>
      </c>
    </row>
    <row r="11" spans="1:4">
      <c r="A11" s="465">
        <v>2.4</v>
      </c>
      <c r="B11" s="466" t="s">
        <v>594</v>
      </c>
      <c r="C11" s="536">
        <v>0</v>
      </c>
      <c r="D11" s="536">
        <v>0</v>
      </c>
    </row>
    <row r="12" spans="1:4">
      <c r="A12" s="462">
        <v>3</v>
      </c>
      <c r="B12" s="463" t="s">
        <v>595</v>
      </c>
      <c r="C12" s="536">
        <f>SUM(C13:C18)</f>
        <v>260844797.89842033</v>
      </c>
      <c r="D12" s="536">
        <f>SUM(D13:D18)</f>
        <v>438072</v>
      </c>
    </row>
    <row r="13" spans="1:4">
      <c r="A13" s="465">
        <v>3.1</v>
      </c>
      <c r="B13" s="466" t="s">
        <v>596</v>
      </c>
      <c r="C13" s="536">
        <v>11305180</v>
      </c>
      <c r="D13" s="536">
        <v>187099</v>
      </c>
    </row>
    <row r="14" spans="1:4">
      <c r="A14" s="465">
        <v>3.2</v>
      </c>
      <c r="B14" s="466" t="s">
        <v>597</v>
      </c>
      <c r="C14" s="536">
        <v>37138307</v>
      </c>
      <c r="D14" s="536">
        <v>353</v>
      </c>
    </row>
    <row r="15" spans="1:4">
      <c r="A15" s="465">
        <v>3.3</v>
      </c>
      <c r="B15" s="466" t="s">
        <v>692</v>
      </c>
      <c r="C15" s="536">
        <v>99839941.27375102</v>
      </c>
      <c r="D15" s="536">
        <v>69475</v>
      </c>
    </row>
    <row r="16" spans="1:4">
      <c r="A16" s="465">
        <v>3.4</v>
      </c>
      <c r="B16" s="466" t="s">
        <v>702</v>
      </c>
      <c r="C16" s="536">
        <v>49404085</v>
      </c>
      <c r="D16" s="536">
        <v>0</v>
      </c>
    </row>
    <row r="17" spans="1:4">
      <c r="A17" s="464">
        <v>3.5</v>
      </c>
      <c r="B17" s="466" t="s">
        <v>598</v>
      </c>
      <c r="C17" s="536">
        <v>34666475</v>
      </c>
      <c r="D17" s="536">
        <v>181145</v>
      </c>
    </row>
    <row r="18" spans="1:4">
      <c r="A18" s="465">
        <v>3.6</v>
      </c>
      <c r="B18" s="466" t="s">
        <v>599</v>
      </c>
      <c r="C18" s="536">
        <v>28490809.624669299</v>
      </c>
      <c r="D18" s="536">
        <v>0</v>
      </c>
    </row>
    <row r="19" spans="1:4">
      <c r="A19" s="467">
        <v>4</v>
      </c>
      <c r="B19" s="463" t="s">
        <v>600</v>
      </c>
      <c r="C19" s="535">
        <f>C6+C7-C12</f>
        <v>760351617.41762996</v>
      </c>
      <c r="D19" s="535">
        <f>D6+D7-D12</f>
        <v>4490528</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workbookViewId="0"/>
  </sheetViews>
  <sheetFormatPr defaultColWidth="9.140625" defaultRowHeight="12.75"/>
  <cols>
    <col min="1" max="1" width="11.85546875" style="458" bestFit="1" customWidth="1"/>
    <col min="2" max="2" width="124.7109375" style="458" customWidth="1"/>
    <col min="3" max="3" width="31.5703125" style="458" customWidth="1"/>
    <col min="4" max="4" width="39.140625" style="458" customWidth="1"/>
    <col min="5" max="16384" width="9.140625" style="458"/>
  </cols>
  <sheetData>
    <row r="1" spans="1:4" s="662" customFormat="1" ht="13.5">
      <c r="A1" s="661" t="s">
        <v>30</v>
      </c>
      <c r="B1" s="654" t="str">
        <f>'Info '!C2</f>
        <v>JSC TBC Bank</v>
      </c>
    </row>
    <row r="2" spans="1:4" s="662" customFormat="1" ht="13.5">
      <c r="A2" s="661" t="s">
        <v>31</v>
      </c>
      <c r="B2" s="663">
        <f>'1. key ratios '!B2</f>
        <v>44377</v>
      </c>
    </row>
    <row r="3" spans="1:4">
      <c r="A3" s="450" t="s">
        <v>601</v>
      </c>
    </row>
    <row r="4" spans="1:4">
      <c r="A4" s="450"/>
    </row>
    <row r="5" spans="1:4" ht="15" customHeight="1">
      <c r="A5" s="747" t="s">
        <v>704</v>
      </c>
      <c r="B5" s="748"/>
      <c r="C5" s="737" t="s">
        <v>602</v>
      </c>
      <c r="D5" s="751" t="s">
        <v>603</v>
      </c>
    </row>
    <row r="6" spans="1:4">
      <c r="A6" s="749"/>
      <c r="B6" s="750"/>
      <c r="C6" s="740"/>
      <c r="D6" s="751"/>
    </row>
    <row r="7" spans="1:4">
      <c r="A7" s="460">
        <v>1</v>
      </c>
      <c r="B7" s="460" t="s">
        <v>591</v>
      </c>
      <c r="C7" s="536">
        <v>1173578304</v>
      </c>
      <c r="D7" s="507"/>
    </row>
    <row r="8" spans="1:4">
      <c r="A8" s="454">
        <v>2</v>
      </c>
      <c r="B8" s="454" t="s">
        <v>604</v>
      </c>
      <c r="C8" s="536">
        <v>145182045</v>
      </c>
      <c r="D8" s="507"/>
    </row>
    <row r="9" spans="1:4">
      <c r="A9" s="454">
        <v>3</v>
      </c>
      <c r="B9" s="468" t="s">
        <v>605</v>
      </c>
      <c r="C9" s="536">
        <v>0</v>
      </c>
      <c r="D9" s="507"/>
    </row>
    <row r="10" spans="1:4">
      <c r="A10" s="454">
        <v>4</v>
      </c>
      <c r="B10" s="454" t="s">
        <v>606</v>
      </c>
      <c r="C10" s="536">
        <f>SUM(C11:C18)</f>
        <v>421309692</v>
      </c>
      <c r="D10" s="507"/>
    </row>
    <row r="11" spans="1:4">
      <c r="A11" s="454">
        <v>5</v>
      </c>
      <c r="B11" s="469" t="s">
        <v>607</v>
      </c>
      <c r="C11" s="536">
        <v>65384173</v>
      </c>
      <c r="D11" s="507"/>
    </row>
    <row r="12" spans="1:4">
      <c r="A12" s="454">
        <v>6</v>
      </c>
      <c r="B12" s="469" t="s">
        <v>608</v>
      </c>
      <c r="C12" s="536">
        <v>83636347</v>
      </c>
      <c r="D12" s="507"/>
    </row>
    <row r="13" spans="1:4">
      <c r="A13" s="454">
        <v>7</v>
      </c>
      <c r="B13" s="469" t="s">
        <v>609</v>
      </c>
      <c r="C13" s="536">
        <v>178040651.41</v>
      </c>
      <c r="D13" s="507"/>
    </row>
    <row r="14" spans="1:4">
      <c r="A14" s="454">
        <v>8</v>
      </c>
      <c r="B14" s="469" t="s">
        <v>610</v>
      </c>
      <c r="C14" s="536">
        <v>0</v>
      </c>
      <c r="D14" s="454"/>
    </row>
    <row r="15" spans="1:4">
      <c r="A15" s="454">
        <v>9</v>
      </c>
      <c r="B15" s="469" t="s">
        <v>611</v>
      </c>
      <c r="C15" s="536">
        <v>0</v>
      </c>
      <c r="D15" s="454"/>
    </row>
    <row r="16" spans="1:4">
      <c r="A16" s="454">
        <v>10</v>
      </c>
      <c r="B16" s="469" t="s">
        <v>612</v>
      </c>
      <c r="C16" s="536">
        <v>53921865.590000004</v>
      </c>
      <c r="D16" s="507"/>
    </row>
    <row r="17" spans="1:4">
      <c r="A17" s="454">
        <v>11</v>
      </c>
      <c r="B17" s="469" t="s">
        <v>613</v>
      </c>
      <c r="C17" s="536">
        <v>0</v>
      </c>
      <c r="D17" s="454"/>
    </row>
    <row r="18" spans="1:4">
      <c r="A18" s="454">
        <v>12</v>
      </c>
      <c r="B18" s="466" t="s">
        <v>709</v>
      </c>
      <c r="C18" s="536">
        <v>40326655</v>
      </c>
      <c r="D18" s="507"/>
    </row>
    <row r="19" spans="1:4">
      <c r="A19" s="460">
        <v>13</v>
      </c>
      <c r="B19" s="495" t="s">
        <v>600</v>
      </c>
      <c r="C19" s="535">
        <f>C7+C8+C9-C10</f>
        <v>897450657</v>
      </c>
      <c r="D19" s="508"/>
    </row>
    <row r="22" spans="1:4">
      <c r="B22" s="448"/>
    </row>
    <row r="23" spans="1:4">
      <c r="B23" s="449"/>
    </row>
    <row r="24" spans="1:4">
      <c r="B24" s="450"/>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8"/>
  <sheetViews>
    <sheetView showGridLines="0" zoomScale="85" zoomScaleNormal="85" workbookViewId="0">
      <selection activeCell="C8" sqref="C8:U28"/>
    </sheetView>
  </sheetViews>
  <sheetFormatPr defaultColWidth="9.140625" defaultRowHeight="12.75"/>
  <cols>
    <col min="1" max="1" width="11.85546875" style="458" bestFit="1" customWidth="1"/>
    <col min="2" max="2" width="47.28515625" style="458" customWidth="1"/>
    <col min="3" max="3" width="17.28515625" style="458" bestFit="1" customWidth="1"/>
    <col min="4" max="4" width="13.85546875" style="458" bestFit="1" customWidth="1"/>
    <col min="5" max="5" width="15.7109375" style="458" bestFit="1" customWidth="1"/>
    <col min="6" max="6" width="16" style="458" bestFit="1" customWidth="1"/>
    <col min="7" max="7" width="13.5703125" style="458" bestFit="1" customWidth="1"/>
    <col min="8" max="8" width="15.7109375" style="458" bestFit="1" customWidth="1"/>
    <col min="9" max="9" width="24.28515625" style="458" bestFit="1" customWidth="1"/>
    <col min="10" max="10" width="23.85546875" style="458" bestFit="1" customWidth="1"/>
    <col min="11" max="11" width="15.7109375" style="458" bestFit="1" customWidth="1"/>
    <col min="12" max="12" width="12.28515625" style="458" bestFit="1" customWidth="1"/>
    <col min="13" max="13" width="16" style="458" bestFit="1" customWidth="1"/>
    <col min="14" max="14" width="23.85546875" style="458" bestFit="1" customWidth="1"/>
    <col min="15" max="15" width="24.5703125" style="458" bestFit="1" customWidth="1"/>
    <col min="16" max="16" width="22.85546875" style="458" bestFit="1" customWidth="1"/>
    <col min="17" max="17" width="20.28515625" style="458" bestFit="1" customWidth="1"/>
    <col min="18" max="19" width="20.7109375" style="458" bestFit="1" customWidth="1"/>
    <col min="20" max="20" width="14.42578125" style="458" bestFit="1" customWidth="1"/>
    <col min="21" max="21" width="22.28515625" style="458" bestFit="1" customWidth="1"/>
    <col min="22" max="22" width="20" style="458" customWidth="1"/>
    <col min="23" max="16384" width="9.140625" style="458"/>
  </cols>
  <sheetData>
    <row r="1" spans="1:41" s="662" customFormat="1" ht="13.5">
      <c r="A1" s="661" t="s">
        <v>30</v>
      </c>
      <c r="B1" s="654" t="str">
        <f>'Info '!C2</f>
        <v>JSC TBC Bank</v>
      </c>
    </row>
    <row r="2" spans="1:41" s="662" customFormat="1" ht="13.5">
      <c r="A2" s="661" t="s">
        <v>31</v>
      </c>
      <c r="B2" s="663">
        <f>'1. key ratios '!B2</f>
        <v>44377</v>
      </c>
      <c r="C2" s="664"/>
    </row>
    <row r="3" spans="1:41">
      <c r="A3" s="450" t="s">
        <v>614</v>
      </c>
    </row>
    <row r="5" spans="1:41" ht="15" customHeight="1">
      <c r="A5" s="737" t="s">
        <v>539</v>
      </c>
      <c r="B5" s="739"/>
      <c r="C5" s="754" t="s">
        <v>615</v>
      </c>
      <c r="D5" s="755"/>
      <c r="E5" s="755"/>
      <c r="F5" s="755"/>
      <c r="G5" s="755"/>
      <c r="H5" s="755"/>
      <c r="I5" s="755"/>
      <c r="J5" s="755"/>
      <c r="K5" s="755"/>
      <c r="L5" s="755"/>
      <c r="M5" s="755"/>
      <c r="N5" s="755"/>
      <c r="O5" s="755"/>
      <c r="P5" s="755"/>
      <c r="Q5" s="755"/>
      <c r="R5" s="755"/>
      <c r="S5" s="755"/>
      <c r="T5" s="755"/>
      <c r="U5" s="756"/>
      <c r="V5" s="496"/>
    </row>
    <row r="6" spans="1:41">
      <c r="A6" s="752"/>
      <c r="B6" s="753"/>
      <c r="C6" s="757" t="s">
        <v>108</v>
      </c>
      <c r="D6" s="759" t="s">
        <v>616</v>
      </c>
      <c r="E6" s="759"/>
      <c r="F6" s="744"/>
      <c r="G6" s="760" t="s">
        <v>617</v>
      </c>
      <c r="H6" s="761"/>
      <c r="I6" s="761"/>
      <c r="J6" s="761"/>
      <c r="K6" s="762"/>
      <c r="L6" s="484"/>
      <c r="M6" s="763" t="s">
        <v>618</v>
      </c>
      <c r="N6" s="763"/>
      <c r="O6" s="744"/>
      <c r="P6" s="744"/>
      <c r="Q6" s="744"/>
      <c r="R6" s="744"/>
      <c r="S6" s="744"/>
      <c r="T6" s="744"/>
      <c r="U6" s="744"/>
      <c r="V6" s="484"/>
    </row>
    <row r="7" spans="1:41" ht="25.5">
      <c r="A7" s="740"/>
      <c r="B7" s="742"/>
      <c r="C7" s="758"/>
      <c r="D7" s="497"/>
      <c r="E7" s="489" t="s">
        <v>619</v>
      </c>
      <c r="F7" s="489" t="s">
        <v>620</v>
      </c>
      <c r="G7" s="487"/>
      <c r="H7" s="489" t="s">
        <v>619</v>
      </c>
      <c r="I7" s="489" t="s">
        <v>621</v>
      </c>
      <c r="J7" s="489" t="s">
        <v>622</v>
      </c>
      <c r="K7" s="489" t="s">
        <v>623</v>
      </c>
      <c r="L7" s="483"/>
      <c r="M7" s="478" t="s">
        <v>624</v>
      </c>
      <c r="N7" s="489" t="s">
        <v>622</v>
      </c>
      <c r="O7" s="489" t="s">
        <v>625</v>
      </c>
      <c r="P7" s="489" t="s">
        <v>626</v>
      </c>
      <c r="Q7" s="489" t="s">
        <v>627</v>
      </c>
      <c r="R7" s="489" t="s">
        <v>628</v>
      </c>
      <c r="S7" s="489" t="s">
        <v>629</v>
      </c>
      <c r="T7" s="498" t="s">
        <v>630</v>
      </c>
      <c r="U7" s="489" t="s">
        <v>631</v>
      </c>
      <c r="V7" s="496"/>
    </row>
    <row r="8" spans="1:41">
      <c r="A8" s="499">
        <v>1</v>
      </c>
      <c r="B8" s="460" t="s">
        <v>632</v>
      </c>
      <c r="C8" s="535">
        <v>14963045781.26</v>
      </c>
      <c r="D8" s="536">
        <v>13041102376.26</v>
      </c>
      <c r="E8" s="536">
        <v>110806963</v>
      </c>
      <c r="F8" s="536">
        <v>800810</v>
      </c>
      <c r="G8" s="536">
        <v>1024492747</v>
      </c>
      <c r="H8" s="536">
        <v>89181057</v>
      </c>
      <c r="I8" s="536">
        <v>33991341</v>
      </c>
      <c r="J8" s="536">
        <v>10687359</v>
      </c>
      <c r="K8" s="536">
        <v>1385148</v>
      </c>
      <c r="L8" s="536">
        <v>897450658</v>
      </c>
      <c r="M8" s="536">
        <v>138875770</v>
      </c>
      <c r="N8" s="536">
        <v>60680793</v>
      </c>
      <c r="O8" s="536">
        <v>71013175</v>
      </c>
      <c r="P8" s="536">
        <v>40574745</v>
      </c>
      <c r="Q8" s="536">
        <v>26190973</v>
      </c>
      <c r="R8" s="536">
        <v>27347106</v>
      </c>
      <c r="S8" s="536">
        <v>1083547</v>
      </c>
      <c r="T8" s="536">
        <v>201</v>
      </c>
      <c r="U8" s="536">
        <v>91297422</v>
      </c>
      <c r="V8" s="461"/>
      <c r="W8" s="461"/>
      <c r="X8" s="461"/>
      <c r="Y8" s="461"/>
      <c r="Z8" s="461"/>
      <c r="AA8" s="461"/>
      <c r="AB8" s="461"/>
      <c r="AC8" s="461"/>
      <c r="AD8" s="461"/>
      <c r="AE8" s="461"/>
      <c r="AF8" s="461"/>
      <c r="AG8" s="461"/>
      <c r="AH8" s="461"/>
      <c r="AI8" s="461"/>
      <c r="AJ8" s="461"/>
      <c r="AK8" s="461"/>
      <c r="AL8" s="461"/>
      <c r="AM8" s="461"/>
      <c r="AN8" s="461"/>
      <c r="AO8" s="461"/>
    </row>
    <row r="9" spans="1:41">
      <c r="A9" s="454">
        <v>1.1000000000000001</v>
      </c>
      <c r="B9" s="480" t="s">
        <v>633</v>
      </c>
      <c r="C9" s="538">
        <v>0</v>
      </c>
      <c r="D9" s="536">
        <v>0</v>
      </c>
      <c r="E9" s="536">
        <v>0</v>
      </c>
      <c r="F9" s="536">
        <v>0</v>
      </c>
      <c r="G9" s="536">
        <v>0</v>
      </c>
      <c r="H9" s="536">
        <v>0</v>
      </c>
      <c r="I9" s="536">
        <v>0</v>
      </c>
      <c r="J9" s="536">
        <v>0</v>
      </c>
      <c r="K9" s="536">
        <v>0</v>
      </c>
      <c r="L9" s="536">
        <v>0</v>
      </c>
      <c r="M9" s="536">
        <v>0</v>
      </c>
      <c r="N9" s="536">
        <v>0</v>
      </c>
      <c r="O9" s="536">
        <v>0</v>
      </c>
      <c r="P9" s="536">
        <v>0</v>
      </c>
      <c r="Q9" s="536">
        <v>0</v>
      </c>
      <c r="R9" s="536">
        <v>0</v>
      </c>
      <c r="S9" s="536">
        <v>0</v>
      </c>
      <c r="T9" s="536">
        <v>0</v>
      </c>
      <c r="U9" s="536">
        <v>0</v>
      </c>
      <c r="V9" s="461"/>
      <c r="W9" s="461"/>
      <c r="X9" s="461"/>
      <c r="Y9" s="461"/>
      <c r="Z9" s="461"/>
      <c r="AA9" s="461"/>
      <c r="AB9" s="461"/>
      <c r="AC9" s="461"/>
      <c r="AD9" s="461"/>
      <c r="AE9" s="461"/>
      <c r="AF9" s="461"/>
      <c r="AG9" s="461"/>
      <c r="AH9" s="461"/>
      <c r="AI9" s="461"/>
      <c r="AJ9" s="461"/>
      <c r="AK9" s="461"/>
      <c r="AL9" s="461"/>
      <c r="AM9" s="461"/>
      <c r="AN9" s="461"/>
      <c r="AO9" s="461"/>
    </row>
    <row r="10" spans="1:41">
      <c r="A10" s="454">
        <v>1.2</v>
      </c>
      <c r="B10" s="480" t="s">
        <v>634</v>
      </c>
      <c r="C10" s="538">
        <v>0</v>
      </c>
      <c r="D10" s="536">
        <v>0</v>
      </c>
      <c r="E10" s="536">
        <v>0</v>
      </c>
      <c r="F10" s="536">
        <v>0</v>
      </c>
      <c r="G10" s="536">
        <v>0</v>
      </c>
      <c r="H10" s="536">
        <v>0</v>
      </c>
      <c r="I10" s="536">
        <v>0</v>
      </c>
      <c r="J10" s="536">
        <v>0</v>
      </c>
      <c r="K10" s="536">
        <v>0</v>
      </c>
      <c r="L10" s="536">
        <v>0</v>
      </c>
      <c r="M10" s="536">
        <v>0</v>
      </c>
      <c r="N10" s="536">
        <v>0</v>
      </c>
      <c r="O10" s="536">
        <v>0</v>
      </c>
      <c r="P10" s="536">
        <v>0</v>
      </c>
      <c r="Q10" s="536">
        <v>0</v>
      </c>
      <c r="R10" s="536">
        <v>0</v>
      </c>
      <c r="S10" s="536">
        <v>0</v>
      </c>
      <c r="T10" s="536">
        <v>0</v>
      </c>
      <c r="U10" s="536">
        <v>0</v>
      </c>
      <c r="V10" s="461"/>
      <c r="W10" s="461"/>
      <c r="X10" s="461"/>
      <c r="Y10" s="461"/>
      <c r="Z10" s="461"/>
      <c r="AA10" s="461"/>
      <c r="AB10" s="461"/>
      <c r="AC10" s="461"/>
      <c r="AD10" s="461"/>
      <c r="AE10" s="461"/>
      <c r="AF10" s="461"/>
      <c r="AG10" s="461"/>
      <c r="AH10" s="461"/>
      <c r="AI10" s="461"/>
      <c r="AJ10" s="461"/>
      <c r="AK10" s="461"/>
      <c r="AL10" s="461"/>
      <c r="AM10" s="461"/>
      <c r="AN10" s="461"/>
      <c r="AO10" s="461"/>
    </row>
    <row r="11" spans="1:41">
      <c r="A11" s="454">
        <v>1.3</v>
      </c>
      <c r="B11" s="480" t="s">
        <v>635</v>
      </c>
      <c r="C11" s="538">
        <v>0</v>
      </c>
      <c r="D11" s="536">
        <v>0</v>
      </c>
      <c r="E11" s="536">
        <v>0</v>
      </c>
      <c r="F11" s="536">
        <v>0</v>
      </c>
      <c r="G11" s="536">
        <v>0</v>
      </c>
      <c r="H11" s="536">
        <v>0</v>
      </c>
      <c r="I11" s="536">
        <v>0</v>
      </c>
      <c r="J11" s="536">
        <v>0</v>
      </c>
      <c r="K11" s="536">
        <v>0</v>
      </c>
      <c r="L11" s="536">
        <v>0</v>
      </c>
      <c r="M11" s="536">
        <v>0</v>
      </c>
      <c r="N11" s="536">
        <v>0</v>
      </c>
      <c r="O11" s="536">
        <v>0</v>
      </c>
      <c r="P11" s="536">
        <v>0</v>
      </c>
      <c r="Q11" s="536">
        <v>0</v>
      </c>
      <c r="R11" s="536">
        <v>0</v>
      </c>
      <c r="S11" s="536">
        <v>0</v>
      </c>
      <c r="T11" s="536">
        <v>0</v>
      </c>
      <c r="U11" s="536">
        <v>0</v>
      </c>
      <c r="V11" s="461"/>
      <c r="W11" s="461"/>
      <c r="X11" s="461"/>
      <c r="Y11" s="461"/>
      <c r="Z11" s="461"/>
      <c r="AA11" s="461"/>
      <c r="AB11" s="461"/>
      <c r="AC11" s="461"/>
      <c r="AD11" s="461"/>
      <c r="AE11" s="461"/>
      <c r="AF11" s="461"/>
      <c r="AG11" s="461"/>
      <c r="AH11" s="461"/>
      <c r="AI11" s="461"/>
      <c r="AJ11" s="461"/>
      <c r="AK11" s="461"/>
      <c r="AL11" s="461"/>
      <c r="AM11" s="461"/>
      <c r="AN11" s="461"/>
      <c r="AO11" s="461"/>
    </row>
    <row r="12" spans="1:41">
      <c r="A12" s="454">
        <v>1.4</v>
      </c>
      <c r="B12" s="480" t="s">
        <v>636</v>
      </c>
      <c r="C12" s="538">
        <v>224142400</v>
      </c>
      <c r="D12" s="536">
        <v>221031180</v>
      </c>
      <c r="E12" s="536">
        <v>44424</v>
      </c>
      <c r="F12" s="536">
        <v>0</v>
      </c>
      <c r="G12" s="536">
        <v>144149</v>
      </c>
      <c r="H12" s="536">
        <v>976</v>
      </c>
      <c r="I12" s="536">
        <v>0</v>
      </c>
      <c r="J12" s="536">
        <v>0</v>
      </c>
      <c r="K12" s="536">
        <v>0</v>
      </c>
      <c r="L12" s="536">
        <v>2967071</v>
      </c>
      <c r="M12" s="536">
        <v>211429</v>
      </c>
      <c r="N12" s="536">
        <v>25180</v>
      </c>
      <c r="O12" s="536">
        <v>28327</v>
      </c>
      <c r="P12" s="536">
        <v>294967</v>
      </c>
      <c r="Q12" s="536">
        <v>0</v>
      </c>
      <c r="R12" s="536">
        <v>286873</v>
      </c>
      <c r="S12" s="536">
        <v>4266</v>
      </c>
      <c r="T12" s="536">
        <v>0</v>
      </c>
      <c r="U12" s="536">
        <v>118703</v>
      </c>
      <c r="V12" s="461"/>
      <c r="W12" s="461"/>
      <c r="X12" s="461"/>
      <c r="Y12" s="461"/>
      <c r="Z12" s="461"/>
      <c r="AA12" s="461"/>
      <c r="AB12" s="461"/>
      <c r="AC12" s="461"/>
      <c r="AD12" s="461"/>
      <c r="AE12" s="461"/>
      <c r="AF12" s="461"/>
      <c r="AG12" s="461"/>
      <c r="AH12" s="461"/>
      <c r="AI12" s="461"/>
      <c r="AJ12" s="461"/>
      <c r="AK12" s="461"/>
      <c r="AL12" s="461"/>
      <c r="AM12" s="461"/>
      <c r="AN12" s="461"/>
      <c r="AO12" s="461"/>
    </row>
    <row r="13" spans="1:41">
      <c r="A13" s="454">
        <v>1.5</v>
      </c>
      <c r="B13" s="480" t="s">
        <v>637</v>
      </c>
      <c r="C13" s="538">
        <v>7113213627.7914</v>
      </c>
      <c r="D13" s="536">
        <v>5980458313.20714</v>
      </c>
      <c r="E13" s="536">
        <v>29260591.591952</v>
      </c>
      <c r="F13" s="536">
        <v>554957.51</v>
      </c>
      <c r="G13" s="536">
        <v>723616758.97803402</v>
      </c>
      <c r="H13" s="536">
        <v>56092274.651527002</v>
      </c>
      <c r="I13" s="536">
        <v>7599820.1904300004</v>
      </c>
      <c r="J13" s="536">
        <v>3149273.0911920001</v>
      </c>
      <c r="K13" s="536">
        <v>65985.452246999994</v>
      </c>
      <c r="L13" s="536">
        <v>409138555.60622603</v>
      </c>
      <c r="M13" s="536">
        <v>57949465.577955</v>
      </c>
      <c r="N13" s="536">
        <v>6195039.5417590002</v>
      </c>
      <c r="O13" s="536">
        <v>17887997.222573001</v>
      </c>
      <c r="P13" s="536">
        <v>12129451.318569999</v>
      </c>
      <c r="Q13" s="536">
        <v>17154979.180971999</v>
      </c>
      <c r="R13" s="536">
        <v>19559076.130376</v>
      </c>
      <c r="S13" s="536">
        <v>1015464.972951</v>
      </c>
      <c r="T13" s="536">
        <v>0</v>
      </c>
      <c r="U13" s="536">
        <v>8916836.0183310006</v>
      </c>
      <c r="V13" s="461"/>
      <c r="W13" s="461"/>
      <c r="X13" s="461"/>
      <c r="Y13" s="461"/>
      <c r="Z13" s="461"/>
      <c r="AA13" s="461"/>
      <c r="AB13" s="461"/>
      <c r="AC13" s="461"/>
      <c r="AD13" s="461"/>
      <c r="AE13" s="461"/>
      <c r="AF13" s="461"/>
      <c r="AG13" s="461"/>
      <c r="AH13" s="461"/>
      <c r="AI13" s="461"/>
      <c r="AJ13" s="461"/>
      <c r="AK13" s="461"/>
      <c r="AL13" s="461"/>
      <c r="AM13" s="461"/>
      <c r="AN13" s="461"/>
      <c r="AO13" s="461"/>
    </row>
    <row r="14" spans="1:41">
      <c r="A14" s="454">
        <v>1.6</v>
      </c>
      <c r="B14" s="480" t="s">
        <v>638</v>
      </c>
      <c r="C14" s="538">
        <v>7625689753.5561199</v>
      </c>
      <c r="D14" s="536">
        <v>6839612883.2211599</v>
      </c>
      <c r="E14" s="536">
        <v>81501948.474614501</v>
      </c>
      <c r="F14" s="536">
        <v>245852.07255775001</v>
      </c>
      <c r="G14" s="536">
        <v>300731839.29305601</v>
      </c>
      <c r="H14" s="536">
        <v>33087806.013365999</v>
      </c>
      <c r="I14" s="536">
        <v>26391520.481837001</v>
      </c>
      <c r="J14" s="536">
        <v>7538085.9027035004</v>
      </c>
      <c r="K14" s="536">
        <v>1319162.75039625</v>
      </c>
      <c r="L14" s="536">
        <v>485345031.04189801</v>
      </c>
      <c r="M14" s="536">
        <v>80714875.738892794</v>
      </c>
      <c r="N14" s="536">
        <v>54460573.595805101</v>
      </c>
      <c r="O14" s="536">
        <v>53096851.460393198</v>
      </c>
      <c r="P14" s="536">
        <v>28150326.3518501</v>
      </c>
      <c r="Q14" s="536">
        <v>9035994.2585750595</v>
      </c>
      <c r="R14" s="536">
        <v>7501157.6177724004</v>
      </c>
      <c r="S14" s="536">
        <v>63815.367459000001</v>
      </c>
      <c r="T14" s="536">
        <v>200.51124999999999</v>
      </c>
      <c r="U14" s="536">
        <v>82261883.589528903</v>
      </c>
      <c r="V14" s="461"/>
      <c r="W14" s="461"/>
      <c r="X14" s="461"/>
      <c r="Y14" s="461"/>
      <c r="Z14" s="461"/>
      <c r="AA14" s="461"/>
      <c r="AB14" s="461"/>
      <c r="AC14" s="461"/>
      <c r="AD14" s="461"/>
      <c r="AE14" s="461"/>
      <c r="AF14" s="461"/>
      <c r="AG14" s="461"/>
      <c r="AH14" s="461"/>
      <c r="AI14" s="461"/>
      <c r="AJ14" s="461"/>
      <c r="AK14" s="461"/>
      <c r="AL14" s="461"/>
      <c r="AM14" s="461"/>
      <c r="AN14" s="461"/>
      <c r="AO14" s="461"/>
    </row>
    <row r="15" spans="1:41">
      <c r="A15" s="499">
        <v>2</v>
      </c>
      <c r="B15" s="460" t="s">
        <v>639</v>
      </c>
      <c r="C15" s="535">
        <v>2007046017.010087</v>
      </c>
      <c r="D15" s="536">
        <v>2006161286.0100865</v>
      </c>
      <c r="E15" s="536">
        <v>0</v>
      </c>
      <c r="F15" s="536">
        <v>0</v>
      </c>
      <c r="G15" s="536">
        <v>884731</v>
      </c>
      <c r="H15" s="536">
        <v>0</v>
      </c>
      <c r="I15" s="536">
        <v>0</v>
      </c>
      <c r="J15" s="536">
        <v>0</v>
      </c>
      <c r="K15" s="536">
        <v>0</v>
      </c>
      <c r="L15" s="536">
        <v>0</v>
      </c>
      <c r="M15" s="536">
        <v>0</v>
      </c>
      <c r="N15" s="536">
        <v>0</v>
      </c>
      <c r="O15" s="536">
        <v>0</v>
      </c>
      <c r="P15" s="536">
        <v>0</v>
      </c>
      <c r="Q15" s="536">
        <v>0</v>
      </c>
      <c r="R15" s="536">
        <v>0</v>
      </c>
      <c r="S15" s="536">
        <v>0</v>
      </c>
      <c r="T15" s="536">
        <v>0</v>
      </c>
      <c r="U15" s="536">
        <v>0</v>
      </c>
      <c r="V15" s="461"/>
      <c r="W15" s="461"/>
      <c r="X15" s="461"/>
      <c r="Y15" s="461"/>
      <c r="Z15" s="461"/>
      <c r="AA15" s="461"/>
      <c r="AB15" s="461"/>
      <c r="AC15" s="461"/>
      <c r="AD15" s="461"/>
      <c r="AE15" s="461"/>
      <c r="AF15" s="461"/>
      <c r="AG15" s="461"/>
      <c r="AH15" s="461"/>
      <c r="AI15" s="461"/>
      <c r="AJ15" s="461"/>
      <c r="AK15" s="461"/>
      <c r="AL15" s="461"/>
      <c r="AM15" s="461"/>
      <c r="AN15" s="461"/>
      <c r="AO15" s="461"/>
    </row>
    <row r="16" spans="1:41">
      <c r="A16" s="454">
        <v>2.1</v>
      </c>
      <c r="B16" s="480" t="s">
        <v>633</v>
      </c>
      <c r="C16" s="538">
        <v>0</v>
      </c>
      <c r="D16" s="536">
        <v>0</v>
      </c>
      <c r="E16" s="536">
        <v>0</v>
      </c>
      <c r="F16" s="536">
        <v>0</v>
      </c>
      <c r="G16" s="536">
        <v>0</v>
      </c>
      <c r="H16" s="536">
        <v>0</v>
      </c>
      <c r="I16" s="536">
        <v>0</v>
      </c>
      <c r="J16" s="536">
        <v>0</v>
      </c>
      <c r="K16" s="536">
        <v>0</v>
      </c>
      <c r="L16" s="536">
        <v>0</v>
      </c>
      <c r="M16" s="536">
        <v>0</v>
      </c>
      <c r="N16" s="536">
        <v>0</v>
      </c>
      <c r="O16" s="536">
        <v>0</v>
      </c>
      <c r="P16" s="536">
        <v>0</v>
      </c>
      <c r="Q16" s="536">
        <v>0</v>
      </c>
      <c r="R16" s="536">
        <v>0</v>
      </c>
      <c r="S16" s="536">
        <v>0</v>
      </c>
      <c r="T16" s="536">
        <v>0</v>
      </c>
      <c r="U16" s="536">
        <v>0</v>
      </c>
      <c r="V16" s="461"/>
      <c r="W16" s="461"/>
      <c r="X16" s="461"/>
      <c r="Y16" s="461"/>
      <c r="Z16" s="461"/>
      <c r="AA16" s="461"/>
      <c r="AB16" s="461"/>
      <c r="AC16" s="461"/>
      <c r="AD16" s="461"/>
      <c r="AE16" s="461"/>
      <c r="AF16" s="461"/>
      <c r="AG16" s="461"/>
      <c r="AH16" s="461"/>
      <c r="AI16" s="461"/>
      <c r="AJ16" s="461"/>
      <c r="AK16" s="461"/>
      <c r="AL16" s="461"/>
      <c r="AM16" s="461"/>
      <c r="AN16" s="461"/>
      <c r="AO16" s="461"/>
    </row>
    <row r="17" spans="1:41">
      <c r="A17" s="454">
        <v>2.2000000000000002</v>
      </c>
      <c r="B17" s="480" t="s">
        <v>634</v>
      </c>
      <c r="C17" s="538">
        <v>1329156140</v>
      </c>
      <c r="D17" s="536">
        <v>1329156140</v>
      </c>
      <c r="E17" s="536">
        <v>0</v>
      </c>
      <c r="F17" s="536">
        <v>0</v>
      </c>
      <c r="G17" s="536">
        <v>0</v>
      </c>
      <c r="H17" s="536">
        <v>0</v>
      </c>
      <c r="I17" s="536">
        <v>0</v>
      </c>
      <c r="J17" s="536">
        <v>0</v>
      </c>
      <c r="K17" s="536">
        <v>0</v>
      </c>
      <c r="L17" s="536">
        <v>0</v>
      </c>
      <c r="M17" s="536">
        <v>0</v>
      </c>
      <c r="N17" s="536">
        <v>0</v>
      </c>
      <c r="O17" s="536">
        <v>0</v>
      </c>
      <c r="P17" s="536">
        <v>0</v>
      </c>
      <c r="Q17" s="536">
        <v>0</v>
      </c>
      <c r="R17" s="536">
        <v>0</v>
      </c>
      <c r="S17" s="536">
        <v>0</v>
      </c>
      <c r="T17" s="536">
        <v>0</v>
      </c>
      <c r="U17" s="536">
        <v>0</v>
      </c>
      <c r="V17" s="461"/>
      <c r="W17" s="461"/>
      <c r="X17" s="461"/>
      <c r="Y17" s="461"/>
      <c r="Z17" s="461"/>
      <c r="AA17" s="461"/>
      <c r="AB17" s="461"/>
      <c r="AC17" s="461"/>
      <c r="AD17" s="461"/>
      <c r="AE17" s="461"/>
      <c r="AF17" s="461"/>
      <c r="AG17" s="461"/>
      <c r="AH17" s="461"/>
      <c r="AI17" s="461"/>
      <c r="AJ17" s="461"/>
      <c r="AK17" s="461"/>
      <c r="AL17" s="461"/>
      <c r="AM17" s="461"/>
      <c r="AN17" s="461"/>
      <c r="AO17" s="461"/>
    </row>
    <row r="18" spans="1:41">
      <c r="A18" s="454">
        <v>2.2999999999999998</v>
      </c>
      <c r="B18" s="480" t="s">
        <v>635</v>
      </c>
      <c r="C18" s="538">
        <v>456902402.27983904</v>
      </c>
      <c r="D18" s="536">
        <v>456902402.27983904</v>
      </c>
      <c r="E18" s="536">
        <v>0</v>
      </c>
      <c r="F18" s="536">
        <v>0</v>
      </c>
      <c r="G18" s="536">
        <v>0</v>
      </c>
      <c r="H18" s="536">
        <v>0</v>
      </c>
      <c r="I18" s="536">
        <v>0</v>
      </c>
      <c r="J18" s="536">
        <v>0</v>
      </c>
      <c r="K18" s="536">
        <v>0</v>
      </c>
      <c r="L18" s="536">
        <v>0</v>
      </c>
      <c r="M18" s="536">
        <v>0</v>
      </c>
      <c r="N18" s="536">
        <v>0</v>
      </c>
      <c r="O18" s="536">
        <v>0</v>
      </c>
      <c r="P18" s="536">
        <v>0</v>
      </c>
      <c r="Q18" s="536">
        <v>0</v>
      </c>
      <c r="R18" s="536">
        <v>0</v>
      </c>
      <c r="S18" s="536">
        <v>0</v>
      </c>
      <c r="T18" s="536">
        <v>0</v>
      </c>
      <c r="U18" s="536">
        <v>0</v>
      </c>
      <c r="V18" s="461"/>
      <c r="W18" s="461"/>
      <c r="X18" s="461"/>
      <c r="Y18" s="461"/>
      <c r="Z18" s="461"/>
      <c r="AA18" s="461"/>
      <c r="AB18" s="461"/>
      <c r="AC18" s="461"/>
      <c r="AD18" s="461"/>
      <c r="AE18" s="461"/>
      <c r="AF18" s="461"/>
      <c r="AG18" s="461"/>
      <c r="AH18" s="461"/>
      <c r="AI18" s="461"/>
      <c r="AJ18" s="461"/>
      <c r="AK18" s="461"/>
      <c r="AL18" s="461"/>
      <c r="AM18" s="461"/>
      <c r="AN18" s="461"/>
      <c r="AO18" s="461"/>
    </row>
    <row r="19" spans="1:41">
      <c r="A19" s="454">
        <v>2.4</v>
      </c>
      <c r="B19" s="480" t="s">
        <v>636</v>
      </c>
      <c r="C19" s="538">
        <v>20498276.57</v>
      </c>
      <c r="D19" s="536">
        <v>20498276.57</v>
      </c>
      <c r="E19" s="536">
        <v>0</v>
      </c>
      <c r="F19" s="536">
        <v>0</v>
      </c>
      <c r="G19" s="536">
        <v>0</v>
      </c>
      <c r="H19" s="536">
        <v>0</v>
      </c>
      <c r="I19" s="536">
        <v>0</v>
      </c>
      <c r="J19" s="536">
        <v>0</v>
      </c>
      <c r="K19" s="536">
        <v>0</v>
      </c>
      <c r="L19" s="536">
        <v>0</v>
      </c>
      <c r="M19" s="536">
        <v>0</v>
      </c>
      <c r="N19" s="536">
        <v>0</v>
      </c>
      <c r="O19" s="536">
        <v>0</v>
      </c>
      <c r="P19" s="536">
        <v>0</v>
      </c>
      <c r="Q19" s="536">
        <v>0</v>
      </c>
      <c r="R19" s="536">
        <v>0</v>
      </c>
      <c r="S19" s="536">
        <v>0</v>
      </c>
      <c r="T19" s="536">
        <v>0</v>
      </c>
      <c r="U19" s="536">
        <v>0</v>
      </c>
      <c r="V19" s="461"/>
      <c r="W19" s="461"/>
      <c r="X19" s="461"/>
      <c r="Y19" s="461"/>
      <c r="Z19" s="461"/>
      <c r="AA19" s="461"/>
      <c r="AB19" s="461"/>
      <c r="AC19" s="461"/>
      <c r="AD19" s="461"/>
      <c r="AE19" s="461"/>
      <c r="AF19" s="461"/>
      <c r="AG19" s="461"/>
      <c r="AH19" s="461"/>
      <c r="AI19" s="461"/>
      <c r="AJ19" s="461"/>
      <c r="AK19" s="461"/>
      <c r="AL19" s="461"/>
      <c r="AM19" s="461"/>
      <c r="AN19" s="461"/>
      <c r="AO19" s="461"/>
    </row>
    <row r="20" spans="1:41">
      <c r="A20" s="454">
        <v>2.5</v>
      </c>
      <c r="B20" s="480" t="s">
        <v>637</v>
      </c>
      <c r="C20" s="538">
        <v>200489198.16024801</v>
      </c>
      <c r="D20" s="536">
        <v>199604467.16024759</v>
      </c>
      <c r="E20" s="536">
        <v>0</v>
      </c>
      <c r="F20" s="536">
        <v>0</v>
      </c>
      <c r="G20" s="536">
        <v>884731</v>
      </c>
      <c r="H20" s="536">
        <v>0</v>
      </c>
      <c r="I20" s="536">
        <v>0</v>
      </c>
      <c r="J20" s="536">
        <v>0</v>
      </c>
      <c r="K20" s="536">
        <v>0</v>
      </c>
      <c r="L20" s="536">
        <v>0</v>
      </c>
      <c r="M20" s="536">
        <v>0</v>
      </c>
      <c r="N20" s="536">
        <v>0</v>
      </c>
      <c r="O20" s="536">
        <v>0</v>
      </c>
      <c r="P20" s="536">
        <v>0</v>
      </c>
      <c r="Q20" s="536">
        <v>0</v>
      </c>
      <c r="R20" s="536">
        <v>0</v>
      </c>
      <c r="S20" s="536">
        <v>0</v>
      </c>
      <c r="T20" s="536">
        <v>0</v>
      </c>
      <c r="U20" s="536">
        <v>0</v>
      </c>
      <c r="V20" s="461"/>
      <c r="W20" s="461"/>
      <c r="X20" s="461"/>
      <c r="Y20" s="461"/>
      <c r="Z20" s="461"/>
      <c r="AA20" s="461"/>
      <c r="AB20" s="461"/>
      <c r="AC20" s="461"/>
      <c r="AD20" s="461"/>
      <c r="AE20" s="461"/>
      <c r="AF20" s="461"/>
      <c r="AG20" s="461"/>
      <c r="AH20" s="461"/>
      <c r="AI20" s="461"/>
      <c r="AJ20" s="461"/>
      <c r="AK20" s="461"/>
      <c r="AL20" s="461"/>
      <c r="AM20" s="461"/>
      <c r="AN20" s="461"/>
      <c r="AO20" s="461"/>
    </row>
    <row r="21" spans="1:41">
      <c r="A21" s="454">
        <v>2.6</v>
      </c>
      <c r="B21" s="480" t="s">
        <v>638</v>
      </c>
      <c r="C21" s="538">
        <v>0</v>
      </c>
      <c r="D21" s="536">
        <v>0</v>
      </c>
      <c r="E21" s="536">
        <v>0</v>
      </c>
      <c r="F21" s="536">
        <v>0</v>
      </c>
      <c r="G21" s="536">
        <v>0</v>
      </c>
      <c r="H21" s="536">
        <v>0</v>
      </c>
      <c r="I21" s="536">
        <v>0</v>
      </c>
      <c r="J21" s="536">
        <v>0</v>
      </c>
      <c r="K21" s="536">
        <v>0</v>
      </c>
      <c r="L21" s="536">
        <v>0</v>
      </c>
      <c r="M21" s="536">
        <v>0</v>
      </c>
      <c r="N21" s="536">
        <v>0</v>
      </c>
      <c r="O21" s="536">
        <v>0</v>
      </c>
      <c r="P21" s="536">
        <v>0</v>
      </c>
      <c r="Q21" s="536">
        <v>0</v>
      </c>
      <c r="R21" s="536">
        <v>0</v>
      </c>
      <c r="S21" s="536">
        <v>0</v>
      </c>
      <c r="T21" s="536">
        <v>0</v>
      </c>
      <c r="U21" s="536">
        <v>0</v>
      </c>
      <c r="V21" s="461"/>
      <c r="W21" s="461"/>
      <c r="X21" s="461"/>
      <c r="Y21" s="461"/>
      <c r="Z21" s="461"/>
      <c r="AA21" s="461"/>
      <c r="AB21" s="461"/>
      <c r="AC21" s="461"/>
      <c r="AD21" s="461"/>
      <c r="AE21" s="461"/>
      <c r="AF21" s="461"/>
      <c r="AG21" s="461"/>
      <c r="AH21" s="461"/>
      <c r="AI21" s="461"/>
      <c r="AJ21" s="461"/>
      <c r="AK21" s="461"/>
      <c r="AL21" s="461"/>
      <c r="AM21" s="461"/>
      <c r="AN21" s="461"/>
      <c r="AO21" s="461"/>
    </row>
    <row r="22" spans="1:41">
      <c r="A22" s="499">
        <v>3</v>
      </c>
      <c r="B22" s="460" t="s">
        <v>694</v>
      </c>
      <c r="C22" s="539">
        <v>3533895896.081996</v>
      </c>
      <c r="D22" s="540">
        <v>2014042387.7437379</v>
      </c>
      <c r="E22" s="541"/>
      <c r="F22" s="541"/>
      <c r="G22" s="540">
        <v>48832158.746386997</v>
      </c>
      <c r="H22" s="541"/>
      <c r="I22" s="541"/>
      <c r="J22" s="541"/>
      <c r="K22" s="541"/>
      <c r="L22" s="540">
        <v>10244870.222948</v>
      </c>
      <c r="M22" s="541"/>
      <c r="N22" s="541"/>
      <c r="O22" s="541"/>
      <c r="P22" s="541"/>
      <c r="Q22" s="541"/>
      <c r="R22" s="541"/>
      <c r="S22" s="541"/>
      <c r="T22" s="541"/>
      <c r="U22" s="540">
        <v>0</v>
      </c>
      <c r="V22" s="461"/>
      <c r="W22" s="461"/>
      <c r="X22" s="461"/>
      <c r="Y22" s="461"/>
      <c r="Z22" s="461"/>
      <c r="AA22" s="461"/>
      <c r="AB22" s="461"/>
      <c r="AC22" s="461"/>
      <c r="AD22" s="461"/>
      <c r="AE22" s="461"/>
      <c r="AF22" s="461"/>
      <c r="AG22" s="461"/>
      <c r="AH22" s="461"/>
      <c r="AI22" s="461"/>
      <c r="AJ22" s="461"/>
      <c r="AK22" s="461"/>
      <c r="AL22" s="461"/>
      <c r="AM22" s="461"/>
      <c r="AN22" s="461"/>
      <c r="AO22" s="461"/>
    </row>
    <row r="23" spans="1:41">
      <c r="A23" s="454">
        <v>3.1</v>
      </c>
      <c r="B23" s="480" t="s">
        <v>633</v>
      </c>
      <c r="C23" s="542">
        <v>0</v>
      </c>
      <c r="D23" s="540">
        <v>0</v>
      </c>
      <c r="E23" s="541"/>
      <c r="F23" s="541"/>
      <c r="G23" s="540">
        <v>0</v>
      </c>
      <c r="H23" s="541"/>
      <c r="I23" s="541"/>
      <c r="J23" s="541"/>
      <c r="K23" s="541"/>
      <c r="L23" s="540">
        <v>0</v>
      </c>
      <c r="M23" s="541"/>
      <c r="N23" s="541"/>
      <c r="O23" s="541"/>
      <c r="P23" s="541"/>
      <c r="Q23" s="541"/>
      <c r="R23" s="541"/>
      <c r="S23" s="541"/>
      <c r="T23" s="541"/>
      <c r="U23" s="540">
        <v>0</v>
      </c>
      <c r="V23" s="461"/>
      <c r="W23" s="461"/>
      <c r="X23" s="461"/>
      <c r="Y23" s="461"/>
      <c r="Z23" s="461"/>
      <c r="AA23" s="461"/>
      <c r="AB23" s="461"/>
      <c r="AC23" s="461"/>
      <c r="AD23" s="461"/>
      <c r="AE23" s="461"/>
      <c r="AF23" s="461"/>
      <c r="AG23" s="461"/>
      <c r="AH23" s="461"/>
      <c r="AI23" s="461"/>
      <c r="AJ23" s="461"/>
      <c r="AK23" s="461"/>
      <c r="AL23" s="461"/>
      <c r="AM23" s="461"/>
      <c r="AN23" s="461"/>
      <c r="AO23" s="461"/>
    </row>
    <row r="24" spans="1:41">
      <c r="A24" s="454">
        <v>3.2</v>
      </c>
      <c r="B24" s="480" t="s">
        <v>634</v>
      </c>
      <c r="C24" s="542">
        <v>0</v>
      </c>
      <c r="D24" s="540">
        <v>0</v>
      </c>
      <c r="E24" s="541"/>
      <c r="F24" s="541"/>
      <c r="G24" s="540">
        <v>0</v>
      </c>
      <c r="H24" s="541"/>
      <c r="I24" s="541"/>
      <c r="J24" s="541"/>
      <c r="K24" s="541"/>
      <c r="L24" s="540">
        <v>0</v>
      </c>
      <c r="M24" s="541"/>
      <c r="N24" s="541"/>
      <c r="O24" s="541"/>
      <c r="P24" s="541"/>
      <c r="Q24" s="541"/>
      <c r="R24" s="541"/>
      <c r="S24" s="541"/>
      <c r="T24" s="541"/>
      <c r="U24" s="540">
        <v>0</v>
      </c>
      <c r="V24" s="461"/>
      <c r="W24" s="461"/>
      <c r="X24" s="461"/>
      <c r="Y24" s="461"/>
      <c r="Z24" s="461"/>
      <c r="AA24" s="461"/>
      <c r="AB24" s="461"/>
      <c r="AC24" s="461"/>
      <c r="AD24" s="461"/>
      <c r="AE24" s="461"/>
      <c r="AF24" s="461"/>
      <c r="AG24" s="461"/>
      <c r="AH24" s="461"/>
      <c r="AI24" s="461"/>
      <c r="AJ24" s="461"/>
      <c r="AK24" s="461"/>
      <c r="AL24" s="461"/>
      <c r="AM24" s="461"/>
      <c r="AN24" s="461"/>
      <c r="AO24" s="461"/>
    </row>
    <row r="25" spans="1:41">
      <c r="A25" s="454">
        <v>3.3</v>
      </c>
      <c r="B25" s="480" t="s">
        <v>635</v>
      </c>
      <c r="C25" s="542">
        <v>0</v>
      </c>
      <c r="D25" s="540">
        <v>0</v>
      </c>
      <c r="E25" s="541"/>
      <c r="F25" s="541"/>
      <c r="G25" s="540">
        <v>0</v>
      </c>
      <c r="H25" s="541"/>
      <c r="I25" s="541"/>
      <c r="J25" s="541"/>
      <c r="K25" s="541"/>
      <c r="L25" s="540">
        <v>0</v>
      </c>
      <c r="M25" s="541"/>
      <c r="N25" s="541"/>
      <c r="O25" s="541"/>
      <c r="P25" s="541"/>
      <c r="Q25" s="541"/>
      <c r="R25" s="541"/>
      <c r="S25" s="541"/>
      <c r="T25" s="541"/>
      <c r="U25" s="540">
        <v>0</v>
      </c>
      <c r="V25" s="461"/>
      <c r="W25" s="461"/>
      <c r="X25" s="461"/>
      <c r="Y25" s="461"/>
      <c r="Z25" s="461"/>
      <c r="AA25" s="461"/>
      <c r="AB25" s="461"/>
      <c r="AC25" s="461"/>
      <c r="AD25" s="461"/>
      <c r="AE25" s="461"/>
      <c r="AF25" s="461"/>
      <c r="AG25" s="461"/>
      <c r="AH25" s="461"/>
      <c r="AI25" s="461"/>
      <c r="AJ25" s="461"/>
      <c r="AK25" s="461"/>
      <c r="AL25" s="461"/>
      <c r="AM25" s="461"/>
      <c r="AN25" s="461"/>
      <c r="AO25" s="461"/>
    </row>
    <row r="26" spans="1:41">
      <c r="A26" s="454">
        <v>3.4</v>
      </c>
      <c r="B26" s="480" t="s">
        <v>636</v>
      </c>
      <c r="C26" s="542">
        <v>404093075.37953109</v>
      </c>
      <c r="D26" s="540">
        <v>312992959.24354798</v>
      </c>
      <c r="E26" s="541"/>
      <c r="F26" s="541"/>
      <c r="G26" s="540">
        <v>48832158.746386997</v>
      </c>
      <c r="H26" s="541"/>
      <c r="I26" s="541"/>
      <c r="J26" s="541"/>
      <c r="K26" s="541"/>
      <c r="L26" s="540">
        <v>10244870.222948</v>
      </c>
      <c r="M26" s="541"/>
      <c r="N26" s="541"/>
      <c r="O26" s="541"/>
      <c r="P26" s="541"/>
      <c r="Q26" s="541"/>
      <c r="R26" s="541"/>
      <c r="S26" s="541"/>
      <c r="T26" s="541"/>
      <c r="U26" s="540">
        <v>0</v>
      </c>
      <c r="V26" s="461"/>
      <c r="W26" s="461"/>
      <c r="X26" s="461"/>
      <c r="Y26" s="461"/>
      <c r="Z26" s="461"/>
      <c r="AA26" s="461"/>
      <c r="AB26" s="461"/>
      <c r="AC26" s="461"/>
      <c r="AD26" s="461"/>
      <c r="AE26" s="461"/>
      <c r="AF26" s="461"/>
      <c r="AG26" s="461"/>
      <c r="AH26" s="461"/>
      <c r="AI26" s="461"/>
      <c r="AJ26" s="461"/>
      <c r="AK26" s="461"/>
      <c r="AL26" s="461"/>
      <c r="AM26" s="461"/>
      <c r="AN26" s="461"/>
      <c r="AO26" s="461"/>
    </row>
    <row r="27" spans="1:41">
      <c r="A27" s="454">
        <v>3.5</v>
      </c>
      <c r="B27" s="480" t="s">
        <v>637</v>
      </c>
      <c r="C27" s="542">
        <v>2932849868.5991702</v>
      </c>
      <c r="D27" s="540">
        <v>1700393685.5351901</v>
      </c>
      <c r="E27" s="541"/>
      <c r="F27" s="541"/>
      <c r="G27" s="540">
        <v>0</v>
      </c>
      <c r="H27" s="541"/>
      <c r="I27" s="541"/>
      <c r="J27" s="541"/>
      <c r="K27" s="541"/>
      <c r="L27" s="540">
        <v>0</v>
      </c>
      <c r="M27" s="541"/>
      <c r="N27" s="541"/>
      <c r="O27" s="541"/>
      <c r="P27" s="541"/>
      <c r="Q27" s="541"/>
      <c r="R27" s="541"/>
      <c r="S27" s="541"/>
      <c r="T27" s="541"/>
      <c r="U27" s="540">
        <v>0</v>
      </c>
      <c r="V27" s="461"/>
      <c r="W27" s="461"/>
      <c r="X27" s="461"/>
      <c r="Y27" s="461"/>
      <c r="Z27" s="461"/>
      <c r="AA27" s="461"/>
      <c r="AB27" s="461"/>
      <c r="AC27" s="461"/>
      <c r="AD27" s="461"/>
      <c r="AE27" s="461"/>
      <c r="AF27" s="461"/>
      <c r="AG27" s="461"/>
      <c r="AH27" s="461"/>
      <c r="AI27" s="461"/>
      <c r="AJ27" s="461"/>
      <c r="AK27" s="461"/>
      <c r="AL27" s="461"/>
      <c r="AM27" s="461"/>
      <c r="AN27" s="461"/>
      <c r="AO27" s="461"/>
    </row>
    <row r="28" spans="1:41">
      <c r="A28" s="454">
        <v>3.6</v>
      </c>
      <c r="B28" s="480" t="s">
        <v>638</v>
      </c>
      <c r="C28" s="542">
        <v>196952952.10329482</v>
      </c>
      <c r="D28" s="540">
        <v>655742.96499999997</v>
      </c>
      <c r="E28" s="541"/>
      <c r="F28" s="541"/>
      <c r="G28" s="540">
        <v>0</v>
      </c>
      <c r="H28" s="541"/>
      <c r="I28" s="541"/>
      <c r="J28" s="541"/>
      <c r="K28" s="541"/>
      <c r="L28" s="540">
        <v>0</v>
      </c>
      <c r="M28" s="541"/>
      <c r="N28" s="541"/>
      <c r="O28" s="541"/>
      <c r="P28" s="541"/>
      <c r="Q28" s="541"/>
      <c r="R28" s="541"/>
      <c r="S28" s="541"/>
      <c r="T28" s="541"/>
      <c r="U28" s="540">
        <v>0</v>
      </c>
      <c r="V28" s="461"/>
      <c r="W28" s="461"/>
      <c r="X28" s="461"/>
      <c r="Y28" s="461"/>
      <c r="Z28" s="461"/>
      <c r="AA28" s="461"/>
      <c r="AB28" s="461"/>
      <c r="AC28" s="461"/>
      <c r="AD28" s="461"/>
      <c r="AE28" s="461"/>
      <c r="AF28" s="461"/>
      <c r="AG28" s="461"/>
      <c r="AH28" s="461"/>
      <c r="AI28" s="461"/>
      <c r="AJ28" s="461"/>
      <c r="AK28" s="461"/>
      <c r="AL28" s="461"/>
      <c r="AM28" s="461"/>
      <c r="AN28" s="461"/>
      <c r="AO28" s="461"/>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2"/>
  <sheetViews>
    <sheetView showGridLines="0" workbookViewId="0"/>
  </sheetViews>
  <sheetFormatPr defaultColWidth="9.140625" defaultRowHeight="12.75"/>
  <cols>
    <col min="1" max="1" width="11.85546875" style="458" bestFit="1" customWidth="1"/>
    <col min="2" max="2" width="54.28515625" style="458" customWidth="1"/>
    <col min="3" max="3" width="16.5703125" style="458" bestFit="1" customWidth="1"/>
    <col min="4" max="4" width="12.85546875" style="458" bestFit="1" customWidth="1"/>
    <col min="5" max="6" width="13.85546875" style="458" bestFit="1" customWidth="1"/>
    <col min="7" max="7" width="12" style="458" bestFit="1" customWidth="1"/>
    <col min="8" max="8" width="13.85546875" style="458" bestFit="1" customWidth="1"/>
    <col min="9" max="9" width="21.42578125" style="458" bestFit="1" customWidth="1"/>
    <col min="10" max="10" width="20.85546875" style="458" bestFit="1" customWidth="1"/>
    <col min="11" max="11" width="13.85546875" style="458" bestFit="1" customWidth="1"/>
    <col min="12" max="12" width="10.7109375" style="458" bestFit="1" customWidth="1"/>
    <col min="13" max="13" width="13.85546875" style="458" bestFit="1" customWidth="1"/>
    <col min="14" max="14" width="20.85546875" style="458" bestFit="1" customWidth="1"/>
    <col min="15" max="15" width="21.85546875" style="458" bestFit="1" customWidth="1"/>
    <col min="16" max="16" width="21" style="458" bestFit="1" customWidth="1"/>
    <col min="17" max="19" width="19" style="458" bestFit="1" customWidth="1"/>
    <col min="20" max="20" width="13.140625" style="458" bestFit="1" customWidth="1"/>
    <col min="21" max="21" width="20" style="458" customWidth="1"/>
    <col min="22" max="16384" width="9.140625" style="458"/>
  </cols>
  <sheetData>
    <row r="1" spans="1:39" s="662" customFormat="1" ht="13.5">
      <c r="A1" s="661" t="s">
        <v>30</v>
      </c>
      <c r="B1" s="654" t="str">
        <f>'Info '!C2</f>
        <v>JSC TBC Bank</v>
      </c>
    </row>
    <row r="2" spans="1:39" s="662" customFormat="1" ht="13.5">
      <c r="A2" s="661" t="s">
        <v>31</v>
      </c>
      <c r="B2" s="663">
        <f>'1. key ratios '!B2</f>
        <v>44377</v>
      </c>
      <c r="C2" s="663"/>
    </row>
    <row r="3" spans="1:39">
      <c r="A3" s="450" t="s">
        <v>641</v>
      </c>
    </row>
    <row r="5" spans="1:39" ht="13.5" customHeight="1">
      <c r="A5" s="764" t="s">
        <v>642</v>
      </c>
      <c r="B5" s="765"/>
      <c r="C5" s="773" t="s">
        <v>643</v>
      </c>
      <c r="D5" s="774"/>
      <c r="E5" s="774"/>
      <c r="F5" s="774"/>
      <c r="G5" s="774"/>
      <c r="H5" s="774"/>
      <c r="I5" s="774"/>
      <c r="J5" s="774"/>
      <c r="K5" s="774"/>
      <c r="L5" s="774"/>
      <c r="M5" s="774"/>
      <c r="N5" s="774"/>
      <c r="O5" s="774"/>
      <c r="P5" s="774"/>
      <c r="Q5" s="774"/>
      <c r="R5" s="774"/>
      <c r="S5" s="774"/>
      <c r="T5" s="775"/>
      <c r="U5" s="496"/>
    </row>
    <row r="6" spans="1:39">
      <c r="A6" s="766"/>
      <c r="B6" s="767"/>
      <c r="C6" s="757" t="s">
        <v>108</v>
      </c>
      <c r="D6" s="770" t="s">
        <v>644</v>
      </c>
      <c r="E6" s="770"/>
      <c r="F6" s="771"/>
      <c r="G6" s="772" t="s">
        <v>645</v>
      </c>
      <c r="H6" s="770"/>
      <c r="I6" s="770"/>
      <c r="J6" s="770"/>
      <c r="K6" s="771"/>
      <c r="L6" s="760" t="s">
        <v>646</v>
      </c>
      <c r="M6" s="761"/>
      <c r="N6" s="761"/>
      <c r="O6" s="761"/>
      <c r="P6" s="761"/>
      <c r="Q6" s="761"/>
      <c r="R6" s="761"/>
      <c r="S6" s="761"/>
      <c r="T6" s="762"/>
      <c r="U6" s="484"/>
    </row>
    <row r="7" spans="1:39">
      <c r="A7" s="768"/>
      <c r="B7" s="769"/>
      <c r="C7" s="758"/>
      <c r="E7" s="478" t="s">
        <v>619</v>
      </c>
      <c r="F7" s="489" t="s">
        <v>620</v>
      </c>
      <c r="H7" s="478" t="s">
        <v>619</v>
      </c>
      <c r="I7" s="489" t="s">
        <v>621</v>
      </c>
      <c r="J7" s="489" t="s">
        <v>622</v>
      </c>
      <c r="K7" s="489" t="s">
        <v>623</v>
      </c>
      <c r="L7" s="500"/>
      <c r="M7" s="478" t="s">
        <v>624</v>
      </c>
      <c r="N7" s="489" t="s">
        <v>622</v>
      </c>
      <c r="O7" s="489" t="s">
        <v>625</v>
      </c>
      <c r="P7" s="489" t="s">
        <v>626</v>
      </c>
      <c r="Q7" s="489" t="s">
        <v>627</v>
      </c>
      <c r="R7" s="489" t="s">
        <v>628</v>
      </c>
      <c r="S7" s="489" t="s">
        <v>629</v>
      </c>
      <c r="T7" s="498" t="s">
        <v>630</v>
      </c>
      <c r="U7" s="496"/>
    </row>
    <row r="8" spans="1:39">
      <c r="A8" s="500">
        <v>1</v>
      </c>
      <c r="B8" s="495" t="s">
        <v>632</v>
      </c>
      <c r="C8" s="543">
        <v>14963045781</v>
      </c>
      <c r="D8" s="536">
        <v>13041102377</v>
      </c>
      <c r="E8" s="536">
        <v>110806963</v>
      </c>
      <c r="F8" s="536">
        <v>800810</v>
      </c>
      <c r="G8" s="536">
        <v>1024492747</v>
      </c>
      <c r="H8" s="536">
        <v>89181057</v>
      </c>
      <c r="I8" s="536">
        <v>33991341</v>
      </c>
      <c r="J8" s="536">
        <v>10687359</v>
      </c>
      <c r="K8" s="536">
        <v>1385148</v>
      </c>
      <c r="L8" s="536">
        <v>897450658</v>
      </c>
      <c r="M8" s="536">
        <v>138875770</v>
      </c>
      <c r="N8" s="536">
        <v>60680793</v>
      </c>
      <c r="O8" s="536">
        <v>71013175</v>
      </c>
      <c r="P8" s="536">
        <v>40574745</v>
      </c>
      <c r="Q8" s="536">
        <v>26190973</v>
      </c>
      <c r="R8" s="536">
        <v>27347106</v>
      </c>
      <c r="S8" s="536">
        <v>1083547</v>
      </c>
      <c r="T8" s="536">
        <v>201</v>
      </c>
      <c r="U8" s="461"/>
      <c r="V8" s="461"/>
      <c r="W8" s="461"/>
      <c r="X8" s="461"/>
      <c r="Y8" s="461"/>
      <c r="Z8" s="461"/>
      <c r="AA8" s="461"/>
      <c r="AB8" s="461"/>
      <c r="AC8" s="461"/>
      <c r="AD8" s="461"/>
      <c r="AE8" s="461"/>
      <c r="AF8" s="461"/>
      <c r="AG8" s="461"/>
      <c r="AH8" s="461"/>
      <c r="AI8" s="461"/>
      <c r="AJ8" s="461"/>
      <c r="AK8" s="461"/>
      <c r="AL8" s="461"/>
      <c r="AM8" s="461"/>
    </row>
    <row r="9" spans="1:39">
      <c r="A9" s="480">
        <v>1.1000000000000001</v>
      </c>
      <c r="B9" s="480" t="s">
        <v>647</v>
      </c>
      <c r="C9" s="538">
        <v>12972199257</v>
      </c>
      <c r="D9" s="536">
        <v>11196122812</v>
      </c>
      <c r="E9" s="536">
        <v>71410062</v>
      </c>
      <c r="F9" s="536">
        <v>555236</v>
      </c>
      <c r="G9" s="536">
        <v>980381311</v>
      </c>
      <c r="H9" s="536">
        <v>83108793</v>
      </c>
      <c r="I9" s="536">
        <v>23728200</v>
      </c>
      <c r="J9" s="536">
        <v>10305433</v>
      </c>
      <c r="K9" s="536">
        <v>1362303</v>
      </c>
      <c r="L9" s="536">
        <v>795695134</v>
      </c>
      <c r="M9" s="536">
        <v>124680333</v>
      </c>
      <c r="N9" s="536">
        <v>38039580</v>
      </c>
      <c r="O9" s="536">
        <v>43064140</v>
      </c>
      <c r="P9" s="536">
        <v>38901503</v>
      </c>
      <c r="Q9" s="536">
        <v>25966937</v>
      </c>
      <c r="R9" s="536">
        <v>27025891</v>
      </c>
      <c r="S9" s="536">
        <v>1079439</v>
      </c>
      <c r="T9" s="536">
        <v>0</v>
      </c>
      <c r="U9" s="461"/>
      <c r="V9" s="461"/>
      <c r="W9" s="461"/>
      <c r="X9" s="461"/>
      <c r="Y9" s="461"/>
      <c r="Z9" s="461"/>
      <c r="AA9" s="461"/>
      <c r="AB9" s="461"/>
      <c r="AC9" s="461"/>
      <c r="AD9" s="461"/>
      <c r="AE9" s="461"/>
      <c r="AF9" s="461"/>
      <c r="AG9" s="461"/>
      <c r="AH9" s="461"/>
      <c r="AI9" s="461"/>
      <c r="AJ9" s="461"/>
      <c r="AK9" s="461"/>
      <c r="AL9" s="461"/>
      <c r="AM9" s="461"/>
    </row>
    <row r="10" spans="1:39">
      <c r="A10" s="501" t="s">
        <v>14</v>
      </c>
      <c r="B10" s="501" t="s">
        <v>648</v>
      </c>
      <c r="C10" s="544">
        <v>11834366347</v>
      </c>
      <c r="D10" s="536">
        <v>10125574504</v>
      </c>
      <c r="E10" s="536">
        <v>64775062</v>
      </c>
      <c r="F10" s="536">
        <v>554958</v>
      </c>
      <c r="G10" s="536">
        <v>942536103</v>
      </c>
      <c r="H10" s="536">
        <v>79017085</v>
      </c>
      <c r="I10" s="536">
        <v>22729484</v>
      </c>
      <c r="J10" s="536">
        <v>10067135</v>
      </c>
      <c r="K10" s="536">
        <v>1362156</v>
      </c>
      <c r="L10" s="536">
        <v>766255740</v>
      </c>
      <c r="M10" s="536">
        <v>122111499</v>
      </c>
      <c r="N10" s="536">
        <v>36519799</v>
      </c>
      <c r="O10" s="536">
        <v>40269625</v>
      </c>
      <c r="P10" s="536">
        <v>38847530</v>
      </c>
      <c r="Q10" s="536">
        <v>25717587</v>
      </c>
      <c r="R10" s="536">
        <v>24953336</v>
      </c>
      <c r="S10" s="536">
        <v>1015465</v>
      </c>
      <c r="T10" s="536">
        <v>0</v>
      </c>
      <c r="U10" s="461"/>
      <c r="V10" s="461"/>
      <c r="W10" s="461"/>
      <c r="X10" s="461"/>
      <c r="Y10" s="461"/>
      <c r="Z10" s="461"/>
      <c r="AA10" s="461"/>
      <c r="AB10" s="461"/>
      <c r="AC10" s="461"/>
      <c r="AD10" s="461"/>
      <c r="AE10" s="461"/>
      <c r="AF10" s="461"/>
      <c r="AG10" s="461"/>
      <c r="AH10" s="461"/>
      <c r="AI10" s="461"/>
      <c r="AJ10" s="461"/>
      <c r="AK10" s="461"/>
      <c r="AL10" s="461"/>
      <c r="AM10" s="461"/>
    </row>
    <row r="11" spans="1:39">
      <c r="A11" s="470" t="s">
        <v>649</v>
      </c>
      <c r="B11" s="470" t="s">
        <v>650</v>
      </c>
      <c r="C11" s="545">
        <v>6495461918</v>
      </c>
      <c r="D11" s="536">
        <v>5613466323</v>
      </c>
      <c r="E11" s="536">
        <v>35095050</v>
      </c>
      <c r="F11" s="536">
        <v>0</v>
      </c>
      <c r="G11" s="536">
        <v>438390329</v>
      </c>
      <c r="H11" s="536">
        <v>28253488</v>
      </c>
      <c r="I11" s="536">
        <v>10273476</v>
      </c>
      <c r="J11" s="536">
        <v>5602953</v>
      </c>
      <c r="K11" s="536">
        <v>1353983</v>
      </c>
      <c r="L11" s="536">
        <v>443605265</v>
      </c>
      <c r="M11" s="536">
        <v>53807091</v>
      </c>
      <c r="N11" s="536">
        <v>23020806</v>
      </c>
      <c r="O11" s="536">
        <v>25752196</v>
      </c>
      <c r="P11" s="536">
        <v>27074827</v>
      </c>
      <c r="Q11" s="536">
        <v>17221689</v>
      </c>
      <c r="R11" s="536">
        <v>11133212</v>
      </c>
      <c r="S11" s="536">
        <v>1015465</v>
      </c>
      <c r="T11" s="536">
        <v>0</v>
      </c>
      <c r="U11" s="461"/>
      <c r="V11" s="461"/>
      <c r="W11" s="461"/>
      <c r="X11" s="461"/>
      <c r="Y11" s="461"/>
      <c r="Z11" s="461"/>
      <c r="AA11" s="461"/>
      <c r="AB11" s="461"/>
      <c r="AC11" s="461"/>
      <c r="AD11" s="461"/>
      <c r="AE11" s="461"/>
      <c r="AF11" s="461"/>
      <c r="AG11" s="461"/>
      <c r="AH11" s="461"/>
      <c r="AI11" s="461"/>
      <c r="AJ11" s="461"/>
      <c r="AK11" s="461"/>
      <c r="AL11" s="461"/>
      <c r="AM11" s="461"/>
    </row>
    <row r="12" spans="1:39">
      <c r="A12" s="470" t="s">
        <v>651</v>
      </c>
      <c r="B12" s="470" t="s">
        <v>652</v>
      </c>
      <c r="C12" s="545">
        <v>1814995907</v>
      </c>
      <c r="D12" s="536">
        <v>1544221788</v>
      </c>
      <c r="E12" s="536">
        <v>19114291</v>
      </c>
      <c r="F12" s="536">
        <v>0</v>
      </c>
      <c r="G12" s="536">
        <v>107695520</v>
      </c>
      <c r="H12" s="536">
        <v>5343851</v>
      </c>
      <c r="I12" s="536">
        <v>5817029</v>
      </c>
      <c r="J12" s="536">
        <v>2371823</v>
      </c>
      <c r="K12" s="536">
        <v>8173</v>
      </c>
      <c r="L12" s="536">
        <v>163078599</v>
      </c>
      <c r="M12" s="536">
        <v>57362897</v>
      </c>
      <c r="N12" s="536">
        <v>6405215</v>
      </c>
      <c r="O12" s="536">
        <v>6695703</v>
      </c>
      <c r="P12" s="536">
        <v>6748348</v>
      </c>
      <c r="Q12" s="536">
        <v>1681243</v>
      </c>
      <c r="R12" s="536">
        <v>3067210</v>
      </c>
      <c r="S12" s="536">
        <v>0</v>
      </c>
      <c r="T12" s="536">
        <v>0</v>
      </c>
      <c r="U12" s="461"/>
      <c r="V12" s="461"/>
      <c r="W12" s="461"/>
      <c r="X12" s="461"/>
      <c r="Y12" s="461"/>
      <c r="Z12" s="461"/>
      <c r="AA12" s="461"/>
      <c r="AB12" s="461"/>
      <c r="AC12" s="461"/>
      <c r="AD12" s="461"/>
      <c r="AE12" s="461"/>
      <c r="AF12" s="461"/>
      <c r="AG12" s="461"/>
      <c r="AH12" s="461"/>
      <c r="AI12" s="461"/>
      <c r="AJ12" s="461"/>
      <c r="AK12" s="461"/>
      <c r="AL12" s="461"/>
      <c r="AM12" s="461"/>
    </row>
    <row r="13" spans="1:39">
      <c r="A13" s="470" t="s">
        <v>653</v>
      </c>
      <c r="B13" s="470" t="s">
        <v>654</v>
      </c>
      <c r="C13" s="545">
        <v>1625678204</v>
      </c>
      <c r="D13" s="536">
        <v>1339040984</v>
      </c>
      <c r="E13" s="536">
        <v>6146797</v>
      </c>
      <c r="F13" s="536">
        <v>0</v>
      </c>
      <c r="G13" s="536">
        <v>176861839</v>
      </c>
      <c r="H13" s="536">
        <v>33975967</v>
      </c>
      <c r="I13" s="536">
        <v>2884335</v>
      </c>
      <c r="J13" s="536">
        <v>1510034</v>
      </c>
      <c r="K13" s="536">
        <v>0</v>
      </c>
      <c r="L13" s="536">
        <v>109775381</v>
      </c>
      <c r="M13" s="536">
        <v>8890607</v>
      </c>
      <c r="N13" s="536">
        <v>3801671</v>
      </c>
      <c r="O13" s="536">
        <v>4418826</v>
      </c>
      <c r="P13" s="536">
        <v>3542766</v>
      </c>
      <c r="Q13" s="536">
        <v>6373966</v>
      </c>
      <c r="R13" s="536">
        <v>3242412</v>
      </c>
      <c r="S13" s="536">
        <v>0</v>
      </c>
      <c r="T13" s="536">
        <v>0</v>
      </c>
      <c r="U13" s="461"/>
      <c r="V13" s="461"/>
      <c r="W13" s="461"/>
      <c r="X13" s="461"/>
      <c r="Y13" s="461"/>
      <c r="Z13" s="461"/>
      <c r="AA13" s="461"/>
      <c r="AB13" s="461"/>
      <c r="AC13" s="461"/>
      <c r="AD13" s="461"/>
      <c r="AE13" s="461"/>
      <c r="AF13" s="461"/>
      <c r="AG13" s="461"/>
      <c r="AH13" s="461"/>
      <c r="AI13" s="461"/>
      <c r="AJ13" s="461"/>
      <c r="AK13" s="461"/>
      <c r="AL13" s="461"/>
      <c r="AM13" s="461"/>
    </row>
    <row r="14" spans="1:39">
      <c r="A14" s="470" t="s">
        <v>655</v>
      </c>
      <c r="B14" s="470" t="s">
        <v>656</v>
      </c>
      <c r="C14" s="545">
        <v>1898230318</v>
      </c>
      <c r="D14" s="536">
        <v>1628845408</v>
      </c>
      <c r="E14" s="536">
        <v>4418923</v>
      </c>
      <c r="F14" s="536">
        <v>554958</v>
      </c>
      <c r="G14" s="536">
        <v>219588415</v>
      </c>
      <c r="H14" s="536">
        <v>11443778</v>
      </c>
      <c r="I14" s="536">
        <v>3754644</v>
      </c>
      <c r="J14" s="536">
        <v>582324</v>
      </c>
      <c r="K14" s="536">
        <v>0</v>
      </c>
      <c r="L14" s="536">
        <v>49796494</v>
      </c>
      <c r="M14" s="536">
        <v>2050903</v>
      </c>
      <c r="N14" s="536">
        <v>3292108</v>
      </c>
      <c r="O14" s="536">
        <v>3402900</v>
      </c>
      <c r="P14" s="536">
        <v>1481590</v>
      </c>
      <c r="Q14" s="536">
        <v>440689</v>
      </c>
      <c r="R14" s="536">
        <v>7510502</v>
      </c>
      <c r="S14" s="536">
        <v>0</v>
      </c>
      <c r="T14" s="536">
        <v>0</v>
      </c>
      <c r="U14" s="461"/>
      <c r="V14" s="461"/>
      <c r="W14" s="461"/>
      <c r="X14" s="461"/>
      <c r="Y14" s="461"/>
      <c r="Z14" s="461"/>
      <c r="AA14" s="461"/>
      <c r="AB14" s="461"/>
      <c r="AC14" s="461"/>
      <c r="AD14" s="461"/>
      <c r="AE14" s="461"/>
      <c r="AF14" s="461"/>
      <c r="AG14" s="461"/>
      <c r="AH14" s="461"/>
      <c r="AI14" s="461"/>
      <c r="AJ14" s="461"/>
      <c r="AK14" s="461"/>
      <c r="AL14" s="461"/>
      <c r="AM14" s="461"/>
    </row>
    <row r="15" spans="1:39">
      <c r="A15" s="471">
        <v>1.2</v>
      </c>
      <c r="B15" s="471" t="s">
        <v>657</v>
      </c>
      <c r="C15" s="538">
        <v>626172521</v>
      </c>
      <c r="D15" s="536">
        <v>223922456</v>
      </c>
      <c r="E15" s="536">
        <v>1428201</v>
      </c>
      <c r="F15" s="536">
        <v>11105</v>
      </c>
      <c r="G15" s="536">
        <v>98038131</v>
      </c>
      <c r="H15" s="536">
        <v>8310879</v>
      </c>
      <c r="I15" s="536">
        <v>2372820</v>
      </c>
      <c r="J15" s="536">
        <v>1030543</v>
      </c>
      <c r="K15" s="536">
        <v>136230</v>
      </c>
      <c r="L15" s="536">
        <v>304211934</v>
      </c>
      <c r="M15" s="536">
        <v>47100637</v>
      </c>
      <c r="N15" s="536">
        <v>15266306</v>
      </c>
      <c r="O15" s="536">
        <v>18310780</v>
      </c>
      <c r="P15" s="536">
        <v>28733589</v>
      </c>
      <c r="Q15" s="536">
        <v>13571092</v>
      </c>
      <c r="R15" s="536">
        <v>16380985</v>
      </c>
      <c r="S15" s="536">
        <v>571706</v>
      </c>
      <c r="T15" s="536">
        <v>0</v>
      </c>
      <c r="U15" s="461"/>
      <c r="V15" s="461"/>
      <c r="W15" s="461"/>
      <c r="X15" s="461"/>
      <c r="Y15" s="461"/>
      <c r="Z15" s="461"/>
      <c r="AA15" s="461"/>
      <c r="AB15" s="461"/>
      <c r="AC15" s="461"/>
      <c r="AD15" s="461"/>
      <c r="AE15" s="461"/>
      <c r="AF15" s="461"/>
      <c r="AG15" s="461"/>
      <c r="AH15" s="461"/>
      <c r="AI15" s="461"/>
      <c r="AJ15" s="461"/>
      <c r="AK15" s="461"/>
      <c r="AL15" s="461"/>
      <c r="AM15" s="461"/>
    </row>
    <row r="16" spans="1:39">
      <c r="A16" s="502">
        <v>1.3</v>
      </c>
      <c r="B16" s="471" t="s">
        <v>705</v>
      </c>
      <c r="C16" s="536">
        <v>0</v>
      </c>
      <c r="D16" s="536">
        <v>0</v>
      </c>
      <c r="E16" s="536">
        <v>0</v>
      </c>
      <c r="F16" s="536">
        <v>0</v>
      </c>
      <c r="G16" s="536">
        <v>0</v>
      </c>
      <c r="H16" s="536">
        <v>0</v>
      </c>
      <c r="I16" s="536">
        <v>0</v>
      </c>
      <c r="J16" s="536">
        <v>0</v>
      </c>
      <c r="K16" s="536">
        <v>0</v>
      </c>
      <c r="L16" s="536">
        <v>0</v>
      </c>
      <c r="M16" s="536">
        <v>0</v>
      </c>
      <c r="N16" s="536">
        <v>0</v>
      </c>
      <c r="O16" s="536">
        <v>0</v>
      </c>
      <c r="P16" s="536">
        <v>0</v>
      </c>
      <c r="Q16" s="536">
        <v>0</v>
      </c>
      <c r="R16" s="536">
        <v>0</v>
      </c>
      <c r="S16" s="536">
        <v>0</v>
      </c>
      <c r="T16" s="536">
        <v>0</v>
      </c>
      <c r="U16" s="461"/>
      <c r="V16" s="461"/>
      <c r="W16" s="461"/>
      <c r="X16" s="461"/>
      <c r="Y16" s="461"/>
      <c r="Z16" s="461"/>
      <c r="AA16" s="461"/>
      <c r="AB16" s="461"/>
      <c r="AC16" s="461"/>
      <c r="AD16" s="461"/>
      <c r="AE16" s="461"/>
      <c r="AF16" s="461"/>
      <c r="AG16" s="461"/>
      <c r="AH16" s="461"/>
      <c r="AI16" s="461"/>
      <c r="AJ16" s="461"/>
      <c r="AK16" s="461"/>
      <c r="AL16" s="461"/>
      <c r="AM16" s="461"/>
    </row>
    <row r="17" spans="1:39">
      <c r="A17" s="474" t="s">
        <v>658</v>
      </c>
      <c r="B17" s="472" t="s">
        <v>659</v>
      </c>
      <c r="C17" s="546">
        <v>12171091972</v>
      </c>
      <c r="D17" s="536">
        <v>10540119534</v>
      </c>
      <c r="E17" s="536">
        <v>67767666</v>
      </c>
      <c r="F17" s="536">
        <v>152940</v>
      </c>
      <c r="G17" s="536">
        <v>860874372</v>
      </c>
      <c r="H17" s="536">
        <v>75453429</v>
      </c>
      <c r="I17" s="536">
        <v>22806627</v>
      </c>
      <c r="J17" s="536">
        <v>10129834</v>
      </c>
      <c r="K17" s="536">
        <v>1362303</v>
      </c>
      <c r="L17" s="536">
        <v>770098065</v>
      </c>
      <c r="M17" s="536">
        <v>122526948</v>
      </c>
      <c r="N17" s="536">
        <v>36824658</v>
      </c>
      <c r="O17" s="536">
        <v>41231464</v>
      </c>
      <c r="P17" s="536">
        <v>38902054</v>
      </c>
      <c r="Q17" s="536">
        <v>25885869</v>
      </c>
      <c r="R17" s="536">
        <v>24782136</v>
      </c>
      <c r="S17" s="536">
        <v>1079439</v>
      </c>
      <c r="T17" s="536">
        <v>0</v>
      </c>
      <c r="U17" s="461"/>
      <c r="V17" s="461"/>
      <c r="W17" s="461"/>
      <c r="X17" s="461"/>
      <c r="Y17" s="461"/>
      <c r="Z17" s="461"/>
      <c r="AA17" s="461"/>
      <c r="AB17" s="461"/>
      <c r="AC17" s="461"/>
      <c r="AD17" s="461"/>
      <c r="AE17" s="461"/>
      <c r="AF17" s="461"/>
      <c r="AG17" s="461"/>
      <c r="AH17" s="461"/>
      <c r="AI17" s="461"/>
      <c r="AJ17" s="461"/>
      <c r="AK17" s="461"/>
      <c r="AL17" s="461"/>
      <c r="AM17" s="461"/>
    </row>
    <row r="18" spans="1:39">
      <c r="A18" s="473" t="s">
        <v>660</v>
      </c>
      <c r="B18" s="473" t="s">
        <v>661</v>
      </c>
      <c r="C18" s="547">
        <v>11430690566</v>
      </c>
      <c r="D18" s="536">
        <v>9820302897</v>
      </c>
      <c r="E18" s="536">
        <v>64075948</v>
      </c>
      <c r="F18" s="536">
        <v>152661</v>
      </c>
      <c r="G18" s="536">
        <v>850629314</v>
      </c>
      <c r="H18" s="536">
        <v>74869546</v>
      </c>
      <c r="I18" s="536">
        <v>22404423</v>
      </c>
      <c r="J18" s="536">
        <v>9932383</v>
      </c>
      <c r="K18" s="536">
        <v>1362156</v>
      </c>
      <c r="L18" s="536">
        <v>759758356</v>
      </c>
      <c r="M18" s="536">
        <v>121848810</v>
      </c>
      <c r="N18" s="536">
        <v>36314091</v>
      </c>
      <c r="O18" s="536">
        <v>39498771</v>
      </c>
      <c r="P18" s="536">
        <v>38737904</v>
      </c>
      <c r="Q18" s="536">
        <v>25653975</v>
      </c>
      <c r="R18" s="536">
        <v>23224200</v>
      </c>
      <c r="S18" s="536">
        <v>1015465</v>
      </c>
      <c r="T18" s="536">
        <v>0</v>
      </c>
      <c r="U18" s="461"/>
      <c r="V18" s="461"/>
      <c r="W18" s="461"/>
      <c r="X18" s="461"/>
      <c r="Y18" s="461"/>
      <c r="Z18" s="461"/>
      <c r="AA18" s="461"/>
      <c r="AB18" s="461"/>
      <c r="AC18" s="461"/>
      <c r="AD18" s="461"/>
      <c r="AE18" s="461"/>
      <c r="AF18" s="461"/>
      <c r="AG18" s="461"/>
      <c r="AH18" s="461"/>
      <c r="AI18" s="461"/>
      <c r="AJ18" s="461"/>
      <c r="AK18" s="461"/>
      <c r="AL18" s="461"/>
      <c r="AM18" s="461"/>
    </row>
    <row r="19" spans="1:39">
      <c r="A19" s="474" t="s">
        <v>662</v>
      </c>
      <c r="B19" s="474" t="s">
        <v>663</v>
      </c>
      <c r="C19" s="548">
        <v>14868118672</v>
      </c>
      <c r="D19" s="536">
        <v>13091160616</v>
      </c>
      <c r="E19" s="536">
        <v>74734615</v>
      </c>
      <c r="F19" s="536">
        <v>19</v>
      </c>
      <c r="G19" s="536">
        <v>836402351</v>
      </c>
      <c r="H19" s="536">
        <v>55203837</v>
      </c>
      <c r="I19" s="536">
        <v>17621073</v>
      </c>
      <c r="J19" s="536">
        <v>8718763</v>
      </c>
      <c r="K19" s="536">
        <v>3143811</v>
      </c>
      <c r="L19" s="536">
        <v>940208618</v>
      </c>
      <c r="M19" s="536">
        <v>148205971</v>
      </c>
      <c r="N19" s="536">
        <v>54995983</v>
      </c>
      <c r="O19" s="536">
        <v>55245000</v>
      </c>
      <c r="P19" s="536">
        <v>49687815</v>
      </c>
      <c r="Q19" s="536">
        <v>45358310</v>
      </c>
      <c r="R19" s="536">
        <v>37104269</v>
      </c>
      <c r="S19" s="536">
        <v>972301</v>
      </c>
      <c r="T19" s="536">
        <v>0</v>
      </c>
      <c r="U19" s="461"/>
      <c r="V19" s="461"/>
      <c r="W19" s="461"/>
      <c r="X19" s="461"/>
      <c r="Y19" s="461"/>
      <c r="Z19" s="461"/>
      <c r="AA19" s="461"/>
      <c r="AB19" s="461"/>
      <c r="AC19" s="461"/>
      <c r="AD19" s="461"/>
      <c r="AE19" s="461"/>
      <c r="AF19" s="461"/>
      <c r="AG19" s="461"/>
      <c r="AH19" s="461"/>
      <c r="AI19" s="461"/>
      <c r="AJ19" s="461"/>
      <c r="AK19" s="461"/>
      <c r="AL19" s="461"/>
      <c r="AM19" s="461"/>
    </row>
    <row r="20" spans="1:39">
      <c r="A20" s="473" t="s">
        <v>664</v>
      </c>
      <c r="B20" s="473" t="s">
        <v>661</v>
      </c>
      <c r="C20" s="547">
        <v>14413465739</v>
      </c>
      <c r="D20" s="536">
        <v>12644712449</v>
      </c>
      <c r="E20" s="536">
        <v>72363655</v>
      </c>
      <c r="F20" s="536">
        <v>0</v>
      </c>
      <c r="G20" s="536">
        <v>834269331</v>
      </c>
      <c r="H20" s="536">
        <v>54711067</v>
      </c>
      <c r="I20" s="536">
        <v>17321889</v>
      </c>
      <c r="J20" s="536">
        <v>8649172</v>
      </c>
      <c r="K20" s="536">
        <v>3143778</v>
      </c>
      <c r="L20" s="536">
        <v>934483959</v>
      </c>
      <c r="M20" s="536">
        <v>147374127</v>
      </c>
      <c r="N20" s="536">
        <v>54437218</v>
      </c>
      <c r="O20" s="536">
        <v>53725031</v>
      </c>
      <c r="P20" s="536">
        <v>49611362</v>
      </c>
      <c r="Q20" s="536">
        <v>45194026</v>
      </c>
      <c r="R20" s="536">
        <v>37070983</v>
      </c>
      <c r="S20" s="536">
        <v>965269</v>
      </c>
      <c r="T20" s="536">
        <v>0</v>
      </c>
      <c r="U20" s="461"/>
      <c r="V20" s="461"/>
      <c r="W20" s="461"/>
      <c r="X20" s="461"/>
      <c r="Y20" s="461"/>
      <c r="Z20" s="461"/>
      <c r="AA20" s="461"/>
      <c r="AB20" s="461"/>
      <c r="AC20" s="461"/>
      <c r="AD20" s="461"/>
      <c r="AE20" s="461"/>
      <c r="AF20" s="461"/>
      <c r="AG20" s="461"/>
      <c r="AH20" s="461"/>
      <c r="AI20" s="461"/>
      <c r="AJ20" s="461"/>
      <c r="AK20" s="461"/>
      <c r="AL20" s="461"/>
      <c r="AM20" s="461"/>
    </row>
    <row r="21" spans="1:39">
      <c r="A21" s="475">
        <v>1.4</v>
      </c>
      <c r="B21" s="476" t="s">
        <v>665</v>
      </c>
      <c r="C21" s="549">
        <v>82668265</v>
      </c>
      <c r="D21" s="536">
        <v>82261365</v>
      </c>
      <c r="E21" s="536">
        <v>39794</v>
      </c>
      <c r="F21" s="536">
        <v>0</v>
      </c>
      <c r="G21" s="536">
        <v>0</v>
      </c>
      <c r="H21" s="536">
        <v>0</v>
      </c>
      <c r="I21" s="536">
        <v>0</v>
      </c>
      <c r="J21" s="536">
        <v>0</v>
      </c>
      <c r="K21" s="536">
        <v>0</v>
      </c>
      <c r="L21" s="536">
        <v>406900</v>
      </c>
      <c r="M21" s="536">
        <v>0</v>
      </c>
      <c r="N21" s="536">
        <v>0</v>
      </c>
      <c r="O21" s="536">
        <v>0</v>
      </c>
      <c r="P21" s="536">
        <v>0</v>
      </c>
      <c r="Q21" s="536">
        <v>306793</v>
      </c>
      <c r="R21" s="536">
        <v>70472</v>
      </c>
      <c r="S21" s="536">
        <v>29635</v>
      </c>
      <c r="T21" s="536">
        <v>0</v>
      </c>
      <c r="U21" s="461"/>
      <c r="V21" s="461"/>
      <c r="W21" s="461"/>
      <c r="X21" s="461"/>
      <c r="Y21" s="461"/>
      <c r="Z21" s="461"/>
      <c r="AA21" s="461"/>
      <c r="AB21" s="461"/>
      <c r="AC21" s="461"/>
      <c r="AD21" s="461"/>
      <c r="AE21" s="461"/>
      <c r="AF21" s="461"/>
      <c r="AG21" s="461"/>
      <c r="AH21" s="461"/>
      <c r="AI21" s="461"/>
      <c r="AJ21" s="461"/>
      <c r="AK21" s="461"/>
      <c r="AL21" s="461"/>
      <c r="AM21" s="461"/>
    </row>
    <row r="22" spans="1:39">
      <c r="A22" s="475">
        <v>1.5</v>
      </c>
      <c r="B22" s="476" t="s">
        <v>666</v>
      </c>
      <c r="C22" s="549">
        <v>92848561</v>
      </c>
      <c r="D22" s="536">
        <v>90801043</v>
      </c>
      <c r="E22" s="536">
        <v>4899467</v>
      </c>
      <c r="F22" s="536">
        <v>152661</v>
      </c>
      <c r="G22" s="536">
        <v>2047518</v>
      </c>
      <c r="H22" s="536">
        <v>724072</v>
      </c>
      <c r="I22" s="536">
        <v>75364</v>
      </c>
      <c r="J22" s="536">
        <v>0</v>
      </c>
      <c r="K22" s="536">
        <v>0</v>
      </c>
      <c r="L22" s="536">
        <v>0</v>
      </c>
      <c r="M22" s="536">
        <v>0</v>
      </c>
      <c r="N22" s="536">
        <v>0</v>
      </c>
      <c r="O22" s="536">
        <v>0</v>
      </c>
      <c r="P22" s="536">
        <v>0</v>
      </c>
      <c r="Q22" s="536">
        <v>0</v>
      </c>
      <c r="R22" s="536">
        <v>0</v>
      </c>
      <c r="S22" s="536">
        <v>0</v>
      </c>
      <c r="T22" s="536">
        <v>0</v>
      </c>
      <c r="U22" s="461"/>
      <c r="V22" s="461"/>
      <c r="W22" s="461"/>
      <c r="X22" s="461"/>
      <c r="Y22" s="461"/>
      <c r="Z22" s="461"/>
      <c r="AA22" s="461"/>
      <c r="AB22" s="461"/>
      <c r="AC22" s="461"/>
      <c r="AD22" s="461"/>
      <c r="AE22" s="461"/>
      <c r="AF22" s="461"/>
      <c r="AG22" s="461"/>
      <c r="AH22" s="461"/>
      <c r="AI22" s="461"/>
      <c r="AJ22" s="461"/>
      <c r="AK22" s="461"/>
      <c r="AL22" s="461"/>
      <c r="AM22" s="461"/>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zoomScaleNormal="100" workbookViewId="0"/>
  </sheetViews>
  <sheetFormatPr defaultColWidth="9.140625" defaultRowHeight="12.75"/>
  <cols>
    <col min="1" max="1" width="8.140625" style="458" bestFit="1" customWidth="1"/>
    <col min="2" max="2" width="55.85546875" style="458" customWidth="1"/>
    <col min="3" max="3" width="14.5703125" style="458" customWidth="1"/>
    <col min="4" max="4" width="12.85546875" style="458" bestFit="1" customWidth="1"/>
    <col min="5" max="5" width="12" style="458" bestFit="1" customWidth="1"/>
    <col min="6" max="7" width="11.42578125" style="503" customWidth="1"/>
    <col min="8" max="9" width="11.42578125" style="458" customWidth="1"/>
    <col min="10" max="14" width="11.42578125" style="503" customWidth="1"/>
    <col min="15" max="15" width="14.5703125" style="458" bestFit="1" customWidth="1"/>
    <col min="16" max="16384" width="9.140625" style="458"/>
  </cols>
  <sheetData>
    <row r="1" spans="1:15" s="662" customFormat="1" ht="13.5">
      <c r="A1" s="661" t="s">
        <v>30</v>
      </c>
      <c r="B1" s="654" t="str">
        <f>'Info '!C2</f>
        <v>JSC TBC Bank</v>
      </c>
    </row>
    <row r="2" spans="1:15" s="662" customFormat="1" ht="13.5">
      <c r="A2" s="661" t="s">
        <v>31</v>
      </c>
      <c r="B2" s="663">
        <f>'1. key ratios '!B2</f>
        <v>44377</v>
      </c>
    </row>
    <row r="3" spans="1:15">
      <c r="A3" s="450" t="s">
        <v>667</v>
      </c>
      <c r="F3" s="458"/>
      <c r="G3" s="458"/>
      <c r="J3" s="458"/>
      <c r="K3" s="458"/>
      <c r="L3" s="458"/>
      <c r="M3" s="458"/>
      <c r="N3" s="458"/>
    </row>
    <row r="4" spans="1:15">
      <c r="F4" s="458"/>
      <c r="G4" s="458"/>
      <c r="J4" s="458"/>
      <c r="K4" s="458"/>
      <c r="L4" s="458"/>
      <c r="M4" s="458"/>
      <c r="N4" s="458"/>
    </row>
    <row r="5" spans="1:15" ht="46.5" customHeight="1">
      <c r="A5" s="731" t="s">
        <v>693</v>
      </c>
      <c r="B5" s="732"/>
      <c r="C5" s="776" t="s">
        <v>668</v>
      </c>
      <c r="D5" s="777"/>
      <c r="E5" s="777"/>
      <c r="F5" s="777"/>
      <c r="G5" s="777"/>
      <c r="H5" s="778"/>
      <c r="I5" s="776" t="s">
        <v>669</v>
      </c>
      <c r="J5" s="779"/>
      <c r="K5" s="779"/>
      <c r="L5" s="779"/>
      <c r="M5" s="779"/>
      <c r="N5" s="780"/>
      <c r="O5" s="781" t="s">
        <v>670</v>
      </c>
    </row>
    <row r="6" spans="1:15" ht="75" customHeight="1">
      <c r="A6" s="735"/>
      <c r="B6" s="736"/>
      <c r="C6" s="477"/>
      <c r="D6" s="478" t="s">
        <v>671</v>
      </c>
      <c r="E6" s="478" t="s">
        <v>672</v>
      </c>
      <c r="F6" s="478" t="s">
        <v>673</v>
      </c>
      <c r="G6" s="478" t="s">
        <v>674</v>
      </c>
      <c r="H6" s="478" t="s">
        <v>675</v>
      </c>
      <c r="I6" s="483"/>
      <c r="J6" s="478" t="s">
        <v>671</v>
      </c>
      <c r="K6" s="478" t="s">
        <v>672</v>
      </c>
      <c r="L6" s="478" t="s">
        <v>673</v>
      </c>
      <c r="M6" s="478" t="s">
        <v>674</v>
      </c>
      <c r="N6" s="478" t="s">
        <v>675</v>
      </c>
      <c r="O6" s="782"/>
    </row>
    <row r="7" spans="1:15">
      <c r="A7" s="454">
        <v>1</v>
      </c>
      <c r="B7" s="459" t="s">
        <v>696</v>
      </c>
      <c r="C7" s="550">
        <v>257520380</v>
      </c>
      <c r="D7" s="536">
        <v>243054392</v>
      </c>
      <c r="E7" s="536">
        <v>4684989</v>
      </c>
      <c r="F7" s="551">
        <v>8079115</v>
      </c>
      <c r="G7" s="551">
        <v>1273734</v>
      </c>
      <c r="H7" s="536">
        <v>428149</v>
      </c>
      <c r="I7" s="536">
        <v>8818338</v>
      </c>
      <c r="J7" s="551">
        <v>4861088</v>
      </c>
      <c r="K7" s="551">
        <v>468499</v>
      </c>
      <c r="L7" s="551">
        <v>2423735</v>
      </c>
      <c r="M7" s="551">
        <v>636867</v>
      </c>
      <c r="N7" s="551">
        <v>428149</v>
      </c>
      <c r="O7" s="536">
        <v>0</v>
      </c>
    </row>
    <row r="8" spans="1:15">
      <c r="A8" s="454">
        <v>2</v>
      </c>
      <c r="B8" s="459" t="s">
        <v>566</v>
      </c>
      <c r="C8" s="550">
        <v>311402117.13</v>
      </c>
      <c r="D8" s="536">
        <v>305588062.13</v>
      </c>
      <c r="E8" s="536">
        <v>1950837</v>
      </c>
      <c r="F8" s="551">
        <v>2733689</v>
      </c>
      <c r="G8" s="551">
        <v>342630</v>
      </c>
      <c r="H8" s="536">
        <v>786899</v>
      </c>
      <c r="I8" s="536">
        <v>8085165.6025999999</v>
      </c>
      <c r="J8" s="551">
        <v>6111761.6025999999</v>
      </c>
      <c r="K8" s="551">
        <v>195084</v>
      </c>
      <c r="L8" s="551">
        <v>820107</v>
      </c>
      <c r="M8" s="551">
        <v>171315</v>
      </c>
      <c r="N8" s="551">
        <v>786899</v>
      </c>
      <c r="O8" s="536">
        <v>0</v>
      </c>
    </row>
    <row r="9" spans="1:15">
      <c r="A9" s="454">
        <v>3</v>
      </c>
      <c r="B9" s="459" t="s">
        <v>567</v>
      </c>
      <c r="C9" s="550">
        <v>122872794</v>
      </c>
      <c r="D9" s="536">
        <v>122174555</v>
      </c>
      <c r="E9" s="536">
        <v>196898</v>
      </c>
      <c r="F9" s="552">
        <v>68127</v>
      </c>
      <c r="G9" s="552">
        <v>104069</v>
      </c>
      <c r="H9" s="536">
        <v>329145</v>
      </c>
      <c r="I9" s="536">
        <v>2864798</v>
      </c>
      <c r="J9" s="552">
        <v>2443491</v>
      </c>
      <c r="K9" s="552">
        <v>19690</v>
      </c>
      <c r="L9" s="552">
        <v>20438</v>
      </c>
      <c r="M9" s="552">
        <v>52035</v>
      </c>
      <c r="N9" s="552">
        <v>329145</v>
      </c>
      <c r="O9" s="536">
        <v>0</v>
      </c>
    </row>
    <row r="10" spans="1:15">
      <c r="A10" s="454">
        <v>4</v>
      </c>
      <c r="B10" s="459" t="s">
        <v>697</v>
      </c>
      <c r="C10" s="550">
        <v>571556708</v>
      </c>
      <c r="D10" s="536">
        <v>425741494</v>
      </c>
      <c r="E10" s="536">
        <v>90504827</v>
      </c>
      <c r="F10" s="552">
        <v>54835819</v>
      </c>
      <c r="G10" s="552">
        <v>436717</v>
      </c>
      <c r="H10" s="536">
        <v>37850</v>
      </c>
      <c r="I10" s="536">
        <v>34272267</v>
      </c>
      <c r="J10" s="552">
        <v>8514830</v>
      </c>
      <c r="K10" s="552">
        <v>9050483</v>
      </c>
      <c r="L10" s="552">
        <v>16450746</v>
      </c>
      <c r="M10" s="552">
        <v>218359</v>
      </c>
      <c r="N10" s="552">
        <v>37850</v>
      </c>
      <c r="O10" s="536">
        <v>0</v>
      </c>
    </row>
    <row r="11" spans="1:15">
      <c r="A11" s="454">
        <v>5</v>
      </c>
      <c r="B11" s="459" t="s">
        <v>568</v>
      </c>
      <c r="C11" s="550">
        <v>981205194</v>
      </c>
      <c r="D11" s="536">
        <v>732727803</v>
      </c>
      <c r="E11" s="536">
        <v>171834621</v>
      </c>
      <c r="F11" s="552">
        <v>75722300</v>
      </c>
      <c r="G11" s="552">
        <v>500221</v>
      </c>
      <c r="H11" s="536">
        <v>420249</v>
      </c>
      <c r="I11" s="536">
        <v>55225068</v>
      </c>
      <c r="J11" s="552">
        <v>14654556</v>
      </c>
      <c r="K11" s="552">
        <v>17183462</v>
      </c>
      <c r="L11" s="552">
        <v>22716690</v>
      </c>
      <c r="M11" s="552">
        <v>250110</v>
      </c>
      <c r="N11" s="552">
        <v>420249</v>
      </c>
      <c r="O11" s="536">
        <v>0</v>
      </c>
    </row>
    <row r="12" spans="1:15">
      <c r="A12" s="454">
        <v>6</v>
      </c>
      <c r="B12" s="459" t="s">
        <v>569</v>
      </c>
      <c r="C12" s="550">
        <v>302319456</v>
      </c>
      <c r="D12" s="536">
        <v>252726508</v>
      </c>
      <c r="E12" s="536">
        <v>34157905</v>
      </c>
      <c r="F12" s="552">
        <v>10437988</v>
      </c>
      <c r="G12" s="552">
        <v>3073968</v>
      </c>
      <c r="H12" s="536">
        <v>1923088</v>
      </c>
      <c r="I12" s="536">
        <v>15061789</v>
      </c>
      <c r="J12" s="552">
        <v>5054530</v>
      </c>
      <c r="K12" s="552">
        <v>3415790</v>
      </c>
      <c r="L12" s="552">
        <v>3131396</v>
      </c>
      <c r="M12" s="552">
        <v>1536984</v>
      </c>
      <c r="N12" s="552">
        <v>1923088</v>
      </c>
      <c r="O12" s="536">
        <v>0</v>
      </c>
    </row>
    <row r="13" spans="1:15">
      <c r="A13" s="454">
        <v>7</v>
      </c>
      <c r="B13" s="459" t="s">
        <v>570</v>
      </c>
      <c r="C13" s="550">
        <v>325391391</v>
      </c>
      <c r="D13" s="536">
        <v>296650352</v>
      </c>
      <c r="E13" s="536">
        <v>8624349</v>
      </c>
      <c r="F13" s="552">
        <v>17431859</v>
      </c>
      <c r="G13" s="552">
        <v>1215538</v>
      </c>
      <c r="H13" s="536">
        <v>1469292</v>
      </c>
      <c r="I13" s="536">
        <v>14102061</v>
      </c>
      <c r="J13" s="552">
        <v>5933007</v>
      </c>
      <c r="K13" s="552">
        <v>862435</v>
      </c>
      <c r="L13" s="552">
        <v>5229558</v>
      </c>
      <c r="M13" s="552">
        <v>607769</v>
      </c>
      <c r="N13" s="552">
        <v>1469292</v>
      </c>
      <c r="O13" s="536">
        <v>0</v>
      </c>
    </row>
    <row r="14" spans="1:15">
      <c r="A14" s="454">
        <v>8</v>
      </c>
      <c r="B14" s="459" t="s">
        <v>571</v>
      </c>
      <c r="C14" s="550">
        <v>522510732</v>
      </c>
      <c r="D14" s="536">
        <v>496054209</v>
      </c>
      <c r="E14" s="536">
        <v>10256948</v>
      </c>
      <c r="F14" s="552">
        <v>9506634</v>
      </c>
      <c r="G14" s="552">
        <v>2720448</v>
      </c>
      <c r="H14" s="536">
        <v>3972493</v>
      </c>
      <c r="I14" s="536">
        <v>19131486</v>
      </c>
      <c r="J14" s="552">
        <v>9921084</v>
      </c>
      <c r="K14" s="552">
        <v>1025695</v>
      </c>
      <c r="L14" s="552">
        <v>2851990</v>
      </c>
      <c r="M14" s="552">
        <v>1360224</v>
      </c>
      <c r="N14" s="552">
        <v>3972493</v>
      </c>
      <c r="O14" s="536">
        <v>0</v>
      </c>
    </row>
    <row r="15" spans="1:15">
      <c r="A15" s="454">
        <v>9</v>
      </c>
      <c r="B15" s="459" t="s">
        <v>572</v>
      </c>
      <c r="C15" s="550">
        <v>314747283</v>
      </c>
      <c r="D15" s="536">
        <v>267265474</v>
      </c>
      <c r="E15" s="536">
        <v>35881555</v>
      </c>
      <c r="F15" s="552">
        <v>5766182</v>
      </c>
      <c r="G15" s="552">
        <v>5129448</v>
      </c>
      <c r="H15" s="536">
        <v>704622</v>
      </c>
      <c r="I15" s="536">
        <v>13932666</v>
      </c>
      <c r="J15" s="552">
        <v>5345309</v>
      </c>
      <c r="K15" s="552">
        <v>3588156</v>
      </c>
      <c r="L15" s="552">
        <v>1729855</v>
      </c>
      <c r="M15" s="552">
        <v>2564724</v>
      </c>
      <c r="N15" s="552">
        <v>704622</v>
      </c>
      <c r="O15" s="536">
        <v>0</v>
      </c>
    </row>
    <row r="16" spans="1:15">
      <c r="A16" s="454">
        <v>10</v>
      </c>
      <c r="B16" s="459" t="s">
        <v>573</v>
      </c>
      <c r="C16" s="550">
        <v>105828873</v>
      </c>
      <c r="D16" s="536">
        <v>95646760</v>
      </c>
      <c r="E16" s="536">
        <v>8231820</v>
      </c>
      <c r="F16" s="552">
        <v>777519</v>
      </c>
      <c r="G16" s="552">
        <v>105708</v>
      </c>
      <c r="H16" s="536">
        <v>1067067</v>
      </c>
      <c r="I16" s="536">
        <v>4089293</v>
      </c>
      <c r="J16" s="552">
        <v>1912935</v>
      </c>
      <c r="K16" s="552">
        <v>823182</v>
      </c>
      <c r="L16" s="552">
        <v>233256</v>
      </c>
      <c r="M16" s="552">
        <v>52854</v>
      </c>
      <c r="N16" s="552">
        <v>1067067</v>
      </c>
      <c r="O16" s="536">
        <v>0</v>
      </c>
    </row>
    <row r="17" spans="1:15">
      <c r="A17" s="454">
        <v>11</v>
      </c>
      <c r="B17" s="459" t="s">
        <v>574</v>
      </c>
      <c r="C17" s="550">
        <v>100604727</v>
      </c>
      <c r="D17" s="536">
        <v>84032135</v>
      </c>
      <c r="E17" s="536">
        <v>7186577</v>
      </c>
      <c r="F17" s="552">
        <v>7882904</v>
      </c>
      <c r="G17" s="552">
        <v>285066</v>
      </c>
      <c r="H17" s="536">
        <v>1218044</v>
      </c>
      <c r="I17" s="536">
        <v>6124749</v>
      </c>
      <c r="J17" s="552">
        <v>1680643</v>
      </c>
      <c r="K17" s="552">
        <v>718658</v>
      </c>
      <c r="L17" s="552">
        <v>2364871</v>
      </c>
      <c r="M17" s="552">
        <v>142533</v>
      </c>
      <c r="N17" s="552">
        <v>1218044</v>
      </c>
      <c r="O17" s="536">
        <v>0</v>
      </c>
    </row>
    <row r="18" spans="1:15">
      <c r="A18" s="454">
        <v>12</v>
      </c>
      <c r="B18" s="459" t="s">
        <v>575</v>
      </c>
      <c r="C18" s="550">
        <v>1179251836</v>
      </c>
      <c r="D18" s="536">
        <v>1081741816</v>
      </c>
      <c r="E18" s="536">
        <v>40572748</v>
      </c>
      <c r="F18" s="552">
        <v>42047644</v>
      </c>
      <c r="G18" s="552">
        <v>7252825</v>
      </c>
      <c r="H18" s="536">
        <v>7636804</v>
      </c>
      <c r="I18" s="536">
        <v>49569620</v>
      </c>
      <c r="J18" s="552">
        <v>21634836</v>
      </c>
      <c r="K18" s="552">
        <v>4057275</v>
      </c>
      <c r="L18" s="552">
        <v>12614293</v>
      </c>
      <c r="M18" s="552">
        <v>3626412</v>
      </c>
      <c r="N18" s="552">
        <v>7636804</v>
      </c>
      <c r="O18" s="536">
        <v>0</v>
      </c>
    </row>
    <row r="19" spans="1:15">
      <c r="A19" s="454">
        <v>13</v>
      </c>
      <c r="B19" s="459" t="s">
        <v>576</v>
      </c>
      <c r="C19" s="550">
        <v>451690066</v>
      </c>
      <c r="D19" s="536">
        <v>424760875</v>
      </c>
      <c r="E19" s="536">
        <v>14899661</v>
      </c>
      <c r="F19" s="552">
        <v>7533408</v>
      </c>
      <c r="G19" s="552">
        <v>1367149</v>
      </c>
      <c r="H19" s="536">
        <v>3128974</v>
      </c>
      <c r="I19" s="536">
        <v>16057755</v>
      </c>
      <c r="J19" s="552">
        <v>8495217</v>
      </c>
      <c r="K19" s="552">
        <v>1489966</v>
      </c>
      <c r="L19" s="552">
        <v>2260022</v>
      </c>
      <c r="M19" s="552">
        <v>683574</v>
      </c>
      <c r="N19" s="552">
        <v>3128974</v>
      </c>
      <c r="O19" s="536">
        <v>0</v>
      </c>
    </row>
    <row r="20" spans="1:15">
      <c r="A20" s="454">
        <v>14</v>
      </c>
      <c r="B20" s="459" t="s">
        <v>577</v>
      </c>
      <c r="C20" s="550">
        <v>1331924472</v>
      </c>
      <c r="D20" s="536">
        <v>970999001</v>
      </c>
      <c r="E20" s="536">
        <v>224699905</v>
      </c>
      <c r="F20" s="552">
        <v>132426815</v>
      </c>
      <c r="G20" s="552">
        <v>1901751</v>
      </c>
      <c r="H20" s="536">
        <v>1896999</v>
      </c>
      <c r="I20" s="536">
        <v>84465890</v>
      </c>
      <c r="J20" s="552">
        <v>19419980</v>
      </c>
      <c r="K20" s="552">
        <v>22469990</v>
      </c>
      <c r="L20" s="552">
        <v>39728045</v>
      </c>
      <c r="M20" s="552">
        <v>950875</v>
      </c>
      <c r="N20" s="552">
        <v>1896999</v>
      </c>
      <c r="O20" s="536">
        <v>0</v>
      </c>
    </row>
    <row r="21" spans="1:15">
      <c r="A21" s="454">
        <v>15</v>
      </c>
      <c r="B21" s="459" t="s">
        <v>578</v>
      </c>
      <c r="C21" s="550">
        <v>321476490</v>
      </c>
      <c r="D21" s="536">
        <v>247738785</v>
      </c>
      <c r="E21" s="536">
        <v>41516994</v>
      </c>
      <c r="F21" s="552">
        <v>30113472</v>
      </c>
      <c r="G21" s="552">
        <v>1212532</v>
      </c>
      <c r="H21" s="536">
        <v>894706</v>
      </c>
      <c r="I21" s="536">
        <v>19641489</v>
      </c>
      <c r="J21" s="552">
        <v>4954776</v>
      </c>
      <c r="K21" s="552">
        <v>4151699</v>
      </c>
      <c r="L21" s="552">
        <v>9034042</v>
      </c>
      <c r="M21" s="552">
        <v>606266</v>
      </c>
      <c r="N21" s="552">
        <v>894706</v>
      </c>
      <c r="O21" s="536">
        <v>0</v>
      </c>
    </row>
    <row r="22" spans="1:15">
      <c r="A22" s="454">
        <v>16</v>
      </c>
      <c r="B22" s="459" t="s">
        <v>579</v>
      </c>
      <c r="C22" s="550">
        <v>207551925</v>
      </c>
      <c r="D22" s="536">
        <v>195286261</v>
      </c>
      <c r="E22" s="536">
        <v>946628</v>
      </c>
      <c r="F22" s="552">
        <v>8406477</v>
      </c>
      <c r="G22" s="552">
        <v>148593</v>
      </c>
      <c r="H22" s="536">
        <v>2763966</v>
      </c>
      <c r="I22" s="536">
        <v>9360593</v>
      </c>
      <c r="J22" s="552">
        <v>3905725</v>
      </c>
      <c r="K22" s="552">
        <v>94663</v>
      </c>
      <c r="L22" s="552">
        <v>2521943</v>
      </c>
      <c r="M22" s="552">
        <v>74296</v>
      </c>
      <c r="N22" s="552">
        <v>2763966</v>
      </c>
      <c r="O22" s="536">
        <v>0</v>
      </c>
    </row>
    <row r="23" spans="1:15">
      <c r="A23" s="454">
        <v>17</v>
      </c>
      <c r="B23" s="459" t="s">
        <v>700</v>
      </c>
      <c r="C23" s="550">
        <v>161343584</v>
      </c>
      <c r="D23" s="536">
        <v>123030882</v>
      </c>
      <c r="E23" s="536">
        <v>1388743</v>
      </c>
      <c r="F23" s="552">
        <v>36851238</v>
      </c>
      <c r="G23" s="552">
        <v>14380</v>
      </c>
      <c r="H23" s="536">
        <v>58341</v>
      </c>
      <c r="I23" s="536">
        <v>13720394</v>
      </c>
      <c r="J23" s="552">
        <v>2460618</v>
      </c>
      <c r="K23" s="552">
        <v>138874</v>
      </c>
      <c r="L23" s="552">
        <v>11055371</v>
      </c>
      <c r="M23" s="552">
        <v>7190</v>
      </c>
      <c r="N23" s="552">
        <v>58341</v>
      </c>
      <c r="O23" s="536">
        <v>0</v>
      </c>
    </row>
    <row r="24" spans="1:15">
      <c r="A24" s="454">
        <v>18</v>
      </c>
      <c r="B24" s="459" t="s">
        <v>580</v>
      </c>
      <c r="C24" s="550">
        <v>938271152</v>
      </c>
      <c r="D24" s="536">
        <v>878552424</v>
      </c>
      <c r="E24" s="536">
        <v>44330309</v>
      </c>
      <c r="F24" s="552">
        <v>332112</v>
      </c>
      <c r="G24" s="552">
        <v>14928187</v>
      </c>
      <c r="H24" s="536">
        <v>128120</v>
      </c>
      <c r="I24" s="536">
        <v>29695927</v>
      </c>
      <c r="J24" s="552">
        <v>17571048</v>
      </c>
      <c r="K24" s="552">
        <v>4433031</v>
      </c>
      <c r="L24" s="552">
        <v>99634</v>
      </c>
      <c r="M24" s="552">
        <v>7464093</v>
      </c>
      <c r="N24" s="552">
        <v>128120</v>
      </c>
      <c r="O24" s="536">
        <v>0</v>
      </c>
    </row>
    <row r="25" spans="1:15">
      <c r="A25" s="454">
        <v>19</v>
      </c>
      <c r="B25" s="459" t="s">
        <v>581</v>
      </c>
      <c r="C25" s="550">
        <v>77853365</v>
      </c>
      <c r="D25" s="536">
        <v>73668283</v>
      </c>
      <c r="E25" s="536">
        <v>417132</v>
      </c>
      <c r="F25" s="552">
        <v>3140058</v>
      </c>
      <c r="G25" s="552">
        <v>468153</v>
      </c>
      <c r="H25" s="536">
        <v>159738</v>
      </c>
      <c r="I25" s="536">
        <v>2850911</v>
      </c>
      <c r="J25" s="552">
        <v>1473366</v>
      </c>
      <c r="K25" s="552">
        <v>41713</v>
      </c>
      <c r="L25" s="552">
        <v>942018</v>
      </c>
      <c r="M25" s="552">
        <v>234077</v>
      </c>
      <c r="N25" s="552">
        <v>159738</v>
      </c>
      <c r="O25" s="536">
        <v>0</v>
      </c>
    </row>
    <row r="26" spans="1:15">
      <c r="A26" s="454">
        <v>20</v>
      </c>
      <c r="B26" s="459" t="s">
        <v>699</v>
      </c>
      <c r="C26" s="550">
        <v>452117674</v>
      </c>
      <c r="D26" s="536">
        <v>416323269</v>
      </c>
      <c r="E26" s="536">
        <v>21355062</v>
      </c>
      <c r="F26" s="552">
        <v>11851823</v>
      </c>
      <c r="G26" s="552">
        <v>1558733</v>
      </c>
      <c r="H26" s="536">
        <v>1028787</v>
      </c>
      <c r="I26" s="536">
        <v>15825672</v>
      </c>
      <c r="J26" s="552">
        <v>8326465</v>
      </c>
      <c r="K26" s="552">
        <v>2135506</v>
      </c>
      <c r="L26" s="552">
        <v>3555547</v>
      </c>
      <c r="M26" s="552">
        <v>779367</v>
      </c>
      <c r="N26" s="552">
        <v>1028787</v>
      </c>
      <c r="O26" s="536">
        <v>0</v>
      </c>
    </row>
    <row r="27" spans="1:15">
      <c r="A27" s="454">
        <v>21</v>
      </c>
      <c r="B27" s="459" t="s">
        <v>582</v>
      </c>
      <c r="C27" s="550">
        <v>83409176</v>
      </c>
      <c r="D27" s="536">
        <v>79685889</v>
      </c>
      <c r="E27" s="536">
        <v>336674</v>
      </c>
      <c r="F27" s="552">
        <v>2366357</v>
      </c>
      <c r="G27" s="552">
        <v>190518</v>
      </c>
      <c r="H27" s="536">
        <v>829738</v>
      </c>
      <c r="I27" s="536">
        <v>3262289</v>
      </c>
      <c r="J27" s="552">
        <v>1593718</v>
      </c>
      <c r="K27" s="552">
        <v>33667</v>
      </c>
      <c r="L27" s="552">
        <v>709907</v>
      </c>
      <c r="M27" s="552">
        <v>95259</v>
      </c>
      <c r="N27" s="552">
        <v>829738</v>
      </c>
      <c r="O27" s="536">
        <v>0</v>
      </c>
    </row>
    <row r="28" spans="1:15">
      <c r="A28" s="454">
        <v>22</v>
      </c>
      <c r="B28" s="459" t="s">
        <v>583</v>
      </c>
      <c r="C28" s="550">
        <v>182239827</v>
      </c>
      <c r="D28" s="536">
        <v>178686233</v>
      </c>
      <c r="E28" s="536">
        <v>2704927</v>
      </c>
      <c r="F28" s="552">
        <v>580099</v>
      </c>
      <c r="G28" s="552">
        <v>147398</v>
      </c>
      <c r="H28" s="536">
        <v>121169</v>
      </c>
      <c r="I28" s="536">
        <v>4213116</v>
      </c>
      <c r="J28" s="552">
        <v>3573725</v>
      </c>
      <c r="K28" s="552">
        <v>270493</v>
      </c>
      <c r="L28" s="552">
        <v>174030</v>
      </c>
      <c r="M28" s="552">
        <v>73699</v>
      </c>
      <c r="N28" s="552">
        <v>121169</v>
      </c>
      <c r="O28" s="536">
        <v>0</v>
      </c>
    </row>
    <row r="29" spans="1:15">
      <c r="A29" s="454">
        <v>23</v>
      </c>
      <c r="B29" s="459" t="s">
        <v>584</v>
      </c>
      <c r="C29" s="550">
        <v>2801996346</v>
      </c>
      <c r="D29" s="536">
        <v>2498786734</v>
      </c>
      <c r="E29" s="536">
        <v>148247100</v>
      </c>
      <c r="F29" s="552">
        <v>120285705</v>
      </c>
      <c r="G29" s="552">
        <v>21715282</v>
      </c>
      <c r="H29" s="536">
        <v>12961526</v>
      </c>
      <c r="I29" s="536">
        <v>124705323</v>
      </c>
      <c r="J29" s="552">
        <v>49975735</v>
      </c>
      <c r="K29" s="552">
        <v>14824710</v>
      </c>
      <c r="L29" s="552">
        <v>36085711</v>
      </c>
      <c r="M29" s="552">
        <v>10857641</v>
      </c>
      <c r="N29" s="552">
        <v>12961526</v>
      </c>
      <c r="O29" s="536">
        <v>0</v>
      </c>
    </row>
    <row r="30" spans="1:15">
      <c r="A30" s="454">
        <v>24</v>
      </c>
      <c r="B30" s="459" t="s">
        <v>698</v>
      </c>
      <c r="C30" s="550">
        <v>664806452</v>
      </c>
      <c r="D30" s="536">
        <v>613593739</v>
      </c>
      <c r="E30" s="536">
        <v>26380327</v>
      </c>
      <c r="F30" s="552">
        <v>13632203</v>
      </c>
      <c r="G30" s="552">
        <v>3714291</v>
      </c>
      <c r="H30" s="536">
        <v>7485892</v>
      </c>
      <c r="I30" s="536">
        <v>28342605</v>
      </c>
      <c r="J30" s="552">
        <v>12271875</v>
      </c>
      <c r="K30" s="552">
        <v>2638033</v>
      </c>
      <c r="L30" s="552">
        <v>4089661</v>
      </c>
      <c r="M30" s="552">
        <v>1857145</v>
      </c>
      <c r="N30" s="552">
        <v>7485892</v>
      </c>
      <c r="O30" s="536">
        <v>0</v>
      </c>
    </row>
    <row r="31" spans="1:15">
      <c r="A31" s="454">
        <v>25</v>
      </c>
      <c r="B31" s="459" t="s">
        <v>585</v>
      </c>
      <c r="C31" s="550">
        <v>1189619194</v>
      </c>
      <c r="D31" s="536">
        <v>1037964925</v>
      </c>
      <c r="E31" s="536">
        <v>58716995</v>
      </c>
      <c r="F31" s="552">
        <v>72344538</v>
      </c>
      <c r="G31" s="552">
        <v>15449235</v>
      </c>
      <c r="H31" s="536">
        <v>5143501</v>
      </c>
      <c r="I31" s="536">
        <v>61202478</v>
      </c>
      <c r="J31" s="552">
        <v>20759299</v>
      </c>
      <c r="K31" s="552">
        <v>5871699</v>
      </c>
      <c r="L31" s="552">
        <v>21703362</v>
      </c>
      <c r="M31" s="552">
        <v>7724617</v>
      </c>
      <c r="N31" s="552">
        <v>5143501</v>
      </c>
      <c r="O31" s="536">
        <v>0</v>
      </c>
    </row>
    <row r="32" spans="1:15">
      <c r="A32" s="454">
        <v>26</v>
      </c>
      <c r="B32" s="459" t="s">
        <v>695</v>
      </c>
      <c r="C32" s="550">
        <v>1003534567</v>
      </c>
      <c r="D32" s="536">
        <v>898621516</v>
      </c>
      <c r="E32" s="536">
        <v>24468216</v>
      </c>
      <c r="F32" s="552">
        <v>35816968</v>
      </c>
      <c r="G32" s="552">
        <v>9925609</v>
      </c>
      <c r="H32" s="536">
        <v>34702263</v>
      </c>
      <c r="I32" s="536">
        <v>70829409</v>
      </c>
      <c r="J32" s="552">
        <v>17972430</v>
      </c>
      <c r="K32" s="552">
        <v>2446822</v>
      </c>
      <c r="L32" s="552">
        <v>10745090</v>
      </c>
      <c r="M32" s="552">
        <v>4962805</v>
      </c>
      <c r="N32" s="552">
        <v>34702263</v>
      </c>
      <c r="O32" s="536">
        <v>0</v>
      </c>
    </row>
    <row r="33" spans="1:15">
      <c r="A33" s="454">
        <v>27</v>
      </c>
      <c r="B33" s="479" t="s">
        <v>108</v>
      </c>
      <c r="C33" s="553">
        <v>14963045781.130001</v>
      </c>
      <c r="D33" s="536">
        <v>13041102376.130001</v>
      </c>
      <c r="E33" s="536">
        <v>1024492747</v>
      </c>
      <c r="F33" s="552">
        <v>710971053</v>
      </c>
      <c r="G33" s="552">
        <v>95182183</v>
      </c>
      <c r="H33" s="536">
        <v>91297422</v>
      </c>
      <c r="I33" s="536">
        <v>715451151.60259998</v>
      </c>
      <c r="J33" s="552">
        <v>260822047.60260001</v>
      </c>
      <c r="K33" s="552">
        <v>102449275</v>
      </c>
      <c r="L33" s="552">
        <v>213291318</v>
      </c>
      <c r="M33" s="552">
        <v>47591090</v>
      </c>
      <c r="N33" s="552">
        <v>91297422</v>
      </c>
      <c r="O33" s="536">
        <v>44900465.686998002</v>
      </c>
    </row>
    <row r="34" spans="1:15">
      <c r="A34" s="461"/>
      <c r="B34" s="461"/>
      <c r="C34" s="461"/>
      <c r="D34" s="461"/>
      <c r="E34" s="461"/>
      <c r="H34" s="461"/>
      <c r="I34" s="461"/>
      <c r="O34" s="461"/>
    </row>
    <row r="35" spans="1:15">
      <c r="A35" s="461"/>
      <c r="B35" s="493"/>
      <c r="C35" s="493"/>
      <c r="D35" s="461"/>
      <c r="E35" s="461"/>
      <c r="H35" s="461"/>
      <c r="I35" s="461"/>
      <c r="O35" s="461"/>
    </row>
    <row r="36" spans="1:15">
      <c r="A36" s="461"/>
      <c r="B36" s="461"/>
      <c r="C36" s="461"/>
      <c r="D36" s="461"/>
      <c r="E36" s="461"/>
      <c r="H36" s="461"/>
      <c r="I36" s="461"/>
      <c r="O36" s="461"/>
    </row>
    <row r="37" spans="1:15">
      <c r="A37" s="461"/>
      <c r="B37" s="461"/>
      <c r="C37" s="461"/>
      <c r="D37" s="461"/>
      <c r="E37" s="461"/>
      <c r="H37" s="461"/>
      <c r="I37" s="461"/>
      <c r="O37" s="461"/>
    </row>
    <row r="38" spans="1:15">
      <c r="A38" s="461"/>
      <c r="B38" s="461"/>
      <c r="C38" s="461"/>
      <c r="D38" s="461"/>
      <c r="E38" s="461"/>
      <c r="H38" s="461"/>
      <c r="I38" s="461"/>
      <c r="O38" s="461"/>
    </row>
    <row r="39" spans="1:15">
      <c r="A39" s="461"/>
      <c r="B39" s="461"/>
      <c r="C39" s="461"/>
      <c r="D39" s="461"/>
      <c r="E39" s="461"/>
      <c r="H39" s="461"/>
      <c r="I39" s="461"/>
      <c r="O39" s="461"/>
    </row>
    <row r="40" spans="1:15">
      <c r="A40" s="461"/>
      <c r="B40" s="461"/>
      <c r="C40" s="461"/>
      <c r="D40" s="461"/>
      <c r="E40" s="461"/>
      <c r="H40" s="461"/>
      <c r="I40" s="461"/>
      <c r="O40" s="461"/>
    </row>
    <row r="41" spans="1:15">
      <c r="A41" s="494"/>
      <c r="B41" s="494"/>
      <c r="C41" s="494"/>
      <c r="D41" s="461"/>
      <c r="E41" s="461"/>
      <c r="H41" s="461"/>
      <c r="I41" s="461"/>
      <c r="O41" s="461"/>
    </row>
    <row r="42" spans="1:15">
      <c r="A42" s="494"/>
      <c r="B42" s="494"/>
      <c r="C42" s="494"/>
      <c r="D42" s="461"/>
      <c r="E42" s="461"/>
      <c r="H42" s="461"/>
      <c r="I42" s="461"/>
      <c r="O42" s="461"/>
    </row>
    <row r="43" spans="1:15">
      <c r="A43" s="461"/>
      <c r="B43" s="461"/>
      <c r="C43" s="461"/>
      <c r="D43" s="461"/>
      <c r="E43" s="461"/>
      <c r="H43" s="461"/>
      <c r="I43" s="461"/>
      <c r="O43" s="461"/>
    </row>
    <row r="44" spans="1:15">
      <c r="A44" s="461"/>
      <c r="B44" s="461"/>
      <c r="C44" s="461"/>
      <c r="D44" s="461"/>
      <c r="E44" s="461"/>
      <c r="H44" s="461"/>
      <c r="I44" s="461"/>
      <c r="O44" s="461"/>
    </row>
    <row r="45" spans="1:15">
      <c r="A45" s="461"/>
      <c r="B45" s="461"/>
      <c r="C45" s="461"/>
      <c r="D45" s="461"/>
      <c r="E45" s="461"/>
      <c r="H45" s="461"/>
      <c r="I45" s="461"/>
      <c r="O45" s="461"/>
    </row>
    <row r="46" spans="1:15">
      <c r="A46" s="461"/>
      <c r="B46" s="461"/>
      <c r="C46" s="461"/>
      <c r="D46" s="461"/>
      <c r="E46" s="461"/>
      <c r="H46" s="461"/>
      <c r="I46" s="461"/>
      <c r="O46" s="461"/>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heetViews>
  <sheetFormatPr defaultColWidth="8.7109375" defaultRowHeight="12"/>
  <cols>
    <col min="1" max="1" width="8" style="504" customWidth="1"/>
    <col min="2" max="2" width="80.140625" style="504" customWidth="1"/>
    <col min="3" max="3" width="17" style="504" bestFit="1" customWidth="1"/>
    <col min="4" max="4" width="22" style="504" bestFit="1" customWidth="1"/>
    <col min="5" max="5" width="21.7109375" style="504" bestFit="1" customWidth="1"/>
    <col min="6" max="6" width="20.140625" style="504" bestFit="1" customWidth="1"/>
    <col min="7" max="7" width="20" style="504" bestFit="1" customWidth="1"/>
    <col min="8" max="8" width="23.28515625" style="504" bestFit="1" customWidth="1"/>
    <col min="9" max="9" width="15.5703125" style="504" bestFit="1" customWidth="1"/>
    <col min="10" max="10" width="17.5703125" style="504" bestFit="1" customWidth="1"/>
    <col min="11" max="11" width="17" style="504" bestFit="1" customWidth="1"/>
    <col min="12" max="16384" width="8.7109375" style="504"/>
  </cols>
  <sheetData>
    <row r="1" spans="1:11" s="662" customFormat="1" ht="13.5">
      <c r="A1" s="661" t="s">
        <v>30</v>
      </c>
      <c r="B1" s="654" t="str">
        <f>'Info '!C2</f>
        <v>JSC TBC Bank</v>
      </c>
    </row>
    <row r="2" spans="1:11" s="662" customFormat="1" ht="13.5">
      <c r="A2" s="661" t="s">
        <v>31</v>
      </c>
      <c r="B2" s="663">
        <f>'1. key ratios '!B2</f>
        <v>44377</v>
      </c>
    </row>
    <row r="3" spans="1:11" s="458" customFormat="1" ht="12.75">
      <c r="A3" s="450" t="s">
        <v>676</v>
      </c>
    </row>
    <row r="4" spans="1:11">
      <c r="C4" s="505" t="s">
        <v>0</v>
      </c>
      <c r="D4" s="505" t="s">
        <v>1</v>
      </c>
      <c r="E4" s="505" t="s">
        <v>2</v>
      </c>
      <c r="F4" s="505" t="s">
        <v>3</v>
      </c>
      <c r="G4" s="505" t="s">
        <v>4</v>
      </c>
      <c r="H4" s="505" t="s">
        <v>5</v>
      </c>
      <c r="I4" s="505" t="s">
        <v>8</v>
      </c>
      <c r="J4" s="505" t="s">
        <v>9</v>
      </c>
      <c r="K4" s="505" t="s">
        <v>10</v>
      </c>
    </row>
    <row r="5" spans="1:11" ht="105" customHeight="1">
      <c r="A5" s="783" t="s">
        <v>677</v>
      </c>
      <c r="B5" s="784"/>
      <c r="C5" s="482" t="s">
        <v>678</v>
      </c>
      <c r="D5" s="482" t="s">
        <v>679</v>
      </c>
      <c r="E5" s="482" t="s">
        <v>680</v>
      </c>
      <c r="F5" s="506" t="s">
        <v>681</v>
      </c>
      <c r="G5" s="482" t="s">
        <v>682</v>
      </c>
      <c r="H5" s="482" t="s">
        <v>683</v>
      </c>
      <c r="I5" s="482" t="s">
        <v>684</v>
      </c>
      <c r="J5" s="482" t="s">
        <v>685</v>
      </c>
      <c r="K5" s="482" t="s">
        <v>686</v>
      </c>
    </row>
    <row r="6" spans="1:11" ht="12.75">
      <c r="A6" s="454">
        <v>1</v>
      </c>
      <c r="B6" s="454" t="s">
        <v>632</v>
      </c>
      <c r="C6" s="536">
        <v>456334172</v>
      </c>
      <c r="D6" s="536">
        <v>76433060</v>
      </c>
      <c r="E6" s="536">
        <v>13905347</v>
      </c>
      <c r="F6" s="536">
        <v>137789191</v>
      </c>
      <c r="G6" s="536">
        <v>10791187251</v>
      </c>
      <c r="H6" s="536">
        <v>5134313</v>
      </c>
      <c r="I6" s="536">
        <v>719757526</v>
      </c>
      <c r="J6" s="536">
        <v>606847233</v>
      </c>
      <c r="K6" s="536">
        <v>2155657688.1300001</v>
      </c>
    </row>
    <row r="7" spans="1:11" ht="12.75">
      <c r="A7" s="454">
        <v>2</v>
      </c>
      <c r="B7" s="454" t="s">
        <v>687</v>
      </c>
      <c r="C7" s="536">
        <v>0</v>
      </c>
      <c r="D7" s="536">
        <v>0</v>
      </c>
      <c r="E7" s="536">
        <v>0</v>
      </c>
      <c r="F7" s="536">
        <v>0</v>
      </c>
      <c r="G7" s="536">
        <v>18997792</v>
      </c>
      <c r="H7" s="536">
        <v>0</v>
      </c>
      <c r="I7" s="536">
        <v>19998882</v>
      </c>
      <c r="J7" s="536">
        <v>0</v>
      </c>
      <c r="K7" s="536">
        <v>181990800.730248</v>
      </c>
    </row>
    <row r="8" spans="1:11" ht="12.75">
      <c r="A8" s="454">
        <v>3</v>
      </c>
      <c r="B8" s="454" t="s">
        <v>640</v>
      </c>
      <c r="C8" s="536">
        <v>81254046</v>
      </c>
      <c r="D8" s="536">
        <v>0</v>
      </c>
      <c r="E8" s="536">
        <v>957238024</v>
      </c>
      <c r="F8" s="536">
        <v>0</v>
      </c>
      <c r="G8" s="536">
        <v>438729903</v>
      </c>
      <c r="H8" s="536">
        <v>0</v>
      </c>
      <c r="I8" s="536">
        <v>258512220</v>
      </c>
      <c r="J8" s="536">
        <v>126733322</v>
      </c>
      <c r="K8" s="536">
        <v>1671428381.3693147</v>
      </c>
    </row>
    <row r="9" spans="1:11" ht="12.75">
      <c r="A9" s="454">
        <v>4</v>
      </c>
      <c r="B9" s="480" t="s">
        <v>688</v>
      </c>
      <c r="C9" s="536">
        <v>138650</v>
      </c>
      <c r="D9" s="536">
        <v>0</v>
      </c>
      <c r="E9" s="536">
        <v>0</v>
      </c>
      <c r="F9" s="536">
        <v>747205</v>
      </c>
      <c r="G9" s="536">
        <v>751404324</v>
      </c>
      <c r="H9" s="536">
        <v>0</v>
      </c>
      <c r="I9" s="536">
        <v>17807886</v>
      </c>
      <c r="J9" s="536">
        <v>14460949</v>
      </c>
      <c r="K9" s="536">
        <v>112891644</v>
      </c>
    </row>
    <row r="10" spans="1:11" ht="12.75">
      <c r="A10" s="454">
        <v>5</v>
      </c>
      <c r="B10" s="480" t="s">
        <v>689</v>
      </c>
      <c r="C10" s="536">
        <v>0</v>
      </c>
      <c r="D10" s="536">
        <v>0</v>
      </c>
      <c r="E10" s="536">
        <v>0</v>
      </c>
      <c r="F10" s="536">
        <v>0</v>
      </c>
      <c r="G10" s="536">
        <v>0</v>
      </c>
      <c r="H10" s="536">
        <v>0</v>
      </c>
      <c r="I10" s="536">
        <v>0</v>
      </c>
      <c r="J10" s="536">
        <v>0</v>
      </c>
      <c r="K10" s="536">
        <v>0</v>
      </c>
    </row>
    <row r="11" spans="1:11" ht="12.75">
      <c r="A11" s="454">
        <v>6</v>
      </c>
      <c r="B11" s="480" t="s">
        <v>690</v>
      </c>
      <c r="C11" s="536">
        <v>1326082</v>
      </c>
      <c r="D11" s="536">
        <v>0</v>
      </c>
      <c r="E11" s="536">
        <v>0</v>
      </c>
      <c r="F11" s="536">
        <v>0</v>
      </c>
      <c r="G11" s="536">
        <v>6250735</v>
      </c>
      <c r="H11" s="536">
        <v>0</v>
      </c>
      <c r="I11" s="536">
        <v>2610287</v>
      </c>
      <c r="J11" s="536">
        <v>57766</v>
      </c>
      <c r="K11" s="536">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zoomScale="85" zoomScaleNormal="85" workbookViewId="0">
      <pane xSplit="1" ySplit="5" topLeftCell="B6" activePane="bottomRight" state="frozen"/>
      <selection activeCell="B20" sqref="B20"/>
      <selection pane="topRight" activeCell="B20" sqref="B20"/>
      <selection pane="bottomLeft" activeCell="B20" sqref="B20"/>
      <selection pane="bottomRight" activeCell="B20" sqref="B20"/>
    </sheetView>
  </sheetViews>
  <sheetFormatPr defaultColWidth="9.140625" defaultRowHeight="14.25"/>
  <cols>
    <col min="1" max="1" width="9.5703125" style="4" bestFit="1" customWidth="1"/>
    <col min="2" max="2" width="55.140625" style="4" bestFit="1" customWidth="1"/>
    <col min="3" max="4" width="14.140625" style="4" bestFit="1" customWidth="1"/>
    <col min="5" max="5" width="14.5703125" style="4" customWidth="1"/>
    <col min="6" max="6" width="13.140625" style="4" bestFit="1" customWidth="1"/>
    <col min="7" max="7" width="14.140625" style="4" bestFit="1" customWidth="1"/>
    <col min="8" max="8" width="14.5703125" style="4" customWidth="1"/>
    <col min="9" max="16384" width="9.140625" style="5"/>
  </cols>
  <sheetData>
    <row r="1" spans="1:15" s="657" customFormat="1">
      <c r="A1" s="658" t="s">
        <v>30</v>
      </c>
      <c r="B1" s="667" t="str">
        <f>'Info '!C2</f>
        <v>JSC TBC Bank</v>
      </c>
      <c r="C1" s="667"/>
      <c r="D1" s="667"/>
      <c r="E1" s="667"/>
      <c r="F1" s="667"/>
      <c r="G1" s="667"/>
      <c r="H1" s="667"/>
    </row>
    <row r="2" spans="1:15" s="657" customFormat="1">
      <c r="A2" s="658" t="s">
        <v>31</v>
      </c>
      <c r="B2" s="674">
        <v>44377</v>
      </c>
      <c r="C2" s="667"/>
      <c r="D2" s="667"/>
      <c r="E2" s="667"/>
      <c r="F2" s="667"/>
      <c r="G2" s="667"/>
      <c r="H2" s="667"/>
    </row>
    <row r="3" spans="1:15">
      <c r="A3" s="2"/>
    </row>
    <row r="4" spans="1:15" ht="15" thickBot="1">
      <c r="A4" s="17" t="s">
        <v>32</v>
      </c>
      <c r="B4" s="18" t="s">
        <v>33</v>
      </c>
      <c r="C4" s="17"/>
      <c r="D4" s="19"/>
      <c r="E4" s="19"/>
      <c r="F4" s="20"/>
      <c r="G4" s="20"/>
      <c r="H4" s="21" t="s">
        <v>73</v>
      </c>
    </row>
    <row r="5" spans="1:15">
      <c r="A5" s="22"/>
      <c r="B5" s="23"/>
      <c r="C5" s="683" t="s">
        <v>68</v>
      </c>
      <c r="D5" s="684"/>
      <c r="E5" s="685"/>
      <c r="F5" s="683" t="s">
        <v>72</v>
      </c>
      <c r="G5" s="684"/>
      <c r="H5" s="686"/>
    </row>
    <row r="6" spans="1:15">
      <c r="A6" s="24" t="s">
        <v>6</v>
      </c>
      <c r="B6" s="554" t="s">
        <v>34</v>
      </c>
      <c r="C6" s="555" t="s">
        <v>69</v>
      </c>
      <c r="D6" s="555" t="s">
        <v>70</v>
      </c>
      <c r="E6" s="555" t="s">
        <v>71</v>
      </c>
      <c r="F6" s="555" t="s">
        <v>69</v>
      </c>
      <c r="G6" s="555" t="s">
        <v>70</v>
      </c>
      <c r="H6" s="556" t="s">
        <v>71</v>
      </c>
    </row>
    <row r="7" spans="1:15">
      <c r="A7" s="24">
        <v>1</v>
      </c>
      <c r="B7" s="557" t="s">
        <v>35</v>
      </c>
      <c r="C7" s="558">
        <v>252128818.84999999</v>
      </c>
      <c r="D7" s="558">
        <v>547536765.81147397</v>
      </c>
      <c r="E7" s="559">
        <f>C7+D7</f>
        <v>799665584.66147399</v>
      </c>
      <c r="F7" s="560">
        <v>256402550.62</v>
      </c>
      <c r="G7" s="561">
        <v>376681075.69</v>
      </c>
      <c r="H7" s="562">
        <f>F7+G7</f>
        <v>633083626.30999994</v>
      </c>
      <c r="J7" s="604"/>
      <c r="K7" s="604"/>
      <c r="L7" s="604"/>
      <c r="M7" s="604"/>
      <c r="N7" s="604"/>
      <c r="O7" s="604"/>
    </row>
    <row r="8" spans="1:15">
      <c r="A8" s="24">
        <v>2</v>
      </c>
      <c r="B8" s="557" t="s">
        <v>36</v>
      </c>
      <c r="C8" s="558">
        <v>153464190.53</v>
      </c>
      <c r="D8" s="558">
        <v>2124736978.959928</v>
      </c>
      <c r="E8" s="559">
        <f t="shared" ref="E8:E19" si="0">C8+D8</f>
        <v>2278201169.4899282</v>
      </c>
      <c r="F8" s="560">
        <v>12330358.369999999</v>
      </c>
      <c r="G8" s="561">
        <v>1802260208.3900001</v>
      </c>
      <c r="H8" s="562">
        <f t="shared" ref="H8:H40" si="1">F8+G8</f>
        <v>1814590566.76</v>
      </c>
      <c r="J8" s="604"/>
      <c r="K8" s="604"/>
      <c r="L8" s="604"/>
      <c r="M8" s="604"/>
      <c r="N8" s="604"/>
      <c r="O8" s="604"/>
    </row>
    <row r="9" spans="1:15">
      <c r="A9" s="24">
        <v>3</v>
      </c>
      <c r="B9" s="557" t="s">
        <v>37</v>
      </c>
      <c r="C9" s="558">
        <v>1581210.76</v>
      </c>
      <c r="D9" s="558">
        <v>398233914.57410103</v>
      </c>
      <c r="E9" s="559">
        <f t="shared" si="0"/>
        <v>399815125.33410102</v>
      </c>
      <c r="F9" s="560">
        <v>806919.26</v>
      </c>
      <c r="G9" s="561">
        <v>265025350.69999999</v>
      </c>
      <c r="H9" s="562">
        <f t="shared" si="1"/>
        <v>265832269.95999998</v>
      </c>
      <c r="J9" s="604"/>
      <c r="K9" s="604"/>
      <c r="L9" s="604"/>
      <c r="M9" s="604"/>
      <c r="N9" s="604"/>
      <c r="O9" s="604"/>
    </row>
    <row r="10" spans="1:15">
      <c r="A10" s="24">
        <v>4</v>
      </c>
      <c r="B10" s="557" t="s">
        <v>38</v>
      </c>
      <c r="C10" s="558">
        <v>0</v>
      </c>
      <c r="D10" s="558">
        <v>0</v>
      </c>
      <c r="E10" s="559">
        <f t="shared" si="0"/>
        <v>0</v>
      </c>
      <c r="F10" s="560">
        <v>0</v>
      </c>
      <c r="G10" s="561">
        <v>0</v>
      </c>
      <c r="H10" s="562">
        <f t="shared" si="1"/>
        <v>0</v>
      </c>
      <c r="J10" s="604"/>
      <c r="K10" s="604"/>
      <c r="L10" s="604"/>
      <c r="M10" s="604"/>
      <c r="N10" s="604"/>
      <c r="O10" s="604"/>
    </row>
    <row r="11" spans="1:15">
      <c r="A11" s="24">
        <v>5</v>
      </c>
      <c r="B11" s="557" t="s">
        <v>39</v>
      </c>
      <c r="C11" s="558">
        <v>1890324230.7661002</v>
      </c>
      <c r="D11" s="558">
        <v>112231258.28946</v>
      </c>
      <c r="E11" s="559">
        <f t="shared" si="0"/>
        <v>2002555489.0555601</v>
      </c>
      <c r="F11" s="560">
        <v>2343613725.9899998</v>
      </c>
      <c r="G11" s="561">
        <v>46582071.530000001</v>
      </c>
      <c r="H11" s="562">
        <f t="shared" si="1"/>
        <v>2390195797.52</v>
      </c>
      <c r="J11" s="604"/>
      <c r="K11" s="604"/>
      <c r="L11" s="604"/>
      <c r="M11" s="604"/>
      <c r="N11" s="604"/>
      <c r="O11" s="604"/>
    </row>
    <row r="12" spans="1:15">
      <c r="A12" s="24">
        <v>6.1</v>
      </c>
      <c r="B12" s="563" t="s">
        <v>40</v>
      </c>
      <c r="C12" s="558">
        <v>6534273108.9997606</v>
      </c>
      <c r="D12" s="558">
        <v>8428772672.2583637</v>
      </c>
      <c r="E12" s="559">
        <f t="shared" si="0"/>
        <v>14963045781.258125</v>
      </c>
      <c r="F12" s="560">
        <v>5230305844.1400003</v>
      </c>
      <c r="G12" s="561">
        <v>8136939488.6700001</v>
      </c>
      <c r="H12" s="562">
        <f t="shared" si="1"/>
        <v>13367245332.810001</v>
      </c>
      <c r="J12" s="604"/>
      <c r="K12" s="604"/>
      <c r="L12" s="604"/>
      <c r="M12" s="604"/>
      <c r="N12" s="604"/>
      <c r="O12" s="604"/>
    </row>
    <row r="13" spans="1:15">
      <c r="A13" s="24">
        <v>6.2</v>
      </c>
      <c r="B13" s="563" t="s">
        <v>41</v>
      </c>
      <c r="C13" s="558">
        <v>-290017035.77293903</v>
      </c>
      <c r="D13" s="558">
        <v>-470334581.64469099</v>
      </c>
      <c r="E13" s="559">
        <f t="shared" si="0"/>
        <v>-760351617.41762996</v>
      </c>
      <c r="F13" s="560">
        <v>-295530168.51999998</v>
      </c>
      <c r="G13" s="561">
        <v>-641735635.24000001</v>
      </c>
      <c r="H13" s="562">
        <f t="shared" si="1"/>
        <v>-937265803.75999999</v>
      </c>
      <c r="J13" s="604"/>
      <c r="K13" s="604"/>
      <c r="L13" s="604"/>
      <c r="M13" s="604"/>
      <c r="N13" s="604"/>
      <c r="O13" s="604"/>
    </row>
    <row r="14" spans="1:15">
      <c r="A14" s="24">
        <v>6</v>
      </c>
      <c r="B14" s="557" t="s">
        <v>42</v>
      </c>
      <c r="C14" s="559">
        <f>C12+C13</f>
        <v>6244256073.2268219</v>
      </c>
      <c r="D14" s="559">
        <f>D12+D13</f>
        <v>7958438090.6136723</v>
      </c>
      <c r="E14" s="559">
        <f t="shared" si="0"/>
        <v>14202694163.840494</v>
      </c>
      <c r="F14" s="559">
        <f>F12+F13</f>
        <v>4934775675.6200008</v>
      </c>
      <c r="G14" s="559">
        <f>G12+G13</f>
        <v>7495203853.4300003</v>
      </c>
      <c r="H14" s="562">
        <f t="shared" si="1"/>
        <v>12429979529.050001</v>
      </c>
      <c r="J14" s="604"/>
      <c r="K14" s="604"/>
      <c r="L14" s="604"/>
      <c r="M14" s="604"/>
      <c r="N14" s="604"/>
      <c r="O14" s="604"/>
    </row>
    <row r="15" spans="1:15">
      <c r="A15" s="24">
        <v>7</v>
      </c>
      <c r="B15" s="557" t="s">
        <v>43</v>
      </c>
      <c r="C15" s="558">
        <v>169252958.44</v>
      </c>
      <c r="D15" s="558">
        <v>126210657.0663778</v>
      </c>
      <c r="E15" s="559">
        <f t="shared" si="0"/>
        <v>295463615.50637782</v>
      </c>
      <c r="F15" s="560">
        <v>208483315.16000003</v>
      </c>
      <c r="G15" s="561">
        <v>143186999.5</v>
      </c>
      <c r="H15" s="562">
        <f t="shared" si="1"/>
        <v>351670314.66000003</v>
      </c>
      <c r="J15" s="604"/>
      <c r="K15" s="604"/>
      <c r="L15" s="604"/>
      <c r="M15" s="604"/>
      <c r="N15" s="604"/>
      <c r="O15" s="604"/>
    </row>
    <row r="16" spans="1:15">
      <c r="A16" s="24">
        <v>8</v>
      </c>
      <c r="B16" s="557" t="s">
        <v>198</v>
      </c>
      <c r="C16" s="558">
        <v>99164266.26740016</v>
      </c>
      <c r="D16" s="558">
        <v>0</v>
      </c>
      <c r="E16" s="559">
        <f t="shared" si="0"/>
        <v>99164266.26740016</v>
      </c>
      <c r="F16" s="560">
        <v>76800695.999999985</v>
      </c>
      <c r="G16" s="561">
        <v>0</v>
      </c>
      <c r="H16" s="562">
        <f t="shared" si="1"/>
        <v>76800695.999999985</v>
      </c>
      <c r="J16" s="604"/>
      <c r="K16" s="604"/>
      <c r="L16" s="604"/>
      <c r="M16" s="604"/>
      <c r="N16" s="604"/>
      <c r="O16" s="604"/>
    </row>
    <row r="17" spans="1:15">
      <c r="A17" s="24">
        <v>9</v>
      </c>
      <c r="B17" s="557" t="s">
        <v>44</v>
      </c>
      <c r="C17" s="558">
        <v>26194942.560000002</v>
      </c>
      <c r="D17" s="558">
        <v>12063559.262787001</v>
      </c>
      <c r="E17" s="559">
        <f t="shared" si="0"/>
        <v>38258501.822787002</v>
      </c>
      <c r="F17" s="560">
        <v>26922915.689999998</v>
      </c>
      <c r="G17" s="561">
        <v>0</v>
      </c>
      <c r="H17" s="562">
        <f t="shared" si="1"/>
        <v>26922915.689999998</v>
      </c>
      <c r="J17" s="604"/>
      <c r="K17" s="604"/>
      <c r="L17" s="604"/>
      <c r="M17" s="604"/>
      <c r="N17" s="604"/>
      <c r="O17" s="604"/>
    </row>
    <row r="18" spans="1:15">
      <c r="A18" s="24">
        <v>10</v>
      </c>
      <c r="B18" s="557" t="s">
        <v>45</v>
      </c>
      <c r="C18" s="558">
        <v>657959685.60000002</v>
      </c>
      <c r="D18" s="558">
        <v>0</v>
      </c>
      <c r="E18" s="559">
        <f t="shared" si="0"/>
        <v>657959685.60000002</v>
      </c>
      <c r="F18" s="560">
        <v>595684185.99000001</v>
      </c>
      <c r="G18" s="561">
        <v>0</v>
      </c>
      <c r="H18" s="562">
        <f t="shared" si="1"/>
        <v>595684185.99000001</v>
      </c>
      <c r="J18" s="604"/>
      <c r="K18" s="604"/>
      <c r="L18" s="604"/>
      <c r="M18" s="604"/>
      <c r="N18" s="604"/>
      <c r="O18" s="604"/>
    </row>
    <row r="19" spans="1:15">
      <c r="A19" s="24">
        <v>11</v>
      </c>
      <c r="B19" s="557" t="s">
        <v>46</v>
      </c>
      <c r="C19" s="558">
        <v>423726965.90000004</v>
      </c>
      <c r="D19" s="558">
        <v>159518644.95614809</v>
      </c>
      <c r="E19" s="559">
        <f t="shared" si="0"/>
        <v>583245610.85614812</v>
      </c>
      <c r="F19" s="560">
        <v>324361429.90999997</v>
      </c>
      <c r="G19" s="561">
        <v>78889112.890000001</v>
      </c>
      <c r="H19" s="562">
        <f t="shared" si="1"/>
        <v>403250542.79999995</v>
      </c>
      <c r="J19" s="604"/>
      <c r="K19" s="604"/>
      <c r="L19" s="604"/>
      <c r="M19" s="604"/>
      <c r="N19" s="604"/>
      <c r="O19" s="604"/>
    </row>
    <row r="20" spans="1:15">
      <c r="A20" s="24">
        <v>12</v>
      </c>
      <c r="B20" s="564" t="s">
        <v>47</v>
      </c>
      <c r="C20" s="559">
        <f>SUM(C7:C11)+SUM(C14:C19)</f>
        <v>9918053342.900322</v>
      </c>
      <c r="D20" s="559">
        <f>SUM(D7:D11)+SUM(D14:D19)</f>
        <v>11438969869.533947</v>
      </c>
      <c r="E20" s="559">
        <f>C20+D20</f>
        <v>21357023212.434269</v>
      </c>
      <c r="F20" s="559">
        <f>SUM(F7:F11)+SUM(F14:F19)</f>
        <v>8780181772.6100006</v>
      </c>
      <c r="G20" s="559">
        <f>SUM(G7:G11)+SUM(G14:G19)</f>
        <v>10207828672.130001</v>
      </c>
      <c r="H20" s="562">
        <f t="shared" si="1"/>
        <v>18988010444.740002</v>
      </c>
      <c r="J20" s="604"/>
      <c r="K20" s="604"/>
      <c r="L20" s="604"/>
      <c r="M20" s="604"/>
      <c r="N20" s="604"/>
      <c r="O20" s="604"/>
    </row>
    <row r="21" spans="1:15">
      <c r="A21" s="24"/>
      <c r="B21" s="554" t="s">
        <v>48</v>
      </c>
      <c r="C21" s="565"/>
      <c r="D21" s="565"/>
      <c r="E21" s="565"/>
      <c r="F21" s="566"/>
      <c r="G21" s="567"/>
      <c r="H21" s="568"/>
      <c r="J21" s="604"/>
      <c r="K21" s="604"/>
      <c r="L21" s="604"/>
      <c r="M21" s="604"/>
      <c r="N21" s="604"/>
      <c r="O21" s="604"/>
    </row>
    <row r="22" spans="1:15">
      <c r="A22" s="24">
        <v>13</v>
      </c>
      <c r="B22" s="557" t="s">
        <v>49</v>
      </c>
      <c r="C22" s="558">
        <v>20484381.100000001</v>
      </c>
      <c r="D22" s="558">
        <v>133689508.39686099</v>
      </c>
      <c r="E22" s="559">
        <f>C22+D22</f>
        <v>154173889.49686098</v>
      </c>
      <c r="F22" s="560">
        <v>31571312.399999999</v>
      </c>
      <c r="G22" s="561">
        <v>221491023.56999999</v>
      </c>
      <c r="H22" s="562">
        <f t="shared" si="1"/>
        <v>253062335.97</v>
      </c>
      <c r="J22" s="604"/>
      <c r="K22" s="604"/>
      <c r="L22" s="604"/>
      <c r="M22" s="604"/>
      <c r="N22" s="604"/>
      <c r="O22" s="604"/>
    </row>
    <row r="23" spans="1:15">
      <c r="A23" s="24">
        <v>14</v>
      </c>
      <c r="B23" s="557" t="s">
        <v>50</v>
      </c>
      <c r="C23" s="558">
        <v>1803055474.1718001</v>
      </c>
      <c r="D23" s="558">
        <v>2092620191.1425228</v>
      </c>
      <c r="E23" s="559">
        <f t="shared" ref="E23:E40" si="2">C23+D23</f>
        <v>3895675665.3143229</v>
      </c>
      <c r="F23" s="560">
        <v>1490147156.23</v>
      </c>
      <c r="G23" s="561">
        <v>1865142531.0900002</v>
      </c>
      <c r="H23" s="562">
        <f t="shared" si="1"/>
        <v>3355289687.3200002</v>
      </c>
      <c r="J23" s="604"/>
      <c r="K23" s="604"/>
      <c r="L23" s="604"/>
      <c r="M23" s="604"/>
      <c r="N23" s="604"/>
      <c r="O23" s="604"/>
    </row>
    <row r="24" spans="1:15">
      <c r="A24" s="24">
        <v>15</v>
      </c>
      <c r="B24" s="557" t="s">
        <v>51</v>
      </c>
      <c r="C24" s="558">
        <v>1217045640.2248001</v>
      </c>
      <c r="D24" s="558">
        <v>3020108742.8186121</v>
      </c>
      <c r="E24" s="559">
        <f t="shared" si="2"/>
        <v>4237154383.0434122</v>
      </c>
      <c r="F24" s="560">
        <v>1022312918.96</v>
      </c>
      <c r="G24" s="561">
        <v>2215773053.4299998</v>
      </c>
      <c r="H24" s="562">
        <f t="shared" si="1"/>
        <v>3238085972.3899999</v>
      </c>
      <c r="J24" s="604"/>
      <c r="K24" s="604"/>
      <c r="L24" s="604"/>
      <c r="M24" s="604"/>
      <c r="N24" s="604"/>
      <c r="O24" s="604"/>
    </row>
    <row r="25" spans="1:15">
      <c r="A25" s="24">
        <v>16</v>
      </c>
      <c r="B25" s="557" t="s">
        <v>52</v>
      </c>
      <c r="C25" s="558">
        <v>1499218911.2034001</v>
      </c>
      <c r="D25" s="558">
        <v>3430360644.3954535</v>
      </c>
      <c r="E25" s="559">
        <f t="shared" si="2"/>
        <v>4929579555.5988541</v>
      </c>
      <c r="F25" s="560">
        <v>1173150145</v>
      </c>
      <c r="G25" s="561">
        <v>2866635405.0700002</v>
      </c>
      <c r="H25" s="562">
        <f t="shared" si="1"/>
        <v>4039785550.0700002</v>
      </c>
      <c r="J25" s="604"/>
      <c r="K25" s="604"/>
      <c r="L25" s="604"/>
      <c r="M25" s="604"/>
      <c r="N25" s="604"/>
      <c r="O25" s="604"/>
    </row>
    <row r="26" spans="1:15">
      <c r="A26" s="24">
        <v>17</v>
      </c>
      <c r="B26" s="557" t="s">
        <v>53</v>
      </c>
      <c r="C26" s="565">
        <v>0.05</v>
      </c>
      <c r="D26" s="565">
        <v>942087974.51549995</v>
      </c>
      <c r="E26" s="559">
        <f t="shared" si="2"/>
        <v>942087974.5654999</v>
      </c>
      <c r="F26" s="566">
        <v>0</v>
      </c>
      <c r="G26" s="567">
        <v>908805613.67999995</v>
      </c>
      <c r="H26" s="562">
        <f t="shared" si="1"/>
        <v>908805613.67999995</v>
      </c>
      <c r="J26" s="604"/>
      <c r="K26" s="604"/>
      <c r="L26" s="604"/>
      <c r="M26" s="604"/>
      <c r="N26" s="604"/>
      <c r="O26" s="604"/>
    </row>
    <row r="27" spans="1:15">
      <c r="A27" s="24">
        <v>18</v>
      </c>
      <c r="B27" s="557" t="s">
        <v>54</v>
      </c>
      <c r="C27" s="558">
        <v>2088000969.52</v>
      </c>
      <c r="D27" s="558">
        <v>955007829.66999996</v>
      </c>
      <c r="E27" s="559">
        <f t="shared" si="2"/>
        <v>3043008799.1900001</v>
      </c>
      <c r="F27" s="560">
        <v>2284806345.3499999</v>
      </c>
      <c r="G27" s="561">
        <v>1608539555.6900001</v>
      </c>
      <c r="H27" s="562">
        <f t="shared" si="1"/>
        <v>3893345901.04</v>
      </c>
      <c r="J27" s="604"/>
      <c r="K27" s="604"/>
      <c r="L27" s="604"/>
      <c r="M27" s="604"/>
      <c r="N27" s="604"/>
      <c r="O27" s="604"/>
    </row>
    <row r="28" spans="1:15">
      <c r="A28" s="24">
        <v>19</v>
      </c>
      <c r="B28" s="557" t="s">
        <v>55</v>
      </c>
      <c r="C28" s="558">
        <v>37384848.890000001</v>
      </c>
      <c r="D28" s="558">
        <v>47958631.741616897</v>
      </c>
      <c r="E28" s="559">
        <f t="shared" si="2"/>
        <v>85343480.63161689</v>
      </c>
      <c r="F28" s="560">
        <v>30237449.510000002</v>
      </c>
      <c r="G28" s="561">
        <v>54726884.599999994</v>
      </c>
      <c r="H28" s="562">
        <f t="shared" si="1"/>
        <v>84964334.109999999</v>
      </c>
      <c r="J28" s="604"/>
      <c r="K28" s="604"/>
      <c r="L28" s="604"/>
      <c r="M28" s="604"/>
      <c r="N28" s="604"/>
      <c r="O28" s="604"/>
    </row>
    <row r="29" spans="1:15">
      <c r="A29" s="24">
        <v>20</v>
      </c>
      <c r="B29" s="557" t="s">
        <v>56</v>
      </c>
      <c r="C29" s="558">
        <v>150989125.2344</v>
      </c>
      <c r="D29" s="558">
        <v>195046273.82729822</v>
      </c>
      <c r="E29" s="559">
        <f t="shared" si="2"/>
        <v>346035399.0616982</v>
      </c>
      <c r="F29" s="560">
        <v>116441873.65000001</v>
      </c>
      <c r="G29" s="561">
        <v>184257630.18000001</v>
      </c>
      <c r="H29" s="562">
        <f t="shared" si="1"/>
        <v>300699503.83000004</v>
      </c>
      <c r="J29" s="604"/>
      <c r="K29" s="604"/>
      <c r="L29" s="604"/>
      <c r="M29" s="604"/>
      <c r="N29" s="604"/>
      <c r="O29" s="604"/>
    </row>
    <row r="30" spans="1:15">
      <c r="A30" s="24">
        <v>21</v>
      </c>
      <c r="B30" s="557" t="s">
        <v>57</v>
      </c>
      <c r="C30" s="558">
        <v>0</v>
      </c>
      <c r="D30" s="558">
        <v>1055983330</v>
      </c>
      <c r="E30" s="559">
        <f t="shared" si="2"/>
        <v>1055983330</v>
      </c>
      <c r="F30" s="560">
        <v>12562250</v>
      </c>
      <c r="G30" s="561">
        <v>1017839120</v>
      </c>
      <c r="H30" s="562">
        <f t="shared" si="1"/>
        <v>1030401370</v>
      </c>
      <c r="J30" s="604"/>
      <c r="K30" s="604"/>
      <c r="L30" s="604"/>
      <c r="M30" s="604"/>
      <c r="N30" s="604"/>
      <c r="O30" s="604"/>
    </row>
    <row r="31" spans="1:15">
      <c r="A31" s="24">
        <v>22</v>
      </c>
      <c r="B31" s="564" t="s">
        <v>58</v>
      </c>
      <c r="C31" s="559">
        <f>SUM(C22:C30)</f>
        <v>6816179350.3944006</v>
      </c>
      <c r="D31" s="559">
        <f>SUM(D22:D30)</f>
        <v>11872863126.507864</v>
      </c>
      <c r="E31" s="559">
        <f>C31+D31</f>
        <v>18689042476.902264</v>
      </c>
      <c r="F31" s="559">
        <f>SUM(F22:F30)</f>
        <v>6161229451.1000004</v>
      </c>
      <c r="G31" s="559">
        <f>SUM(G22:G30)</f>
        <v>10943210817.310001</v>
      </c>
      <c r="H31" s="562">
        <f t="shared" si="1"/>
        <v>17104440268.410002</v>
      </c>
      <c r="J31" s="604"/>
      <c r="K31" s="604"/>
      <c r="L31" s="604"/>
      <c r="M31" s="604"/>
      <c r="N31" s="604"/>
      <c r="O31" s="604"/>
    </row>
    <row r="32" spans="1:15">
      <c r="A32" s="24"/>
      <c r="B32" s="554" t="s">
        <v>59</v>
      </c>
      <c r="C32" s="565"/>
      <c r="D32" s="565"/>
      <c r="E32" s="558"/>
      <c r="F32" s="566"/>
      <c r="G32" s="567"/>
      <c r="H32" s="568"/>
      <c r="J32" s="604"/>
      <c r="K32" s="604"/>
      <c r="L32" s="604"/>
      <c r="M32" s="604"/>
      <c r="N32" s="604"/>
      <c r="O32" s="604"/>
    </row>
    <row r="33" spans="1:15">
      <c r="A33" s="24">
        <v>23</v>
      </c>
      <c r="B33" s="557" t="s">
        <v>60</v>
      </c>
      <c r="C33" s="558">
        <v>21015907.600000001</v>
      </c>
      <c r="D33" s="565">
        <v>0</v>
      </c>
      <c r="E33" s="559">
        <f t="shared" si="2"/>
        <v>21015907.600000001</v>
      </c>
      <c r="F33" s="560">
        <v>21015907.600000001</v>
      </c>
      <c r="G33" s="567">
        <v>0</v>
      </c>
      <c r="H33" s="562">
        <f t="shared" si="1"/>
        <v>21015907.600000001</v>
      </c>
      <c r="J33" s="604"/>
      <c r="K33" s="604"/>
      <c r="L33" s="604"/>
      <c r="M33" s="604"/>
      <c r="N33" s="604"/>
      <c r="O33" s="604"/>
    </row>
    <row r="34" spans="1:15">
      <c r="A34" s="24">
        <v>24</v>
      </c>
      <c r="B34" s="557" t="s">
        <v>61</v>
      </c>
      <c r="C34" s="558">
        <v>0</v>
      </c>
      <c r="D34" s="565">
        <v>0</v>
      </c>
      <c r="E34" s="559">
        <f t="shared" si="2"/>
        <v>0</v>
      </c>
      <c r="F34" s="560">
        <v>0</v>
      </c>
      <c r="G34" s="567">
        <v>0</v>
      </c>
      <c r="H34" s="562">
        <f t="shared" si="1"/>
        <v>0</v>
      </c>
      <c r="J34" s="604"/>
      <c r="K34" s="604"/>
      <c r="L34" s="604"/>
      <c r="M34" s="604"/>
      <c r="N34" s="604"/>
      <c r="O34" s="604"/>
    </row>
    <row r="35" spans="1:15">
      <c r="A35" s="24">
        <v>25</v>
      </c>
      <c r="B35" s="569" t="s">
        <v>62</v>
      </c>
      <c r="C35" s="558">
        <v>0</v>
      </c>
      <c r="D35" s="565">
        <v>0</v>
      </c>
      <c r="E35" s="559">
        <f t="shared" si="2"/>
        <v>0</v>
      </c>
      <c r="F35" s="560">
        <v>0</v>
      </c>
      <c r="G35" s="567">
        <v>0</v>
      </c>
      <c r="H35" s="562">
        <f t="shared" si="1"/>
        <v>0</v>
      </c>
      <c r="J35" s="604"/>
      <c r="K35" s="604"/>
      <c r="L35" s="604"/>
      <c r="M35" s="604"/>
      <c r="N35" s="604"/>
      <c r="O35" s="604"/>
    </row>
    <row r="36" spans="1:15">
      <c r="A36" s="24">
        <v>26</v>
      </c>
      <c r="B36" s="557" t="s">
        <v>63</v>
      </c>
      <c r="C36" s="558">
        <v>519429096.88999999</v>
      </c>
      <c r="D36" s="565">
        <v>0</v>
      </c>
      <c r="E36" s="559">
        <f t="shared" si="2"/>
        <v>519429096.88999999</v>
      </c>
      <c r="F36" s="560">
        <v>500639858.55000001</v>
      </c>
      <c r="G36" s="567">
        <v>0</v>
      </c>
      <c r="H36" s="562">
        <f t="shared" si="1"/>
        <v>500639858.55000001</v>
      </c>
      <c r="J36" s="604"/>
      <c r="K36" s="604"/>
      <c r="L36" s="604"/>
      <c r="M36" s="604"/>
      <c r="N36" s="604"/>
      <c r="O36" s="604"/>
    </row>
    <row r="37" spans="1:15">
      <c r="A37" s="24">
        <v>27</v>
      </c>
      <c r="B37" s="557" t="s">
        <v>64</v>
      </c>
      <c r="C37" s="558">
        <v>0</v>
      </c>
      <c r="D37" s="565">
        <v>0</v>
      </c>
      <c r="E37" s="559">
        <f t="shared" si="2"/>
        <v>0</v>
      </c>
      <c r="F37" s="560">
        <v>0</v>
      </c>
      <c r="G37" s="567">
        <v>0</v>
      </c>
      <c r="H37" s="562">
        <f t="shared" si="1"/>
        <v>0</v>
      </c>
      <c r="J37" s="604"/>
      <c r="K37" s="604"/>
      <c r="L37" s="604"/>
      <c r="M37" s="604"/>
      <c r="N37" s="604"/>
      <c r="O37" s="604"/>
    </row>
    <row r="38" spans="1:15">
      <c r="A38" s="24">
        <v>28</v>
      </c>
      <c r="B38" s="557" t="s">
        <v>65</v>
      </c>
      <c r="C38" s="558">
        <v>2127327108.7137189</v>
      </c>
      <c r="D38" s="565">
        <v>0</v>
      </c>
      <c r="E38" s="559">
        <f t="shared" si="2"/>
        <v>2127327108.7137189</v>
      </c>
      <c r="F38" s="560">
        <v>1361911703.3099999</v>
      </c>
      <c r="G38" s="567">
        <v>0</v>
      </c>
      <c r="H38" s="562">
        <f t="shared" si="1"/>
        <v>1361911703.3099999</v>
      </c>
      <c r="J38" s="604"/>
      <c r="K38" s="604"/>
      <c r="L38" s="604"/>
      <c r="M38" s="604"/>
      <c r="N38" s="604"/>
      <c r="O38" s="604"/>
    </row>
    <row r="39" spans="1:15">
      <c r="A39" s="24">
        <v>29</v>
      </c>
      <c r="B39" s="557" t="s">
        <v>66</v>
      </c>
      <c r="C39" s="558">
        <v>208621.71</v>
      </c>
      <c r="D39" s="565">
        <v>0</v>
      </c>
      <c r="E39" s="559">
        <f t="shared" si="2"/>
        <v>208621.71</v>
      </c>
      <c r="F39" s="560">
        <v>2707.2300000041723</v>
      </c>
      <c r="G39" s="567">
        <v>0</v>
      </c>
      <c r="H39" s="562">
        <f t="shared" si="1"/>
        <v>2707.2300000041723</v>
      </c>
      <c r="J39" s="604"/>
      <c r="K39" s="604"/>
      <c r="L39" s="604"/>
      <c r="M39" s="604"/>
      <c r="N39" s="604"/>
      <c r="O39" s="604"/>
    </row>
    <row r="40" spans="1:15">
      <c r="A40" s="24">
        <v>30</v>
      </c>
      <c r="B40" s="570" t="s">
        <v>265</v>
      </c>
      <c r="C40" s="558">
        <v>2667980734.9137192</v>
      </c>
      <c r="D40" s="565">
        <v>0</v>
      </c>
      <c r="E40" s="559">
        <f t="shared" si="2"/>
        <v>2667980734.9137192</v>
      </c>
      <c r="F40" s="560">
        <v>1883570176.6900001</v>
      </c>
      <c r="G40" s="567">
        <v>0</v>
      </c>
      <c r="H40" s="562">
        <f t="shared" si="1"/>
        <v>1883570176.6900001</v>
      </c>
      <c r="J40" s="604"/>
      <c r="K40" s="604"/>
      <c r="L40" s="604"/>
      <c r="M40" s="604"/>
      <c r="N40" s="604"/>
      <c r="O40" s="604"/>
    </row>
    <row r="41" spans="1:15" ht="15" thickBot="1">
      <c r="A41" s="25">
        <v>31</v>
      </c>
      <c r="B41" s="26" t="s">
        <v>67</v>
      </c>
      <c r="C41" s="27">
        <f>C31+C40</f>
        <v>9484160085.3081207</v>
      </c>
      <c r="D41" s="27">
        <f>D31+D40</f>
        <v>11872863126.507864</v>
      </c>
      <c r="E41" s="27">
        <f>C41+D41</f>
        <v>21357023211.815987</v>
      </c>
      <c r="F41" s="27">
        <f>F31+F40</f>
        <v>8044799627.7900009</v>
      </c>
      <c r="G41" s="27">
        <f>G31+G40</f>
        <v>10943210817.310001</v>
      </c>
      <c r="H41" s="28">
        <f>F41+G41</f>
        <v>18988010445.100002</v>
      </c>
      <c r="J41" s="604"/>
      <c r="K41" s="604"/>
      <c r="L41" s="604"/>
      <c r="M41" s="604"/>
      <c r="N41" s="604"/>
      <c r="O41" s="604"/>
    </row>
    <row r="43" spans="1:15">
      <c r="B43" s="29"/>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zoomScale="85" zoomScaleNormal="85" workbookViewId="0">
      <pane xSplit="1" ySplit="6" topLeftCell="B7" activePane="bottomRight" state="frozen"/>
      <selection activeCell="B20" sqref="B20"/>
      <selection pane="topRight" activeCell="B20" sqref="B20"/>
      <selection pane="bottomLeft" activeCell="B20" sqref="B20"/>
      <selection pane="bottomRight" activeCell="B2" sqref="B2"/>
    </sheetView>
  </sheetViews>
  <sheetFormatPr defaultColWidth="9.140625" defaultRowHeight="12.75"/>
  <cols>
    <col min="1" max="1" width="9.5703125" style="4" bestFit="1" customWidth="1"/>
    <col min="2" max="2" width="89.140625" style="4" customWidth="1"/>
    <col min="3" max="8" width="12.7109375" style="4" customWidth="1"/>
    <col min="9" max="9" width="8.85546875" style="4" customWidth="1"/>
    <col min="10" max="16384" width="9.140625" style="4"/>
  </cols>
  <sheetData>
    <row r="1" spans="1:16" s="667" customFormat="1">
      <c r="A1" s="658" t="s">
        <v>30</v>
      </c>
      <c r="B1" s="654" t="str">
        <f>'Info '!C2</f>
        <v>JSC TBC Bank</v>
      </c>
      <c r="C1" s="654"/>
    </row>
    <row r="2" spans="1:16" s="667" customFormat="1">
      <c r="A2" s="658" t="s">
        <v>31</v>
      </c>
      <c r="B2" s="608">
        <v>44377</v>
      </c>
      <c r="D2" s="672"/>
      <c r="E2" s="672"/>
      <c r="F2" s="672"/>
      <c r="G2" s="672"/>
      <c r="H2" s="672"/>
    </row>
    <row r="3" spans="1:16">
      <c r="A3" s="2"/>
      <c r="B3" s="3"/>
      <c r="C3" s="6"/>
      <c r="D3" s="7"/>
      <c r="E3" s="7"/>
      <c r="F3" s="7"/>
      <c r="G3" s="7"/>
      <c r="H3" s="7"/>
    </row>
    <row r="4" spans="1:16" ht="13.5" thickBot="1">
      <c r="A4" s="31" t="s">
        <v>194</v>
      </c>
      <c r="B4" s="212" t="s">
        <v>22</v>
      </c>
      <c r="C4" s="17"/>
      <c r="D4" s="19"/>
      <c r="E4" s="19"/>
      <c r="F4" s="20"/>
      <c r="G4" s="20"/>
      <c r="H4" s="32" t="s">
        <v>73</v>
      </c>
    </row>
    <row r="5" spans="1:16">
      <c r="A5" s="33" t="s">
        <v>6</v>
      </c>
      <c r="B5" s="34"/>
      <c r="C5" s="683" t="s">
        <v>68</v>
      </c>
      <c r="D5" s="684"/>
      <c r="E5" s="685"/>
      <c r="F5" s="683" t="s">
        <v>72</v>
      </c>
      <c r="G5" s="684"/>
      <c r="H5" s="686"/>
    </row>
    <row r="6" spans="1:16">
      <c r="A6" s="35" t="s">
        <v>6</v>
      </c>
      <c r="B6" s="571"/>
      <c r="C6" s="572" t="s">
        <v>69</v>
      </c>
      <c r="D6" s="572" t="s">
        <v>70</v>
      </c>
      <c r="E6" s="572" t="s">
        <v>71</v>
      </c>
      <c r="F6" s="572" t="s">
        <v>69</v>
      </c>
      <c r="G6" s="572" t="s">
        <v>70</v>
      </c>
      <c r="H6" s="573" t="s">
        <v>71</v>
      </c>
    </row>
    <row r="7" spans="1:16">
      <c r="A7" s="37"/>
      <c r="B7" s="212" t="s">
        <v>193</v>
      </c>
      <c r="C7" s="574"/>
      <c r="D7" s="574"/>
      <c r="E7" s="574"/>
      <c r="F7" s="574"/>
      <c r="G7" s="574"/>
      <c r="H7" s="575"/>
    </row>
    <row r="8" spans="1:16">
      <c r="A8" s="37">
        <v>1</v>
      </c>
      <c r="B8" s="576" t="s">
        <v>192</v>
      </c>
      <c r="C8" s="574">
        <v>7337043.8200000003</v>
      </c>
      <c r="D8" s="574">
        <v>-1653753.96</v>
      </c>
      <c r="E8" s="577">
        <f t="shared" ref="E8:E22" si="0">C8+D8</f>
        <v>5683289.8600000003</v>
      </c>
      <c r="F8" s="574">
        <v>6784999.3600000003</v>
      </c>
      <c r="G8" s="574">
        <v>8391790.2599999998</v>
      </c>
      <c r="H8" s="578">
        <f t="shared" ref="H8:H22" si="1">F8+G8</f>
        <v>15176789.620000001</v>
      </c>
      <c r="I8" s="605"/>
      <c r="J8" s="605"/>
      <c r="K8" s="605"/>
      <c r="L8" s="605"/>
      <c r="M8" s="605"/>
      <c r="N8" s="605"/>
      <c r="O8" s="605"/>
      <c r="P8" s="605"/>
    </row>
    <row r="9" spans="1:16">
      <c r="A9" s="37">
        <v>2</v>
      </c>
      <c r="B9" s="576" t="s">
        <v>191</v>
      </c>
      <c r="C9" s="579">
        <f>C10+C11+C12+C13+C14+C15+C16+C17+C18</f>
        <v>416721795.30000001</v>
      </c>
      <c r="D9" s="579">
        <f>D10+D11+D12+D13+D14+D15+D16+D17+D18</f>
        <v>292548608.71889991</v>
      </c>
      <c r="E9" s="577">
        <f t="shared" si="0"/>
        <v>709270404.01889992</v>
      </c>
      <c r="F9" s="579">
        <f>F10+F11+F12+F13+F14+F15+F16+F17+F18</f>
        <v>354569306.55000001</v>
      </c>
      <c r="G9" s="579">
        <f>G10+G11+G12+G13+G14+G15+G16+G17+G18</f>
        <v>240891794.94000003</v>
      </c>
      <c r="H9" s="578">
        <f t="shared" si="1"/>
        <v>595461101.49000001</v>
      </c>
      <c r="I9" s="605"/>
      <c r="J9" s="605"/>
      <c r="K9" s="605"/>
      <c r="L9" s="605"/>
      <c r="M9" s="605"/>
      <c r="N9" s="605"/>
      <c r="O9" s="605"/>
      <c r="P9" s="605"/>
    </row>
    <row r="10" spans="1:16">
      <c r="A10" s="37">
        <v>2.1</v>
      </c>
      <c r="B10" s="580" t="s">
        <v>190</v>
      </c>
      <c r="C10" s="574">
        <v>0</v>
      </c>
      <c r="D10" s="574">
        <v>0</v>
      </c>
      <c r="E10" s="577">
        <f t="shared" si="0"/>
        <v>0</v>
      </c>
      <c r="F10" s="574">
        <v>0</v>
      </c>
      <c r="G10" s="574">
        <v>0</v>
      </c>
      <c r="H10" s="578">
        <f t="shared" si="1"/>
        <v>0</v>
      </c>
      <c r="I10" s="605"/>
      <c r="J10" s="605"/>
      <c r="K10" s="605"/>
      <c r="L10" s="605"/>
      <c r="M10" s="605"/>
      <c r="N10" s="605"/>
      <c r="O10" s="605"/>
      <c r="P10" s="605"/>
    </row>
    <row r="11" spans="1:16">
      <c r="A11" s="37">
        <v>2.2000000000000002</v>
      </c>
      <c r="B11" s="580" t="s">
        <v>189</v>
      </c>
      <c r="C11" s="574">
        <v>75699604.400000006</v>
      </c>
      <c r="D11" s="574">
        <v>72894454.773599908</v>
      </c>
      <c r="E11" s="577">
        <f t="shared" si="0"/>
        <v>148594059.1735999</v>
      </c>
      <c r="F11" s="574">
        <v>65296506.5</v>
      </c>
      <c r="G11" s="574">
        <v>54628407.630000018</v>
      </c>
      <c r="H11" s="578">
        <f t="shared" si="1"/>
        <v>119924914.13000003</v>
      </c>
      <c r="I11" s="605"/>
      <c r="J11" s="605"/>
      <c r="K11" s="605"/>
      <c r="L11" s="605"/>
      <c r="M11" s="605"/>
      <c r="N11" s="605"/>
      <c r="O11" s="605"/>
      <c r="P11" s="605"/>
    </row>
    <row r="12" spans="1:16">
      <c r="A12" s="37">
        <v>2.2999999999999998</v>
      </c>
      <c r="B12" s="580" t="s">
        <v>188</v>
      </c>
      <c r="C12" s="574">
        <v>13697807.49</v>
      </c>
      <c r="D12" s="574">
        <v>30721055.408</v>
      </c>
      <c r="E12" s="577">
        <f t="shared" si="0"/>
        <v>44418862.898000002</v>
      </c>
      <c r="F12" s="574">
        <v>20047938.199999999</v>
      </c>
      <c r="G12" s="574">
        <v>25405266.719999999</v>
      </c>
      <c r="H12" s="578">
        <f t="shared" si="1"/>
        <v>45453204.920000002</v>
      </c>
      <c r="I12" s="605"/>
      <c r="J12" s="605"/>
      <c r="K12" s="605"/>
      <c r="L12" s="605"/>
      <c r="M12" s="605"/>
      <c r="N12" s="605"/>
      <c r="O12" s="605"/>
      <c r="P12" s="605"/>
    </row>
    <row r="13" spans="1:16">
      <c r="A13" s="37">
        <v>2.4</v>
      </c>
      <c r="B13" s="580" t="s">
        <v>187</v>
      </c>
      <c r="C13" s="574">
        <v>9321192.5</v>
      </c>
      <c r="D13" s="574">
        <v>3268078.6462000003</v>
      </c>
      <c r="E13" s="577">
        <f t="shared" si="0"/>
        <v>12589271.146200001</v>
      </c>
      <c r="F13" s="574">
        <v>5209219.54</v>
      </c>
      <c r="G13" s="574">
        <v>2672092.85</v>
      </c>
      <c r="H13" s="578">
        <f t="shared" si="1"/>
        <v>7881312.3900000006</v>
      </c>
      <c r="I13" s="605"/>
      <c r="J13" s="605"/>
      <c r="K13" s="605"/>
      <c r="L13" s="605"/>
      <c r="M13" s="605"/>
      <c r="N13" s="605"/>
      <c r="O13" s="605"/>
      <c r="P13" s="605"/>
    </row>
    <row r="14" spans="1:16">
      <c r="A14" s="37">
        <v>2.5</v>
      </c>
      <c r="B14" s="580" t="s">
        <v>186</v>
      </c>
      <c r="C14" s="574">
        <v>7778082.0499999998</v>
      </c>
      <c r="D14" s="574">
        <v>24548543.293299999</v>
      </c>
      <c r="E14" s="577">
        <f t="shared" si="0"/>
        <v>32326625.3433</v>
      </c>
      <c r="F14" s="574">
        <v>6026312.2800000003</v>
      </c>
      <c r="G14" s="574">
        <v>18370167.140000001</v>
      </c>
      <c r="H14" s="578">
        <f t="shared" si="1"/>
        <v>24396479.420000002</v>
      </c>
      <c r="I14" s="605"/>
      <c r="J14" s="605"/>
      <c r="K14" s="605"/>
      <c r="L14" s="605"/>
      <c r="M14" s="605"/>
      <c r="N14" s="605"/>
      <c r="O14" s="605"/>
      <c r="P14" s="605"/>
    </row>
    <row r="15" spans="1:16">
      <c r="A15" s="37">
        <v>2.6</v>
      </c>
      <c r="B15" s="580" t="s">
        <v>185</v>
      </c>
      <c r="C15" s="574">
        <v>19001988.530000001</v>
      </c>
      <c r="D15" s="574">
        <v>20550378.2388</v>
      </c>
      <c r="E15" s="577">
        <f t="shared" si="0"/>
        <v>39552366.768800005</v>
      </c>
      <c r="F15" s="574">
        <v>12512077.83</v>
      </c>
      <c r="G15" s="574">
        <v>19235124.239999998</v>
      </c>
      <c r="H15" s="578">
        <f t="shared" si="1"/>
        <v>31747202.07</v>
      </c>
      <c r="I15" s="605"/>
      <c r="J15" s="605"/>
      <c r="K15" s="605"/>
      <c r="L15" s="605"/>
      <c r="M15" s="605"/>
      <c r="N15" s="605"/>
      <c r="O15" s="605"/>
      <c r="P15" s="605"/>
    </row>
    <row r="16" spans="1:16">
      <c r="A16" s="37">
        <v>2.7</v>
      </c>
      <c r="B16" s="580" t="s">
        <v>184</v>
      </c>
      <c r="C16" s="574">
        <v>10329151.58</v>
      </c>
      <c r="D16" s="574">
        <v>4517580.1013000002</v>
      </c>
      <c r="E16" s="577">
        <f t="shared" si="0"/>
        <v>14846731.681299999</v>
      </c>
      <c r="F16" s="574">
        <v>8768074.2799999993</v>
      </c>
      <c r="G16" s="574">
        <v>4079858.88</v>
      </c>
      <c r="H16" s="578">
        <f t="shared" si="1"/>
        <v>12847933.16</v>
      </c>
      <c r="I16" s="605"/>
      <c r="J16" s="605"/>
      <c r="K16" s="605"/>
      <c r="L16" s="605"/>
      <c r="M16" s="605"/>
      <c r="N16" s="605"/>
      <c r="O16" s="605"/>
      <c r="P16" s="605"/>
    </row>
    <row r="17" spans="1:16">
      <c r="A17" s="37">
        <v>2.8</v>
      </c>
      <c r="B17" s="580" t="s">
        <v>183</v>
      </c>
      <c r="C17" s="574">
        <v>272071991.44</v>
      </c>
      <c r="D17" s="574">
        <v>109143881.67</v>
      </c>
      <c r="E17" s="577">
        <f t="shared" si="0"/>
        <v>381215873.11000001</v>
      </c>
      <c r="F17" s="574">
        <v>232646793.49000001</v>
      </c>
      <c r="G17" s="574">
        <v>97059913.079999998</v>
      </c>
      <c r="H17" s="578">
        <f t="shared" si="1"/>
        <v>329706706.56999999</v>
      </c>
      <c r="I17" s="605"/>
      <c r="J17" s="605"/>
      <c r="K17" s="605"/>
      <c r="L17" s="605"/>
      <c r="M17" s="605"/>
      <c r="N17" s="605"/>
      <c r="O17" s="605"/>
      <c r="P17" s="605"/>
    </row>
    <row r="18" spans="1:16">
      <c r="A18" s="37">
        <v>2.9</v>
      </c>
      <c r="B18" s="580" t="s">
        <v>182</v>
      </c>
      <c r="C18" s="574">
        <v>8821977.3100000005</v>
      </c>
      <c r="D18" s="574">
        <v>26904636.587700002</v>
      </c>
      <c r="E18" s="577">
        <f t="shared" si="0"/>
        <v>35726613.897700004</v>
      </c>
      <c r="F18" s="574">
        <v>4062384.43</v>
      </c>
      <c r="G18" s="574">
        <v>19440964.399999999</v>
      </c>
      <c r="H18" s="578">
        <f t="shared" si="1"/>
        <v>23503348.829999998</v>
      </c>
      <c r="I18" s="605"/>
      <c r="J18" s="605"/>
      <c r="K18" s="605"/>
      <c r="L18" s="605"/>
      <c r="M18" s="605"/>
      <c r="N18" s="605"/>
      <c r="O18" s="605"/>
      <c r="P18" s="605"/>
    </row>
    <row r="19" spans="1:16">
      <c r="A19" s="37">
        <v>3</v>
      </c>
      <c r="B19" s="576" t="s">
        <v>181</v>
      </c>
      <c r="C19" s="574">
        <v>8144176.9400000004</v>
      </c>
      <c r="D19" s="574">
        <v>1488762.56</v>
      </c>
      <c r="E19" s="577">
        <f t="shared" si="0"/>
        <v>9632939.5</v>
      </c>
      <c r="F19" s="574">
        <v>5580459.1799999997</v>
      </c>
      <c r="G19" s="574">
        <v>1148340.27</v>
      </c>
      <c r="H19" s="578">
        <f t="shared" si="1"/>
        <v>6728799.4499999993</v>
      </c>
      <c r="I19" s="605"/>
      <c r="J19" s="605"/>
      <c r="K19" s="605"/>
      <c r="L19" s="605"/>
      <c r="M19" s="605"/>
      <c r="N19" s="605"/>
      <c r="O19" s="605"/>
      <c r="P19" s="605"/>
    </row>
    <row r="20" spans="1:16">
      <c r="A20" s="37">
        <v>4</v>
      </c>
      <c r="B20" s="576" t="s">
        <v>180</v>
      </c>
      <c r="C20" s="574">
        <v>95842585.640000001</v>
      </c>
      <c r="D20" s="574">
        <v>5277244.99</v>
      </c>
      <c r="E20" s="577">
        <f t="shared" si="0"/>
        <v>101119830.63</v>
      </c>
      <c r="F20" s="574">
        <v>87880701.450000003</v>
      </c>
      <c r="G20" s="574">
        <v>2362981.67</v>
      </c>
      <c r="H20" s="578">
        <f t="shared" si="1"/>
        <v>90243683.120000005</v>
      </c>
      <c r="I20" s="605"/>
      <c r="J20" s="605"/>
      <c r="K20" s="605"/>
      <c r="L20" s="605"/>
      <c r="M20" s="605"/>
      <c r="N20" s="605"/>
      <c r="O20" s="605"/>
      <c r="P20" s="605"/>
    </row>
    <row r="21" spans="1:16">
      <c r="A21" s="37">
        <v>5</v>
      </c>
      <c r="B21" s="576" t="s">
        <v>179</v>
      </c>
      <c r="C21" s="574">
        <v>0</v>
      </c>
      <c r="D21" s="574">
        <v>0</v>
      </c>
      <c r="E21" s="577">
        <f t="shared" si="0"/>
        <v>0</v>
      </c>
      <c r="F21" s="574">
        <v>0</v>
      </c>
      <c r="G21" s="574">
        <v>0</v>
      </c>
      <c r="H21" s="578">
        <f t="shared" si="1"/>
        <v>0</v>
      </c>
      <c r="I21" s="605"/>
      <c r="J21" s="605"/>
      <c r="K21" s="605"/>
      <c r="L21" s="605"/>
      <c r="M21" s="605"/>
      <c r="N21" s="605"/>
      <c r="O21" s="605"/>
      <c r="P21" s="605"/>
    </row>
    <row r="22" spans="1:16">
      <c r="A22" s="37">
        <v>6</v>
      </c>
      <c r="B22" s="581" t="s">
        <v>178</v>
      </c>
      <c r="C22" s="579">
        <f>C8+C9+C19+C20+C21</f>
        <v>528045601.69999999</v>
      </c>
      <c r="D22" s="579">
        <f>D8+D9+D19+D20+D21</f>
        <v>297660862.30889994</v>
      </c>
      <c r="E22" s="577">
        <f t="shared" si="0"/>
        <v>825706464.00889993</v>
      </c>
      <c r="F22" s="579">
        <f>F8+F9+F19+F20+F21</f>
        <v>454815466.54000002</v>
      </c>
      <c r="G22" s="579">
        <f>G8+G9+G19+G20+G21</f>
        <v>252794907.14000002</v>
      </c>
      <c r="H22" s="578">
        <f t="shared" si="1"/>
        <v>707610373.68000007</v>
      </c>
      <c r="I22" s="605"/>
      <c r="J22" s="605"/>
      <c r="K22" s="605"/>
      <c r="L22" s="605"/>
      <c r="M22" s="605"/>
      <c r="N22" s="605"/>
      <c r="O22" s="605"/>
      <c r="P22" s="605"/>
    </row>
    <row r="23" spans="1:16">
      <c r="A23" s="37"/>
      <c r="B23" s="212" t="s">
        <v>177</v>
      </c>
      <c r="C23" s="582"/>
      <c r="D23" s="582"/>
      <c r="E23" s="583"/>
      <c r="F23" s="582"/>
      <c r="G23" s="582"/>
      <c r="H23" s="584"/>
      <c r="I23" s="605"/>
      <c r="J23" s="605"/>
      <c r="K23" s="605"/>
      <c r="L23" s="605"/>
      <c r="M23" s="605"/>
      <c r="N23" s="605"/>
      <c r="O23" s="605"/>
      <c r="P23" s="605"/>
    </row>
    <row r="24" spans="1:16">
      <c r="A24" s="37">
        <v>7</v>
      </c>
      <c r="B24" s="576" t="s">
        <v>176</v>
      </c>
      <c r="C24" s="574">
        <v>52926167.490000002</v>
      </c>
      <c r="D24" s="574">
        <v>19364641.190000001</v>
      </c>
      <c r="E24" s="577">
        <f t="shared" ref="E24:E31" si="2">C24+D24</f>
        <v>72290808.680000007</v>
      </c>
      <c r="F24" s="574">
        <v>58037073.740000002</v>
      </c>
      <c r="G24" s="574">
        <v>15759516.369999999</v>
      </c>
      <c r="H24" s="578">
        <f t="shared" ref="H24:H31" si="3">F24+G24</f>
        <v>73796590.109999999</v>
      </c>
      <c r="I24" s="605"/>
      <c r="J24" s="605"/>
      <c r="K24" s="605"/>
      <c r="L24" s="605"/>
      <c r="M24" s="605"/>
      <c r="N24" s="605"/>
      <c r="O24" s="605"/>
      <c r="P24" s="605"/>
    </row>
    <row r="25" spans="1:16">
      <c r="A25" s="37">
        <v>8</v>
      </c>
      <c r="B25" s="576" t="s">
        <v>175</v>
      </c>
      <c r="C25" s="574">
        <v>99717551.159999996</v>
      </c>
      <c r="D25" s="574">
        <v>55906208.649999999</v>
      </c>
      <c r="E25" s="577">
        <f t="shared" si="2"/>
        <v>155623759.81</v>
      </c>
      <c r="F25" s="574">
        <v>54673096.420000002</v>
      </c>
      <c r="G25" s="574">
        <v>51052100.600000001</v>
      </c>
      <c r="H25" s="578">
        <f t="shared" si="3"/>
        <v>105725197.02000001</v>
      </c>
      <c r="I25" s="605"/>
      <c r="J25" s="605"/>
      <c r="K25" s="605"/>
      <c r="L25" s="605"/>
      <c r="M25" s="605"/>
      <c r="N25" s="605"/>
      <c r="O25" s="605"/>
      <c r="P25" s="605"/>
    </row>
    <row r="26" spans="1:16">
      <c r="A26" s="37">
        <v>9</v>
      </c>
      <c r="B26" s="576" t="s">
        <v>174</v>
      </c>
      <c r="C26" s="574">
        <v>10524641.01</v>
      </c>
      <c r="D26" s="574">
        <v>-3906.36</v>
      </c>
      <c r="E26" s="577">
        <f t="shared" si="2"/>
        <v>10520734.65</v>
      </c>
      <c r="F26" s="574">
        <v>10742692.619999999</v>
      </c>
      <c r="G26" s="574">
        <v>502993.69</v>
      </c>
      <c r="H26" s="578">
        <f t="shared" si="3"/>
        <v>11245686.309999999</v>
      </c>
      <c r="I26" s="605"/>
      <c r="J26" s="605"/>
      <c r="K26" s="605"/>
      <c r="L26" s="605"/>
      <c r="M26" s="605"/>
      <c r="N26" s="605"/>
      <c r="O26" s="605"/>
      <c r="P26" s="605"/>
    </row>
    <row r="27" spans="1:16">
      <c r="A27" s="37">
        <v>10</v>
      </c>
      <c r="B27" s="576" t="s">
        <v>173</v>
      </c>
      <c r="C27" s="574">
        <v>0</v>
      </c>
      <c r="D27" s="574">
        <v>54950352.390000001</v>
      </c>
      <c r="E27" s="577">
        <f t="shared" si="2"/>
        <v>54950352.390000001</v>
      </c>
      <c r="F27" s="574">
        <v>0</v>
      </c>
      <c r="G27" s="574">
        <v>50187951.950000003</v>
      </c>
      <c r="H27" s="578">
        <f t="shared" si="3"/>
        <v>50187951.950000003</v>
      </c>
      <c r="I27" s="605"/>
      <c r="J27" s="605"/>
      <c r="K27" s="605"/>
      <c r="L27" s="605"/>
      <c r="M27" s="605"/>
      <c r="N27" s="605"/>
      <c r="O27" s="605"/>
      <c r="P27" s="605"/>
    </row>
    <row r="28" spans="1:16">
      <c r="A28" s="37">
        <v>11</v>
      </c>
      <c r="B28" s="576" t="s">
        <v>172</v>
      </c>
      <c r="C28" s="574">
        <v>85847629.980000004</v>
      </c>
      <c r="D28" s="574">
        <v>46780848.909999996</v>
      </c>
      <c r="E28" s="577">
        <f t="shared" si="2"/>
        <v>132628478.89</v>
      </c>
      <c r="F28" s="574">
        <v>104040501.69</v>
      </c>
      <c r="G28" s="574">
        <v>59791914.530000001</v>
      </c>
      <c r="H28" s="578">
        <f t="shared" si="3"/>
        <v>163832416.22</v>
      </c>
      <c r="I28" s="605"/>
      <c r="J28" s="605"/>
      <c r="K28" s="605"/>
      <c r="L28" s="605"/>
      <c r="M28" s="605"/>
      <c r="N28" s="605"/>
      <c r="O28" s="605"/>
      <c r="P28" s="605"/>
    </row>
    <row r="29" spans="1:16">
      <c r="A29" s="37">
        <v>12</v>
      </c>
      <c r="B29" s="576" t="s">
        <v>171</v>
      </c>
      <c r="C29" s="574">
        <v>1461707.6</v>
      </c>
      <c r="D29" s="574">
        <v>18604.63</v>
      </c>
      <c r="E29" s="577">
        <f t="shared" si="2"/>
        <v>1480312.23</v>
      </c>
      <c r="F29" s="574">
        <v>977399.51</v>
      </c>
      <c r="G29" s="574">
        <v>16259</v>
      </c>
      <c r="H29" s="578">
        <f t="shared" si="3"/>
        <v>993658.51</v>
      </c>
      <c r="I29" s="605"/>
      <c r="J29" s="605"/>
      <c r="K29" s="605"/>
      <c r="L29" s="605"/>
      <c r="M29" s="605"/>
      <c r="N29" s="605"/>
      <c r="O29" s="605"/>
      <c r="P29" s="605"/>
    </row>
    <row r="30" spans="1:16">
      <c r="A30" s="37">
        <v>13</v>
      </c>
      <c r="B30" s="585" t="s">
        <v>170</v>
      </c>
      <c r="C30" s="579">
        <f>C24+C25+C26+C27+C28+C29</f>
        <v>250477697.23999998</v>
      </c>
      <c r="D30" s="579">
        <f>D24+D25+D26+D27+D28+D29</f>
        <v>177016749.41</v>
      </c>
      <c r="E30" s="577">
        <f t="shared" si="2"/>
        <v>427494446.64999998</v>
      </c>
      <c r="F30" s="579">
        <f>F24+F25+F26+F27+F28+F29</f>
        <v>228470763.97999999</v>
      </c>
      <c r="G30" s="579">
        <f>G24+G25+G26+G27+G28+G29</f>
        <v>177310736.13999999</v>
      </c>
      <c r="H30" s="578">
        <f t="shared" si="3"/>
        <v>405781500.12</v>
      </c>
      <c r="I30" s="605"/>
      <c r="J30" s="605"/>
      <c r="K30" s="605"/>
      <c r="L30" s="605"/>
      <c r="M30" s="605"/>
      <c r="N30" s="605"/>
      <c r="O30" s="605"/>
      <c r="P30" s="605"/>
    </row>
    <row r="31" spans="1:16">
      <c r="A31" s="37">
        <v>14</v>
      </c>
      <c r="B31" s="585" t="s">
        <v>169</v>
      </c>
      <c r="C31" s="579">
        <f>C22-C30</f>
        <v>277567904.46000004</v>
      </c>
      <c r="D31" s="579">
        <f>D22-D30</f>
        <v>120644112.89889994</v>
      </c>
      <c r="E31" s="577">
        <f t="shared" si="2"/>
        <v>398212017.35889995</v>
      </c>
      <c r="F31" s="579">
        <f>F22-F30</f>
        <v>226344702.56000003</v>
      </c>
      <c r="G31" s="579">
        <f>G22-G30</f>
        <v>75484171.00000003</v>
      </c>
      <c r="H31" s="578">
        <f t="shared" si="3"/>
        <v>301828873.56000006</v>
      </c>
      <c r="I31" s="605"/>
      <c r="J31" s="605"/>
      <c r="K31" s="605"/>
      <c r="L31" s="605"/>
      <c r="M31" s="605"/>
      <c r="N31" s="605"/>
      <c r="O31" s="605"/>
      <c r="P31" s="605"/>
    </row>
    <row r="32" spans="1:16">
      <c r="A32" s="37"/>
      <c r="B32" s="586"/>
      <c r="C32" s="586"/>
      <c r="D32" s="587"/>
      <c r="E32" s="583"/>
      <c r="F32" s="587"/>
      <c r="G32" s="587"/>
      <c r="H32" s="584"/>
      <c r="I32" s="605"/>
      <c r="J32" s="605"/>
      <c r="K32" s="605"/>
      <c r="L32" s="605"/>
      <c r="M32" s="605"/>
      <c r="N32" s="605"/>
      <c r="O32" s="605"/>
      <c r="P32" s="605"/>
    </row>
    <row r="33" spans="1:16">
      <c r="A33" s="37"/>
      <c r="B33" s="586" t="s">
        <v>168</v>
      </c>
      <c r="C33" s="582"/>
      <c r="D33" s="582"/>
      <c r="E33" s="583"/>
      <c r="F33" s="582"/>
      <c r="G33" s="582"/>
      <c r="H33" s="584"/>
      <c r="I33" s="605"/>
      <c r="J33" s="605"/>
      <c r="K33" s="605"/>
      <c r="L33" s="605"/>
      <c r="M33" s="605"/>
      <c r="N33" s="605"/>
      <c r="O33" s="605"/>
      <c r="P33" s="605"/>
    </row>
    <row r="34" spans="1:16">
      <c r="A34" s="37">
        <v>15</v>
      </c>
      <c r="B34" s="588" t="s">
        <v>167</v>
      </c>
      <c r="C34" s="589">
        <f>C35-C36</f>
        <v>90015984.449999988</v>
      </c>
      <c r="D34" s="589">
        <f>D35-D36</f>
        <v>2154161.4100000039</v>
      </c>
      <c r="E34" s="577">
        <f t="shared" ref="E34:E45" si="4">C34+D34</f>
        <v>92170145.859999985</v>
      </c>
      <c r="F34" s="589">
        <f>F35-F36</f>
        <v>70739603.030000001</v>
      </c>
      <c r="G34" s="589">
        <f>G35-G36</f>
        <v>-6282694.1099999994</v>
      </c>
      <c r="H34" s="577">
        <f t="shared" ref="H34:H45" si="5">F34+G34</f>
        <v>64456908.920000002</v>
      </c>
      <c r="I34" s="605"/>
      <c r="J34" s="605"/>
      <c r="K34" s="605"/>
      <c r="L34" s="605"/>
      <c r="M34" s="605"/>
      <c r="N34" s="605"/>
      <c r="O34" s="605"/>
      <c r="P34" s="605"/>
    </row>
    <row r="35" spans="1:16">
      <c r="A35" s="37">
        <v>15.1</v>
      </c>
      <c r="B35" s="580" t="s">
        <v>166</v>
      </c>
      <c r="C35" s="574">
        <v>126814082.69</v>
      </c>
      <c r="D35" s="574">
        <v>55607911.07</v>
      </c>
      <c r="E35" s="577">
        <f t="shared" si="4"/>
        <v>182421993.75999999</v>
      </c>
      <c r="F35" s="574">
        <v>96550420.760000005</v>
      </c>
      <c r="G35" s="574">
        <v>34858326.509999998</v>
      </c>
      <c r="H35" s="577">
        <f t="shared" si="5"/>
        <v>131408747.27000001</v>
      </c>
      <c r="I35" s="605"/>
      <c r="J35" s="605"/>
      <c r="K35" s="605"/>
      <c r="L35" s="605"/>
      <c r="M35" s="605"/>
      <c r="N35" s="605"/>
      <c r="O35" s="605"/>
      <c r="P35" s="605"/>
    </row>
    <row r="36" spans="1:16">
      <c r="A36" s="37">
        <v>15.2</v>
      </c>
      <c r="B36" s="580" t="s">
        <v>165</v>
      </c>
      <c r="C36" s="574">
        <v>36798098.240000002</v>
      </c>
      <c r="D36" s="574">
        <v>53453749.659999996</v>
      </c>
      <c r="E36" s="577">
        <f t="shared" si="4"/>
        <v>90251847.900000006</v>
      </c>
      <c r="F36" s="574">
        <v>25810817.73</v>
      </c>
      <c r="G36" s="574">
        <v>41141020.619999997</v>
      </c>
      <c r="H36" s="577">
        <f t="shared" si="5"/>
        <v>66951838.349999994</v>
      </c>
      <c r="I36" s="605"/>
      <c r="J36" s="605"/>
      <c r="K36" s="605"/>
      <c r="L36" s="605"/>
      <c r="M36" s="605"/>
      <c r="N36" s="605"/>
      <c r="O36" s="605"/>
      <c r="P36" s="605"/>
    </row>
    <row r="37" spans="1:16">
      <c r="A37" s="37">
        <v>16</v>
      </c>
      <c r="B37" s="576" t="s">
        <v>164</v>
      </c>
      <c r="C37" s="574">
        <v>15400504.960000001</v>
      </c>
      <c r="D37" s="574">
        <v>0</v>
      </c>
      <c r="E37" s="577">
        <f t="shared" si="4"/>
        <v>15400504.960000001</v>
      </c>
      <c r="F37" s="574">
        <v>632376.25</v>
      </c>
      <c r="G37" s="574">
        <v>0</v>
      </c>
      <c r="H37" s="577">
        <f t="shared" si="5"/>
        <v>632376.25</v>
      </c>
      <c r="I37" s="605"/>
      <c r="J37" s="605"/>
      <c r="K37" s="605"/>
      <c r="L37" s="605"/>
      <c r="M37" s="605"/>
      <c r="N37" s="605"/>
      <c r="O37" s="605"/>
      <c r="P37" s="605"/>
    </row>
    <row r="38" spans="1:16">
      <c r="A38" s="37">
        <v>17</v>
      </c>
      <c r="B38" s="576" t="s">
        <v>163</v>
      </c>
      <c r="C38" s="574">
        <v>0</v>
      </c>
      <c r="D38" s="574">
        <v>0</v>
      </c>
      <c r="E38" s="577">
        <f t="shared" si="4"/>
        <v>0</v>
      </c>
      <c r="F38" s="574">
        <v>0</v>
      </c>
      <c r="G38" s="574">
        <v>0</v>
      </c>
      <c r="H38" s="577">
        <f t="shared" si="5"/>
        <v>0</v>
      </c>
      <c r="I38" s="605"/>
      <c r="J38" s="605"/>
      <c r="K38" s="605"/>
      <c r="L38" s="605"/>
      <c r="M38" s="605"/>
      <c r="N38" s="605"/>
      <c r="O38" s="605"/>
      <c r="P38" s="605"/>
    </row>
    <row r="39" spans="1:16">
      <c r="A39" s="37">
        <v>18</v>
      </c>
      <c r="B39" s="576" t="s">
        <v>162</v>
      </c>
      <c r="C39" s="574">
        <v>6525601.2999999998</v>
      </c>
      <c r="D39" s="574">
        <v>514822.74</v>
      </c>
      <c r="E39" s="577">
        <f t="shared" si="4"/>
        <v>7040424.04</v>
      </c>
      <c r="F39" s="574">
        <v>-1202342.56</v>
      </c>
      <c r="G39" s="574">
        <v>259.43</v>
      </c>
      <c r="H39" s="577">
        <f t="shared" si="5"/>
        <v>-1202083.1300000001</v>
      </c>
      <c r="I39" s="605"/>
      <c r="J39" s="605"/>
      <c r="K39" s="605"/>
      <c r="L39" s="605"/>
      <c r="M39" s="605"/>
      <c r="N39" s="605"/>
      <c r="O39" s="605"/>
      <c r="P39" s="605"/>
    </row>
    <row r="40" spans="1:16">
      <c r="A40" s="37">
        <v>19</v>
      </c>
      <c r="B40" s="576" t="s">
        <v>161</v>
      </c>
      <c r="C40" s="574">
        <v>32640777.079999998</v>
      </c>
      <c r="D40" s="574">
        <v>0</v>
      </c>
      <c r="E40" s="577">
        <f t="shared" si="4"/>
        <v>32640777.079999998</v>
      </c>
      <c r="F40" s="574">
        <v>52181942.159999996</v>
      </c>
      <c r="G40" s="574">
        <v>0</v>
      </c>
      <c r="H40" s="577">
        <f t="shared" si="5"/>
        <v>52181942.159999996</v>
      </c>
      <c r="I40" s="605"/>
      <c r="J40" s="605"/>
      <c r="K40" s="605"/>
      <c r="L40" s="605"/>
      <c r="M40" s="605"/>
      <c r="N40" s="605"/>
      <c r="O40" s="605"/>
      <c r="P40" s="605"/>
    </row>
    <row r="41" spans="1:16">
      <c r="A41" s="37">
        <v>20</v>
      </c>
      <c r="B41" s="576" t="s">
        <v>160</v>
      </c>
      <c r="C41" s="574">
        <v>46396887.920000002</v>
      </c>
      <c r="D41" s="574">
        <v>0</v>
      </c>
      <c r="E41" s="577">
        <f t="shared" si="4"/>
        <v>46396887.920000002</v>
      </c>
      <c r="F41" s="574">
        <v>9507165.0299999993</v>
      </c>
      <c r="G41" s="574">
        <v>0</v>
      </c>
      <c r="H41" s="577">
        <f t="shared" si="5"/>
        <v>9507165.0299999993</v>
      </c>
      <c r="I41" s="605"/>
      <c r="J41" s="605"/>
      <c r="K41" s="605"/>
      <c r="L41" s="605"/>
      <c r="M41" s="605"/>
      <c r="N41" s="605"/>
      <c r="O41" s="605"/>
      <c r="P41" s="605"/>
    </row>
    <row r="42" spans="1:16">
      <c r="A42" s="37">
        <v>21</v>
      </c>
      <c r="B42" s="576" t="s">
        <v>159</v>
      </c>
      <c r="C42" s="574">
        <v>54509255.090000004</v>
      </c>
      <c r="D42" s="574">
        <v>0</v>
      </c>
      <c r="E42" s="577">
        <f t="shared" si="4"/>
        <v>54509255.090000004</v>
      </c>
      <c r="F42" s="574">
        <v>-1194834.1499999999</v>
      </c>
      <c r="G42" s="574">
        <v>0</v>
      </c>
      <c r="H42" s="577">
        <f t="shared" si="5"/>
        <v>-1194834.1499999999</v>
      </c>
      <c r="I42" s="605"/>
      <c r="J42" s="605"/>
      <c r="K42" s="605"/>
      <c r="L42" s="605"/>
      <c r="M42" s="605"/>
      <c r="N42" s="605"/>
      <c r="O42" s="605"/>
      <c r="P42" s="605"/>
    </row>
    <row r="43" spans="1:16">
      <c r="A43" s="37">
        <v>22</v>
      </c>
      <c r="B43" s="576" t="s">
        <v>158</v>
      </c>
      <c r="C43" s="574">
        <v>13855102.48</v>
      </c>
      <c r="D43" s="574">
        <v>13111847.539999999</v>
      </c>
      <c r="E43" s="577">
        <f t="shared" si="4"/>
        <v>26966950.02</v>
      </c>
      <c r="F43" s="574">
        <v>12194632.66</v>
      </c>
      <c r="G43" s="574">
        <v>12234735.58</v>
      </c>
      <c r="H43" s="577">
        <f t="shared" si="5"/>
        <v>24429368.240000002</v>
      </c>
      <c r="I43" s="605"/>
      <c r="J43" s="605"/>
      <c r="K43" s="605"/>
      <c r="L43" s="605"/>
      <c r="M43" s="605"/>
      <c r="N43" s="605"/>
      <c r="O43" s="605"/>
      <c r="P43" s="605"/>
    </row>
    <row r="44" spans="1:16">
      <c r="A44" s="37">
        <v>23</v>
      </c>
      <c r="B44" s="576" t="s">
        <v>157</v>
      </c>
      <c r="C44" s="574">
        <v>7207663.5499999998</v>
      </c>
      <c r="D44" s="574">
        <v>2436243.88</v>
      </c>
      <c r="E44" s="577">
        <f t="shared" si="4"/>
        <v>9643907.4299999997</v>
      </c>
      <c r="F44" s="574">
        <v>6592044.4500000002</v>
      </c>
      <c r="G44" s="574">
        <v>2347771.33</v>
      </c>
      <c r="H44" s="577">
        <f t="shared" si="5"/>
        <v>8939815.7800000012</v>
      </c>
      <c r="I44" s="605"/>
      <c r="J44" s="605"/>
      <c r="K44" s="605"/>
      <c r="L44" s="605"/>
      <c r="M44" s="605"/>
      <c r="N44" s="605"/>
      <c r="O44" s="605"/>
      <c r="P44" s="605"/>
    </row>
    <row r="45" spans="1:16">
      <c r="A45" s="37">
        <v>24</v>
      </c>
      <c r="B45" s="585" t="s">
        <v>272</v>
      </c>
      <c r="C45" s="579">
        <f>C34+C37+C38+C39+C40+C41+C42+C43+C44</f>
        <v>266551776.82999998</v>
      </c>
      <c r="D45" s="579">
        <f>D34+D37+D38+D39+D40+D41+D42+D43+D44</f>
        <v>18217075.570000004</v>
      </c>
      <c r="E45" s="577">
        <f t="shared" si="4"/>
        <v>284768852.39999998</v>
      </c>
      <c r="F45" s="579">
        <f>F34+F37+F38+F39+F40+F41+F42+F43+F44</f>
        <v>149450586.86999997</v>
      </c>
      <c r="G45" s="579">
        <f>G34+G37+G38+G39+G40+G41+G42+G43+G44</f>
        <v>8300072.2300000004</v>
      </c>
      <c r="H45" s="577">
        <f t="shared" si="5"/>
        <v>157750659.09999996</v>
      </c>
      <c r="I45" s="605"/>
      <c r="J45" s="605"/>
      <c r="K45" s="605"/>
      <c r="L45" s="605"/>
      <c r="M45" s="605"/>
      <c r="N45" s="605"/>
      <c r="O45" s="605"/>
      <c r="P45" s="605"/>
    </row>
    <row r="46" spans="1:16">
      <c r="A46" s="37"/>
      <c r="B46" s="212" t="s">
        <v>156</v>
      </c>
      <c r="C46" s="582"/>
      <c r="D46" s="582"/>
      <c r="E46" s="583"/>
      <c r="F46" s="582"/>
      <c r="G46" s="582"/>
      <c r="H46" s="584"/>
      <c r="I46" s="605"/>
      <c r="J46" s="605"/>
      <c r="K46" s="605"/>
      <c r="L46" s="605"/>
      <c r="M46" s="605"/>
      <c r="N46" s="605"/>
      <c r="O46" s="605"/>
      <c r="P46" s="605"/>
    </row>
    <row r="47" spans="1:16">
      <c r="A47" s="37">
        <v>25</v>
      </c>
      <c r="B47" s="576" t="s">
        <v>155</v>
      </c>
      <c r="C47" s="574">
        <v>11203417.24</v>
      </c>
      <c r="D47" s="574">
        <v>3824985.6</v>
      </c>
      <c r="E47" s="577">
        <f t="shared" ref="E47:E54" si="6">C47+D47</f>
        <v>15028402.84</v>
      </c>
      <c r="F47" s="574">
        <v>7058578.2000000002</v>
      </c>
      <c r="G47" s="574">
        <v>3783582.18</v>
      </c>
      <c r="H47" s="578">
        <f t="shared" ref="H47:H54" si="7">F47+G47</f>
        <v>10842160.380000001</v>
      </c>
      <c r="I47" s="605"/>
      <c r="J47" s="605"/>
      <c r="K47" s="605"/>
      <c r="L47" s="605"/>
      <c r="M47" s="605"/>
      <c r="N47" s="605"/>
      <c r="O47" s="605"/>
      <c r="P47" s="605"/>
    </row>
    <row r="48" spans="1:16">
      <c r="A48" s="37">
        <v>26</v>
      </c>
      <c r="B48" s="576" t="s">
        <v>154</v>
      </c>
      <c r="C48" s="574">
        <v>5970466.6299999999</v>
      </c>
      <c r="D48" s="574">
        <v>4355573.25</v>
      </c>
      <c r="E48" s="577">
        <f t="shared" si="6"/>
        <v>10326039.879999999</v>
      </c>
      <c r="F48" s="574">
        <v>6395612.21</v>
      </c>
      <c r="G48" s="574">
        <v>5641738.46</v>
      </c>
      <c r="H48" s="578">
        <f t="shared" si="7"/>
        <v>12037350.67</v>
      </c>
      <c r="I48" s="605"/>
      <c r="J48" s="605"/>
      <c r="K48" s="605"/>
      <c r="L48" s="605"/>
      <c r="M48" s="605"/>
      <c r="N48" s="605"/>
      <c r="O48" s="605"/>
      <c r="P48" s="605"/>
    </row>
    <row r="49" spans="1:16">
      <c r="A49" s="37">
        <v>27</v>
      </c>
      <c r="B49" s="576" t="s">
        <v>153</v>
      </c>
      <c r="C49" s="574">
        <v>107077354.31999999</v>
      </c>
      <c r="D49" s="574">
        <v>0</v>
      </c>
      <c r="E49" s="577">
        <f t="shared" si="6"/>
        <v>107077354.31999999</v>
      </c>
      <c r="F49" s="574">
        <v>83496263.659999996</v>
      </c>
      <c r="G49" s="574">
        <v>0</v>
      </c>
      <c r="H49" s="578">
        <f t="shared" si="7"/>
        <v>83496263.659999996</v>
      </c>
      <c r="I49" s="605"/>
      <c r="J49" s="605"/>
      <c r="K49" s="605"/>
      <c r="L49" s="605"/>
      <c r="M49" s="605"/>
      <c r="N49" s="605"/>
      <c r="O49" s="605"/>
      <c r="P49" s="605"/>
    </row>
    <row r="50" spans="1:16">
      <c r="A50" s="37">
        <v>28</v>
      </c>
      <c r="B50" s="576" t="s">
        <v>152</v>
      </c>
      <c r="C50" s="574">
        <v>2685806.05</v>
      </c>
      <c r="D50" s="574">
        <v>0</v>
      </c>
      <c r="E50" s="577">
        <f t="shared" si="6"/>
        <v>2685806.05</v>
      </c>
      <c r="F50" s="574">
        <v>2062570.22</v>
      </c>
      <c r="G50" s="574">
        <v>0</v>
      </c>
      <c r="H50" s="578">
        <f t="shared" si="7"/>
        <v>2062570.22</v>
      </c>
      <c r="I50" s="605"/>
      <c r="J50" s="605"/>
      <c r="K50" s="605"/>
      <c r="L50" s="605"/>
      <c r="M50" s="605"/>
      <c r="N50" s="605"/>
      <c r="O50" s="605"/>
      <c r="P50" s="605"/>
    </row>
    <row r="51" spans="1:16">
      <c r="A51" s="37">
        <v>29</v>
      </c>
      <c r="B51" s="576" t="s">
        <v>151</v>
      </c>
      <c r="C51" s="574">
        <v>28600018.27</v>
      </c>
      <c r="D51" s="574">
        <v>0</v>
      </c>
      <c r="E51" s="577">
        <f t="shared" si="6"/>
        <v>28600018.27</v>
      </c>
      <c r="F51" s="574">
        <v>24892946.420000002</v>
      </c>
      <c r="G51" s="574">
        <v>0</v>
      </c>
      <c r="H51" s="578">
        <f t="shared" si="7"/>
        <v>24892946.420000002</v>
      </c>
      <c r="I51" s="605"/>
      <c r="J51" s="605"/>
      <c r="K51" s="605"/>
      <c r="L51" s="605"/>
      <c r="M51" s="605"/>
      <c r="N51" s="605"/>
      <c r="O51" s="605"/>
      <c r="P51" s="605"/>
    </row>
    <row r="52" spans="1:16">
      <c r="A52" s="37">
        <v>30</v>
      </c>
      <c r="B52" s="576" t="s">
        <v>150</v>
      </c>
      <c r="C52" s="574">
        <v>35833679.5</v>
      </c>
      <c r="D52" s="574">
        <v>9619718.3699999992</v>
      </c>
      <c r="E52" s="577">
        <f t="shared" si="6"/>
        <v>45453397.869999997</v>
      </c>
      <c r="F52" s="574">
        <v>25394830.09</v>
      </c>
      <c r="G52" s="574">
        <v>8797083.7100000009</v>
      </c>
      <c r="H52" s="578">
        <f t="shared" si="7"/>
        <v>34191913.799999997</v>
      </c>
      <c r="I52" s="605"/>
      <c r="J52" s="605"/>
      <c r="K52" s="605"/>
      <c r="L52" s="605"/>
      <c r="M52" s="605"/>
      <c r="N52" s="605"/>
      <c r="O52" s="605"/>
      <c r="P52" s="605"/>
    </row>
    <row r="53" spans="1:16">
      <c r="A53" s="37">
        <v>31</v>
      </c>
      <c r="B53" s="585" t="s">
        <v>273</v>
      </c>
      <c r="C53" s="579">
        <f>C47+C48+C49+C50+C51+C52</f>
        <v>191370742.00999999</v>
      </c>
      <c r="D53" s="579">
        <f>D47+D48+D49+D50+D51+D52</f>
        <v>17800277.219999999</v>
      </c>
      <c r="E53" s="577">
        <f t="shared" si="6"/>
        <v>209171019.22999999</v>
      </c>
      <c r="F53" s="579">
        <f>F47+F48+F49+F50+F51+F52</f>
        <v>149300800.79999998</v>
      </c>
      <c r="G53" s="579">
        <f>G47+G48+G49+G50+G51+G52</f>
        <v>18222404.350000001</v>
      </c>
      <c r="H53" s="577">
        <f t="shared" si="7"/>
        <v>167523205.14999998</v>
      </c>
      <c r="I53" s="605"/>
      <c r="J53" s="605"/>
      <c r="K53" s="605"/>
      <c r="L53" s="605"/>
      <c r="M53" s="605"/>
      <c r="N53" s="605"/>
      <c r="O53" s="605"/>
      <c r="P53" s="605"/>
    </row>
    <row r="54" spans="1:16">
      <c r="A54" s="37">
        <v>32</v>
      </c>
      <c r="B54" s="585" t="s">
        <v>274</v>
      </c>
      <c r="C54" s="579">
        <f>C45-C53</f>
        <v>75181034.819999993</v>
      </c>
      <c r="D54" s="579">
        <f>D45-D53</f>
        <v>416798.35000000522</v>
      </c>
      <c r="E54" s="577">
        <f t="shared" si="6"/>
        <v>75597833.170000002</v>
      </c>
      <c r="F54" s="579">
        <f>F45-F53</f>
        <v>149786.06999999285</v>
      </c>
      <c r="G54" s="579">
        <f>G45-G53</f>
        <v>-9922332.120000001</v>
      </c>
      <c r="H54" s="577">
        <f t="shared" si="7"/>
        <v>-9772546.0500000082</v>
      </c>
      <c r="I54" s="605"/>
      <c r="J54" s="605"/>
      <c r="K54" s="605"/>
      <c r="L54" s="605"/>
      <c r="M54" s="605"/>
      <c r="N54" s="605"/>
      <c r="O54" s="605"/>
      <c r="P54" s="605"/>
    </row>
    <row r="55" spans="1:16">
      <c r="A55" s="37"/>
      <c r="B55" s="586"/>
      <c r="C55" s="587"/>
      <c r="D55" s="587"/>
      <c r="E55" s="583"/>
      <c r="F55" s="587"/>
      <c r="G55" s="587"/>
      <c r="H55" s="584"/>
      <c r="I55" s="605"/>
      <c r="J55" s="605"/>
      <c r="K55" s="605"/>
      <c r="L55" s="605"/>
      <c r="M55" s="605"/>
      <c r="N55" s="605"/>
      <c r="O55" s="605"/>
      <c r="P55" s="605"/>
    </row>
    <row r="56" spans="1:16">
      <c r="A56" s="37">
        <v>33</v>
      </c>
      <c r="B56" s="585" t="s">
        <v>149</v>
      </c>
      <c r="C56" s="579">
        <f>C31+C54</f>
        <v>352748939.28000003</v>
      </c>
      <c r="D56" s="579">
        <f>D31+D54</f>
        <v>121060911.24889995</v>
      </c>
      <c r="E56" s="577">
        <f>C56+D56</f>
        <v>473809850.52889997</v>
      </c>
      <c r="F56" s="579">
        <f>F31+F54</f>
        <v>226494488.63000003</v>
      </c>
      <c r="G56" s="579">
        <f>G31+G54</f>
        <v>65561838.880000025</v>
      </c>
      <c r="H56" s="578">
        <f>F56+G56</f>
        <v>292056327.51000005</v>
      </c>
      <c r="I56" s="605"/>
      <c r="J56" s="605"/>
      <c r="K56" s="605"/>
      <c r="L56" s="605"/>
      <c r="M56" s="605"/>
      <c r="N56" s="605"/>
      <c r="O56" s="605"/>
      <c r="P56" s="605"/>
    </row>
    <row r="57" spans="1:16">
      <c r="A57" s="37"/>
      <c r="B57" s="586"/>
      <c r="C57" s="587"/>
      <c r="D57" s="587"/>
      <c r="E57" s="583"/>
      <c r="F57" s="587"/>
      <c r="G57" s="587"/>
      <c r="H57" s="584"/>
      <c r="I57" s="605"/>
      <c r="J57" s="605"/>
      <c r="K57" s="605"/>
      <c r="L57" s="605"/>
      <c r="M57" s="605"/>
      <c r="N57" s="605"/>
      <c r="O57" s="605"/>
      <c r="P57" s="605"/>
    </row>
    <row r="58" spans="1:16">
      <c r="A58" s="37">
        <v>34</v>
      </c>
      <c r="B58" s="576" t="s">
        <v>148</v>
      </c>
      <c r="C58" s="574">
        <v>-85883248.200000003</v>
      </c>
      <c r="D58" s="574">
        <v>0</v>
      </c>
      <c r="E58" s="577">
        <f>C58+D58</f>
        <v>-85883248.200000003</v>
      </c>
      <c r="F58" s="574">
        <v>469535955.11000001</v>
      </c>
      <c r="G58" s="574">
        <v>0</v>
      </c>
      <c r="H58" s="578">
        <f>F58+G58</f>
        <v>469535955.11000001</v>
      </c>
      <c r="I58" s="605"/>
      <c r="J58" s="605"/>
      <c r="K58" s="605"/>
      <c r="L58" s="605"/>
      <c r="M58" s="605"/>
      <c r="N58" s="605"/>
      <c r="O58" s="605"/>
      <c r="P58" s="605"/>
    </row>
    <row r="59" spans="1:16" s="213" customFormat="1">
      <c r="A59" s="37">
        <v>35</v>
      </c>
      <c r="B59" s="576" t="s">
        <v>147</v>
      </c>
      <c r="C59" s="574">
        <v>-224449.47999999998</v>
      </c>
      <c r="D59" s="574">
        <v>0</v>
      </c>
      <c r="E59" s="577">
        <f>C59+D59</f>
        <v>-224449.47999999998</v>
      </c>
      <c r="F59" s="574">
        <v>360037.95</v>
      </c>
      <c r="G59" s="574">
        <v>0</v>
      </c>
      <c r="H59" s="578">
        <f>F59+G59</f>
        <v>360037.95</v>
      </c>
      <c r="I59" s="605"/>
      <c r="J59" s="605"/>
      <c r="K59" s="605"/>
      <c r="L59" s="605"/>
      <c r="M59" s="605"/>
      <c r="N59" s="605"/>
      <c r="O59" s="605"/>
      <c r="P59" s="605"/>
    </row>
    <row r="60" spans="1:16">
      <c r="A60" s="37">
        <v>36</v>
      </c>
      <c r="B60" s="576" t="s">
        <v>146</v>
      </c>
      <c r="C60" s="574">
        <v>12070131.095181001</v>
      </c>
      <c r="D60" s="574">
        <v>0</v>
      </c>
      <c r="E60" s="577">
        <f>C60+D60</f>
        <v>12070131.095181001</v>
      </c>
      <c r="F60" s="574">
        <v>21697771.859999999</v>
      </c>
      <c r="G60" s="574">
        <v>0</v>
      </c>
      <c r="H60" s="578">
        <f>F60+G60</f>
        <v>21697771.859999999</v>
      </c>
      <c r="I60" s="605"/>
      <c r="J60" s="605"/>
      <c r="K60" s="605"/>
      <c r="L60" s="605"/>
      <c r="M60" s="605"/>
      <c r="N60" s="605"/>
      <c r="O60" s="605"/>
      <c r="P60" s="605"/>
    </row>
    <row r="61" spans="1:16">
      <c r="A61" s="37">
        <v>37</v>
      </c>
      <c r="B61" s="585" t="s">
        <v>145</v>
      </c>
      <c r="C61" s="579">
        <f>C58+C59+C60</f>
        <v>-74037566.584819004</v>
      </c>
      <c r="D61" s="579">
        <f>D58+D59+D60</f>
        <v>0</v>
      </c>
      <c r="E61" s="577">
        <f>C61+D61</f>
        <v>-74037566.584819004</v>
      </c>
      <c r="F61" s="579">
        <f>F58+F59+F60</f>
        <v>491593764.92000002</v>
      </c>
      <c r="G61" s="579">
        <f>G58+G59+G60</f>
        <v>0</v>
      </c>
      <c r="H61" s="578">
        <f>F61+G61</f>
        <v>491593764.92000002</v>
      </c>
      <c r="I61" s="605"/>
      <c r="J61" s="605"/>
      <c r="K61" s="605"/>
      <c r="L61" s="605"/>
      <c r="M61" s="605"/>
      <c r="N61" s="605"/>
      <c r="O61" s="605"/>
      <c r="P61" s="605"/>
    </row>
    <row r="62" spans="1:16">
      <c r="A62" s="37"/>
      <c r="B62" s="590"/>
      <c r="C62" s="582"/>
      <c r="D62" s="582"/>
      <c r="E62" s="583"/>
      <c r="F62" s="582"/>
      <c r="G62" s="582"/>
      <c r="H62" s="584"/>
      <c r="I62" s="605"/>
      <c r="J62" s="605"/>
      <c r="K62" s="605"/>
      <c r="L62" s="605"/>
      <c r="M62" s="605"/>
      <c r="N62" s="605"/>
      <c r="O62" s="605"/>
      <c r="P62" s="605"/>
    </row>
    <row r="63" spans="1:16">
      <c r="A63" s="37">
        <v>38</v>
      </c>
      <c r="B63" s="591" t="s">
        <v>144</v>
      </c>
      <c r="C63" s="579">
        <f>C56-C61</f>
        <v>426786505.86481905</v>
      </c>
      <c r="D63" s="579">
        <f>D56-D61</f>
        <v>121060911.24889995</v>
      </c>
      <c r="E63" s="577">
        <f>C63+D63</f>
        <v>547847417.11371899</v>
      </c>
      <c r="F63" s="579">
        <f>F56-F61</f>
        <v>-265099276.28999999</v>
      </c>
      <c r="G63" s="579">
        <f>G56-G61</f>
        <v>65561838.880000025</v>
      </c>
      <c r="H63" s="578">
        <f>F63+G63</f>
        <v>-199537437.40999997</v>
      </c>
      <c r="I63" s="605"/>
      <c r="J63" s="605"/>
      <c r="K63" s="605"/>
      <c r="L63" s="605"/>
      <c r="M63" s="605"/>
      <c r="N63" s="605"/>
      <c r="O63" s="605"/>
      <c r="P63" s="605"/>
    </row>
    <row r="64" spans="1:16">
      <c r="A64" s="35">
        <v>39</v>
      </c>
      <c r="B64" s="576" t="s">
        <v>143</v>
      </c>
      <c r="C64" s="592">
        <v>62028047.43</v>
      </c>
      <c r="D64" s="592">
        <v>0</v>
      </c>
      <c r="E64" s="577">
        <f>C64+D64</f>
        <v>62028047.43</v>
      </c>
      <c r="F64" s="592">
        <v>-43122050.310000002</v>
      </c>
      <c r="G64" s="592">
        <v>0</v>
      </c>
      <c r="H64" s="578">
        <f>F64+G64</f>
        <v>-43122050.310000002</v>
      </c>
      <c r="I64" s="605"/>
      <c r="J64" s="605"/>
      <c r="K64" s="605"/>
      <c r="L64" s="605"/>
      <c r="M64" s="605"/>
      <c r="N64" s="605"/>
      <c r="O64" s="605"/>
      <c r="P64" s="605"/>
    </row>
    <row r="65" spans="1:16">
      <c r="A65" s="37">
        <v>40</v>
      </c>
      <c r="B65" s="585" t="s">
        <v>142</v>
      </c>
      <c r="C65" s="579">
        <f>C63-C64</f>
        <v>364758458.43481904</v>
      </c>
      <c r="D65" s="579">
        <f>D63-D64</f>
        <v>121060911.24889995</v>
      </c>
      <c r="E65" s="577">
        <f>C65+D65</f>
        <v>485819369.68371898</v>
      </c>
      <c r="F65" s="579">
        <f>F63-F64</f>
        <v>-221977225.97999999</v>
      </c>
      <c r="G65" s="579">
        <f>G63-G64</f>
        <v>65561838.880000025</v>
      </c>
      <c r="H65" s="578">
        <f>F65+G65</f>
        <v>-156415387.09999996</v>
      </c>
      <c r="I65" s="605"/>
      <c r="J65" s="605"/>
      <c r="K65" s="605"/>
      <c r="L65" s="605"/>
      <c r="M65" s="605"/>
      <c r="N65" s="605"/>
      <c r="O65" s="605"/>
      <c r="P65" s="605"/>
    </row>
    <row r="66" spans="1:16">
      <c r="A66" s="35">
        <v>41</v>
      </c>
      <c r="B66" s="576" t="s">
        <v>141</v>
      </c>
      <c r="C66" s="592">
        <v>0</v>
      </c>
      <c r="D66" s="592">
        <v>0</v>
      </c>
      <c r="E66" s="577">
        <f>C66+D66</f>
        <v>0</v>
      </c>
      <c r="F66" s="592">
        <v>0</v>
      </c>
      <c r="G66" s="592">
        <v>0</v>
      </c>
      <c r="H66" s="578">
        <f>F66+G66</f>
        <v>0</v>
      </c>
      <c r="I66" s="605"/>
      <c r="J66" s="605"/>
      <c r="K66" s="605"/>
      <c r="L66" s="605"/>
      <c r="M66" s="605"/>
      <c r="N66" s="605"/>
      <c r="O66" s="605"/>
      <c r="P66" s="605"/>
    </row>
    <row r="67" spans="1:16" ht="13.5" thickBot="1">
      <c r="A67" s="38">
        <v>42</v>
      </c>
      <c r="B67" s="39" t="s">
        <v>140</v>
      </c>
      <c r="C67" s="40">
        <f>C65+C66</f>
        <v>364758458.43481904</v>
      </c>
      <c r="D67" s="40">
        <f>D65+D66</f>
        <v>121060911.24889995</v>
      </c>
      <c r="E67" s="41">
        <f>C67+D67</f>
        <v>485819369.68371898</v>
      </c>
      <c r="F67" s="40">
        <f>F65+F66</f>
        <v>-221977225.97999999</v>
      </c>
      <c r="G67" s="40">
        <f>G65+G66</f>
        <v>65561838.880000025</v>
      </c>
      <c r="H67" s="42">
        <f>F67+G67</f>
        <v>-156415387.09999996</v>
      </c>
      <c r="I67" s="605"/>
      <c r="J67" s="605"/>
      <c r="K67" s="605"/>
      <c r="L67" s="605"/>
      <c r="M67" s="605"/>
      <c r="N67" s="605"/>
      <c r="O67" s="605"/>
      <c r="P67" s="605"/>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zoomScale="85" zoomScaleNormal="85" workbookViewId="0">
      <selection activeCell="B20" sqref="B20"/>
    </sheetView>
  </sheetViews>
  <sheetFormatPr defaultColWidth="9.140625" defaultRowHeight="14.25"/>
  <cols>
    <col min="1" max="1" width="9.5703125" style="5" bestFit="1" customWidth="1"/>
    <col min="2" max="2" width="72.28515625" style="5" customWidth="1"/>
    <col min="3" max="3" width="13.140625" style="5" bestFit="1" customWidth="1"/>
    <col min="4" max="5" width="14.140625" style="5" bestFit="1" customWidth="1"/>
    <col min="6" max="6" width="13.140625" style="5" bestFit="1" customWidth="1"/>
    <col min="7" max="8" width="14.140625" style="5" bestFit="1" customWidth="1"/>
    <col min="9" max="16384" width="9.140625" style="5"/>
  </cols>
  <sheetData>
    <row r="1" spans="1:18" s="657" customFormat="1">
      <c r="A1" s="658" t="s">
        <v>30</v>
      </c>
      <c r="B1" s="654" t="str">
        <f>'Info '!C2</f>
        <v>JSC TBC Bank</v>
      </c>
    </row>
    <row r="2" spans="1:18" s="657" customFormat="1">
      <c r="A2" s="658" t="s">
        <v>31</v>
      </c>
      <c r="B2" s="608">
        <v>44377</v>
      </c>
    </row>
    <row r="3" spans="1:18">
      <c r="A3" s="4"/>
    </row>
    <row r="4" spans="1:18" ht="15" thickBot="1">
      <c r="A4" s="4" t="s">
        <v>74</v>
      </c>
      <c r="B4" s="4"/>
      <c r="C4" s="196"/>
      <c r="D4" s="196"/>
      <c r="E4" s="196"/>
      <c r="F4" s="197"/>
      <c r="G4" s="197"/>
      <c r="H4" s="198" t="s">
        <v>73</v>
      </c>
    </row>
    <row r="5" spans="1:18">
      <c r="A5" s="687" t="s">
        <v>6</v>
      </c>
      <c r="B5" s="689" t="s">
        <v>339</v>
      </c>
      <c r="C5" s="683" t="s">
        <v>68</v>
      </c>
      <c r="D5" s="684"/>
      <c r="E5" s="685"/>
      <c r="F5" s="683" t="s">
        <v>72</v>
      </c>
      <c r="G5" s="684"/>
      <c r="H5" s="686"/>
    </row>
    <row r="6" spans="1:18">
      <c r="A6" s="688"/>
      <c r="B6" s="690"/>
      <c r="C6" s="555" t="s">
        <v>286</v>
      </c>
      <c r="D6" s="555" t="s">
        <v>121</v>
      </c>
      <c r="E6" s="555" t="s">
        <v>108</v>
      </c>
      <c r="F6" s="555" t="s">
        <v>286</v>
      </c>
      <c r="G6" s="555" t="s">
        <v>121</v>
      </c>
      <c r="H6" s="556" t="s">
        <v>108</v>
      </c>
    </row>
    <row r="7" spans="1:18" s="15" customFormat="1">
      <c r="A7" s="199">
        <v>1</v>
      </c>
      <c r="B7" s="593" t="s">
        <v>373</v>
      </c>
      <c r="C7" s="561">
        <v>1131772413.8199999</v>
      </c>
      <c r="D7" s="561">
        <v>2305929225.6343675</v>
      </c>
      <c r="E7" s="594">
        <f>C7+D7</f>
        <v>3437701639.4543676</v>
      </c>
      <c r="F7" s="561">
        <v>1073509829.6700008</v>
      </c>
      <c r="G7" s="561">
        <v>2162008156.4996901</v>
      </c>
      <c r="H7" s="562">
        <f t="shared" ref="H7:H53" si="0">F7+G7</f>
        <v>3235517986.1696911</v>
      </c>
      <c r="I7" s="606"/>
      <c r="J7" s="606"/>
      <c r="K7" s="606"/>
      <c r="L7" s="606"/>
      <c r="M7" s="606"/>
      <c r="N7" s="606"/>
      <c r="O7" s="606"/>
      <c r="P7" s="606"/>
      <c r="Q7" s="606"/>
      <c r="R7" s="606"/>
    </row>
    <row r="8" spans="1:18" s="15" customFormat="1">
      <c r="A8" s="199">
        <v>1.1000000000000001</v>
      </c>
      <c r="B8" s="595" t="s">
        <v>304</v>
      </c>
      <c r="C8" s="561">
        <v>796004647.60000002</v>
      </c>
      <c r="D8" s="561">
        <v>1170667608.9902999</v>
      </c>
      <c r="E8" s="594">
        <f t="shared" ref="E8:E53" si="1">C8+D8</f>
        <v>1966672256.5903001</v>
      </c>
      <c r="F8" s="561">
        <v>753235243.65999997</v>
      </c>
      <c r="G8" s="561">
        <v>1123434817.0699999</v>
      </c>
      <c r="H8" s="562">
        <f t="shared" si="0"/>
        <v>1876670060.73</v>
      </c>
      <c r="I8" s="606"/>
      <c r="J8" s="606"/>
      <c r="K8" s="606"/>
      <c r="L8" s="606"/>
      <c r="M8" s="606"/>
      <c r="N8" s="606"/>
      <c r="O8" s="606"/>
      <c r="P8" s="606"/>
      <c r="Q8" s="606"/>
      <c r="R8" s="606"/>
    </row>
    <row r="9" spans="1:18" s="15" customFormat="1">
      <c r="A9" s="199">
        <v>1.2</v>
      </c>
      <c r="B9" s="595" t="s">
        <v>305</v>
      </c>
      <c r="C9" s="561">
        <v>0</v>
      </c>
      <c r="D9" s="561">
        <v>126451859.12277494</v>
      </c>
      <c r="E9" s="594">
        <f t="shared" si="1"/>
        <v>126451859.12277494</v>
      </c>
      <c r="F9" s="561">
        <v>0</v>
      </c>
      <c r="G9" s="561">
        <v>142429971.15967</v>
      </c>
      <c r="H9" s="562">
        <f t="shared" si="0"/>
        <v>142429971.15967</v>
      </c>
      <c r="I9" s="606"/>
      <c r="J9" s="606"/>
      <c r="K9" s="606"/>
      <c r="L9" s="606"/>
      <c r="M9" s="606"/>
      <c r="N9" s="606"/>
      <c r="O9" s="606"/>
      <c r="P9" s="606"/>
      <c r="Q9" s="606"/>
      <c r="R9" s="606"/>
    </row>
    <row r="10" spans="1:18" s="15" customFormat="1">
      <c r="A10" s="199">
        <v>1.3</v>
      </c>
      <c r="B10" s="595" t="s">
        <v>306</v>
      </c>
      <c r="C10" s="561">
        <v>335767766.21999997</v>
      </c>
      <c r="D10" s="561">
        <v>1008808798.8557647</v>
      </c>
      <c r="E10" s="594">
        <f t="shared" si="1"/>
        <v>1344576565.0757647</v>
      </c>
      <c r="F10" s="561">
        <v>320274586.01000082</v>
      </c>
      <c r="G10" s="561">
        <v>896142489.70001996</v>
      </c>
      <c r="H10" s="562">
        <f t="shared" si="0"/>
        <v>1216417075.7100208</v>
      </c>
      <c r="I10" s="606"/>
      <c r="J10" s="606"/>
      <c r="K10" s="606"/>
      <c r="L10" s="606"/>
      <c r="M10" s="606"/>
      <c r="N10" s="606"/>
      <c r="O10" s="606"/>
      <c r="P10" s="606"/>
      <c r="Q10" s="606"/>
      <c r="R10" s="606"/>
    </row>
    <row r="11" spans="1:18" s="15" customFormat="1">
      <c r="A11" s="199">
        <v>1.4</v>
      </c>
      <c r="B11" s="595" t="s">
        <v>287</v>
      </c>
      <c r="C11" s="561">
        <v>0</v>
      </c>
      <c r="D11" s="561">
        <v>958.66552799999999</v>
      </c>
      <c r="E11" s="594">
        <f t="shared" si="1"/>
        <v>958.66552799999999</v>
      </c>
      <c r="F11" s="561">
        <v>0</v>
      </c>
      <c r="G11" s="561">
        <v>878.57</v>
      </c>
      <c r="H11" s="562">
        <f t="shared" si="0"/>
        <v>878.57</v>
      </c>
      <c r="I11" s="606"/>
      <c r="J11" s="606"/>
      <c r="K11" s="606"/>
      <c r="L11" s="606"/>
      <c r="M11" s="606"/>
      <c r="N11" s="606"/>
      <c r="O11" s="606"/>
      <c r="P11" s="606"/>
      <c r="Q11" s="606"/>
      <c r="R11" s="606"/>
    </row>
    <row r="12" spans="1:18" s="15" customFormat="1" ht="29.25" customHeight="1">
      <c r="A12" s="199">
        <v>2</v>
      </c>
      <c r="B12" s="596" t="s">
        <v>308</v>
      </c>
      <c r="C12" s="561">
        <v>0</v>
      </c>
      <c r="D12" s="561">
        <v>0</v>
      </c>
      <c r="E12" s="594">
        <f t="shared" si="1"/>
        <v>0</v>
      </c>
      <c r="F12" s="561">
        <v>0</v>
      </c>
      <c r="G12" s="561">
        <v>0</v>
      </c>
      <c r="H12" s="562">
        <f t="shared" si="0"/>
        <v>0</v>
      </c>
      <c r="I12" s="606"/>
      <c r="J12" s="606"/>
      <c r="K12" s="606"/>
      <c r="L12" s="606"/>
      <c r="M12" s="606"/>
      <c r="N12" s="606"/>
      <c r="O12" s="606"/>
      <c r="P12" s="606"/>
      <c r="Q12" s="606"/>
      <c r="R12" s="606"/>
    </row>
    <row r="13" spans="1:18" s="15" customFormat="1" ht="19.899999999999999" customHeight="1">
      <c r="A13" s="199">
        <v>3</v>
      </c>
      <c r="B13" s="596" t="s">
        <v>307</v>
      </c>
      <c r="C13" s="561">
        <v>935836000</v>
      </c>
      <c r="D13" s="561">
        <v>0</v>
      </c>
      <c r="E13" s="594">
        <f t="shared" si="1"/>
        <v>935836000</v>
      </c>
      <c r="F13" s="561">
        <v>614832000</v>
      </c>
      <c r="G13" s="561">
        <v>0</v>
      </c>
      <c r="H13" s="562">
        <f t="shared" si="0"/>
        <v>614832000</v>
      </c>
      <c r="I13" s="606"/>
      <c r="J13" s="606"/>
      <c r="K13" s="606"/>
      <c r="L13" s="606"/>
      <c r="M13" s="606"/>
      <c r="N13" s="606"/>
      <c r="O13" s="606"/>
      <c r="P13" s="606"/>
      <c r="Q13" s="606"/>
      <c r="R13" s="606"/>
    </row>
    <row r="14" spans="1:18" s="15" customFormat="1">
      <c r="A14" s="199">
        <v>3.1</v>
      </c>
      <c r="B14" s="597" t="s">
        <v>288</v>
      </c>
      <c r="C14" s="561">
        <v>935836000</v>
      </c>
      <c r="D14" s="561">
        <v>0</v>
      </c>
      <c r="E14" s="594">
        <f t="shared" si="1"/>
        <v>935836000</v>
      </c>
      <c r="F14" s="561">
        <v>614832000</v>
      </c>
      <c r="G14" s="561">
        <v>0</v>
      </c>
      <c r="H14" s="562">
        <f t="shared" si="0"/>
        <v>614832000</v>
      </c>
      <c r="I14" s="606"/>
      <c r="J14" s="606"/>
      <c r="K14" s="606"/>
      <c r="L14" s="606"/>
      <c r="M14" s="606"/>
      <c r="N14" s="606"/>
      <c r="O14" s="606"/>
      <c r="P14" s="606"/>
      <c r="Q14" s="606"/>
      <c r="R14" s="606"/>
    </row>
    <row r="15" spans="1:18" s="15" customFormat="1">
      <c r="A15" s="199">
        <v>3.2</v>
      </c>
      <c r="B15" s="597" t="s">
        <v>289</v>
      </c>
      <c r="C15" s="561">
        <v>0</v>
      </c>
      <c r="D15" s="561">
        <v>0</v>
      </c>
      <c r="E15" s="594">
        <f t="shared" si="1"/>
        <v>0</v>
      </c>
      <c r="F15" s="561">
        <v>0</v>
      </c>
      <c r="G15" s="561">
        <v>0</v>
      </c>
      <c r="H15" s="562">
        <f t="shared" si="0"/>
        <v>0</v>
      </c>
      <c r="I15" s="606"/>
      <c r="J15" s="606"/>
      <c r="K15" s="606"/>
      <c r="L15" s="606"/>
      <c r="M15" s="606"/>
      <c r="N15" s="606"/>
      <c r="O15" s="606"/>
      <c r="P15" s="606"/>
      <c r="Q15" s="606"/>
      <c r="R15" s="606"/>
    </row>
    <row r="16" spans="1:18" s="15" customFormat="1">
      <c r="A16" s="199">
        <v>4</v>
      </c>
      <c r="B16" s="598" t="s">
        <v>318</v>
      </c>
      <c r="C16" s="561">
        <v>2913765972.39047</v>
      </c>
      <c r="D16" s="561">
        <v>5060266110.9935675</v>
      </c>
      <c r="E16" s="594">
        <f t="shared" si="1"/>
        <v>7974032083.384037</v>
      </c>
      <c r="F16" s="561">
        <v>2336562826.9900002</v>
      </c>
      <c r="G16" s="561">
        <v>5245613891.6800003</v>
      </c>
      <c r="H16" s="562">
        <f t="shared" si="0"/>
        <v>7582176718.6700001</v>
      </c>
      <c r="I16" s="606"/>
      <c r="J16" s="606"/>
      <c r="K16" s="606"/>
      <c r="L16" s="606"/>
      <c r="M16" s="606"/>
      <c r="N16" s="606"/>
      <c r="O16" s="606"/>
      <c r="P16" s="606"/>
      <c r="Q16" s="606"/>
      <c r="R16" s="606"/>
    </row>
    <row r="17" spans="1:18" s="15" customFormat="1">
      <c r="A17" s="199">
        <v>4.0999999999999996</v>
      </c>
      <c r="B17" s="597" t="s">
        <v>309</v>
      </c>
      <c r="C17" s="561">
        <v>2394155202.62047</v>
      </c>
      <c r="D17" s="561">
        <v>4519519649.0833502</v>
      </c>
      <c r="E17" s="594">
        <f t="shared" si="1"/>
        <v>6913674851.7038202</v>
      </c>
      <c r="F17" s="561">
        <v>1942917447.9000001</v>
      </c>
      <c r="G17" s="561">
        <v>4701403252.5600004</v>
      </c>
      <c r="H17" s="562">
        <f t="shared" si="0"/>
        <v>6644320700.460001</v>
      </c>
      <c r="I17" s="606"/>
      <c r="J17" s="606"/>
      <c r="K17" s="606"/>
      <c r="L17" s="606"/>
      <c r="M17" s="606"/>
      <c r="N17" s="606"/>
      <c r="O17" s="606"/>
      <c r="P17" s="606"/>
      <c r="Q17" s="606"/>
      <c r="R17" s="606"/>
    </row>
    <row r="18" spans="1:18" s="15" customFormat="1">
      <c r="A18" s="199">
        <v>4.2</v>
      </c>
      <c r="B18" s="597" t="s">
        <v>303</v>
      </c>
      <c r="C18" s="561">
        <v>519610769.76999998</v>
      </c>
      <c r="D18" s="561">
        <v>540746461.91021705</v>
      </c>
      <c r="E18" s="594">
        <f t="shared" si="1"/>
        <v>1060357231.680217</v>
      </c>
      <c r="F18" s="561">
        <v>393645379.08999997</v>
      </c>
      <c r="G18" s="561">
        <v>544210639.12</v>
      </c>
      <c r="H18" s="562">
        <f t="shared" si="0"/>
        <v>937856018.21000004</v>
      </c>
      <c r="I18" s="606"/>
      <c r="J18" s="606"/>
      <c r="K18" s="606"/>
      <c r="L18" s="606"/>
      <c r="M18" s="606"/>
      <c r="N18" s="606"/>
      <c r="O18" s="606"/>
      <c r="P18" s="606"/>
      <c r="Q18" s="606"/>
      <c r="R18" s="606"/>
    </row>
    <row r="19" spans="1:18" s="15" customFormat="1">
      <c r="A19" s="199">
        <v>5</v>
      </c>
      <c r="B19" s="596" t="s">
        <v>317</v>
      </c>
      <c r="C19" s="561">
        <v>9350057131.5447121</v>
      </c>
      <c r="D19" s="561">
        <v>16421327598.183977</v>
      </c>
      <c r="E19" s="594">
        <f t="shared" si="1"/>
        <v>25771384729.728691</v>
      </c>
      <c r="F19" s="561">
        <v>9344524063.7800007</v>
      </c>
      <c r="G19" s="561">
        <v>17535856769.939999</v>
      </c>
      <c r="H19" s="562">
        <f t="shared" si="0"/>
        <v>26880380833.720001</v>
      </c>
      <c r="I19" s="606"/>
      <c r="J19" s="606"/>
      <c r="K19" s="606"/>
      <c r="L19" s="606"/>
      <c r="M19" s="606"/>
      <c r="N19" s="606"/>
      <c r="O19" s="606"/>
      <c r="P19" s="606"/>
      <c r="Q19" s="606"/>
      <c r="R19" s="606"/>
    </row>
    <row r="20" spans="1:18" s="15" customFormat="1">
      <c r="A20" s="199">
        <v>5.0999999999999996</v>
      </c>
      <c r="B20" s="599" t="s">
        <v>292</v>
      </c>
      <c r="C20" s="561">
        <v>342832188.89620799</v>
      </c>
      <c r="D20" s="561">
        <v>240213276.72508299</v>
      </c>
      <c r="E20" s="594">
        <f t="shared" si="1"/>
        <v>583045465.62129092</v>
      </c>
      <c r="F20" s="561">
        <v>224267894.25999999</v>
      </c>
      <c r="G20" s="561">
        <v>222882228.19</v>
      </c>
      <c r="H20" s="562">
        <f t="shared" si="0"/>
        <v>447150122.44999999</v>
      </c>
      <c r="I20" s="606"/>
      <c r="J20" s="606"/>
      <c r="K20" s="606"/>
      <c r="L20" s="606"/>
      <c r="M20" s="606"/>
      <c r="N20" s="606"/>
      <c r="O20" s="606"/>
      <c r="P20" s="606"/>
      <c r="Q20" s="606"/>
      <c r="R20" s="606"/>
    </row>
    <row r="21" spans="1:18" s="15" customFormat="1">
      <c r="A21" s="199">
        <v>5.2</v>
      </c>
      <c r="B21" s="599" t="s">
        <v>291</v>
      </c>
      <c r="C21" s="561">
        <v>159805138.20829999</v>
      </c>
      <c r="D21" s="561">
        <v>8240828.1453449996</v>
      </c>
      <c r="E21" s="594">
        <f t="shared" si="1"/>
        <v>168045966.353645</v>
      </c>
      <c r="F21" s="561">
        <v>213171299.86000001</v>
      </c>
      <c r="G21" s="561">
        <v>28726863.73</v>
      </c>
      <c r="H21" s="562">
        <f t="shared" si="0"/>
        <v>241898163.59</v>
      </c>
      <c r="I21" s="606"/>
      <c r="J21" s="606"/>
      <c r="K21" s="606"/>
      <c r="L21" s="606"/>
      <c r="M21" s="606"/>
      <c r="N21" s="606"/>
      <c r="O21" s="606"/>
      <c r="P21" s="606"/>
      <c r="Q21" s="606"/>
      <c r="R21" s="606"/>
    </row>
    <row r="22" spans="1:18" s="15" customFormat="1">
      <c r="A22" s="199">
        <v>5.3</v>
      </c>
      <c r="B22" s="599" t="s">
        <v>290</v>
      </c>
      <c r="C22" s="561">
        <v>6971713719.2437963</v>
      </c>
      <c r="D22" s="561">
        <v>14184311433.603287</v>
      </c>
      <c r="E22" s="594">
        <f t="shared" si="1"/>
        <v>21156025152.847084</v>
      </c>
      <c r="F22" s="561">
        <v>6880257041.8999996</v>
      </c>
      <c r="G22" s="561">
        <v>14806338539.65</v>
      </c>
      <c r="H22" s="562">
        <f t="shared" si="0"/>
        <v>21686595581.549999</v>
      </c>
      <c r="I22" s="606"/>
      <c r="J22" s="606"/>
      <c r="K22" s="606"/>
      <c r="L22" s="606"/>
      <c r="M22" s="606"/>
      <c r="N22" s="606"/>
      <c r="O22" s="606"/>
      <c r="P22" s="606"/>
      <c r="Q22" s="606"/>
      <c r="R22" s="606"/>
    </row>
    <row r="23" spans="1:18" s="15" customFormat="1">
      <c r="A23" s="199" t="s">
        <v>15</v>
      </c>
      <c r="B23" s="600" t="s">
        <v>75</v>
      </c>
      <c r="C23" s="561">
        <v>3786380053.8271899</v>
      </c>
      <c r="D23" s="561">
        <v>5083963171.5743198</v>
      </c>
      <c r="E23" s="594">
        <f t="shared" si="1"/>
        <v>8870343225.4015102</v>
      </c>
      <c r="F23" s="561">
        <v>3882996792.8699999</v>
      </c>
      <c r="G23" s="561">
        <v>5377422218.8299999</v>
      </c>
      <c r="H23" s="562">
        <f t="shared" si="0"/>
        <v>9260419011.7000008</v>
      </c>
      <c r="I23" s="606"/>
      <c r="J23" s="606"/>
      <c r="K23" s="606"/>
      <c r="L23" s="606"/>
      <c r="M23" s="606"/>
      <c r="N23" s="606"/>
      <c r="O23" s="606"/>
      <c r="P23" s="606"/>
      <c r="Q23" s="606"/>
      <c r="R23" s="606"/>
    </row>
    <row r="24" spans="1:18" s="15" customFormat="1">
      <c r="A24" s="199" t="s">
        <v>16</v>
      </c>
      <c r="B24" s="600" t="s">
        <v>76</v>
      </c>
      <c r="C24" s="561">
        <v>1550672413.6865399</v>
      </c>
      <c r="D24" s="561">
        <v>4954181944.7326403</v>
      </c>
      <c r="E24" s="594">
        <f t="shared" si="1"/>
        <v>6504854358.4191799</v>
      </c>
      <c r="F24" s="561">
        <v>1237654972.21</v>
      </c>
      <c r="G24" s="561">
        <v>4565075890.9499998</v>
      </c>
      <c r="H24" s="562">
        <f t="shared" si="0"/>
        <v>5802730863.1599998</v>
      </c>
      <c r="I24" s="606"/>
      <c r="J24" s="606"/>
      <c r="K24" s="606"/>
      <c r="L24" s="606"/>
      <c r="M24" s="606"/>
      <c r="N24" s="606"/>
      <c r="O24" s="606"/>
      <c r="P24" s="606"/>
      <c r="Q24" s="606"/>
      <c r="R24" s="606"/>
    </row>
    <row r="25" spans="1:18" s="15" customFormat="1">
      <c r="A25" s="199" t="s">
        <v>17</v>
      </c>
      <c r="B25" s="600" t="s">
        <v>77</v>
      </c>
      <c r="C25" s="561">
        <v>0</v>
      </c>
      <c r="D25" s="561">
        <v>0</v>
      </c>
      <c r="E25" s="594">
        <f t="shared" si="1"/>
        <v>0</v>
      </c>
      <c r="F25" s="561">
        <v>0</v>
      </c>
      <c r="G25" s="561">
        <v>0</v>
      </c>
      <c r="H25" s="562">
        <f t="shared" si="0"/>
        <v>0</v>
      </c>
      <c r="I25" s="606"/>
      <c r="J25" s="606"/>
      <c r="K25" s="606"/>
      <c r="L25" s="606"/>
      <c r="M25" s="606"/>
      <c r="N25" s="606"/>
      <c r="O25" s="606"/>
      <c r="P25" s="606"/>
      <c r="Q25" s="606"/>
      <c r="R25" s="606"/>
    </row>
    <row r="26" spans="1:18" s="15" customFormat="1">
      <c r="A26" s="199" t="s">
        <v>18</v>
      </c>
      <c r="B26" s="600" t="s">
        <v>78</v>
      </c>
      <c r="C26" s="561">
        <v>1499073409.3655601</v>
      </c>
      <c r="D26" s="561">
        <v>3964325789.4260302</v>
      </c>
      <c r="E26" s="594">
        <f t="shared" si="1"/>
        <v>5463399198.7915897</v>
      </c>
      <c r="F26" s="561">
        <v>1101748874.1500001</v>
      </c>
      <c r="G26" s="561">
        <v>3521258214.29</v>
      </c>
      <c r="H26" s="562">
        <f t="shared" si="0"/>
        <v>4623007088.4400005</v>
      </c>
      <c r="I26" s="606"/>
      <c r="J26" s="606"/>
      <c r="K26" s="606"/>
      <c r="L26" s="606"/>
      <c r="M26" s="606"/>
      <c r="N26" s="606"/>
      <c r="O26" s="606"/>
      <c r="P26" s="606"/>
      <c r="Q26" s="606"/>
      <c r="R26" s="606"/>
    </row>
    <row r="27" spans="1:18" s="15" customFormat="1">
      <c r="A27" s="199" t="s">
        <v>19</v>
      </c>
      <c r="B27" s="600" t="s">
        <v>79</v>
      </c>
      <c r="C27" s="561">
        <v>135587842.36450699</v>
      </c>
      <c r="D27" s="561">
        <v>181840527.87029701</v>
      </c>
      <c r="E27" s="594">
        <f t="shared" si="1"/>
        <v>317428370.23480403</v>
      </c>
      <c r="F27" s="561">
        <v>657856402.66999996</v>
      </c>
      <c r="G27" s="561">
        <v>1342582215.5799999</v>
      </c>
      <c r="H27" s="562">
        <f t="shared" si="0"/>
        <v>2000438618.25</v>
      </c>
      <c r="I27" s="606"/>
      <c r="J27" s="606"/>
      <c r="K27" s="606"/>
      <c r="L27" s="606"/>
      <c r="M27" s="606"/>
      <c r="N27" s="606"/>
      <c r="O27" s="606"/>
      <c r="P27" s="606"/>
      <c r="Q27" s="606"/>
      <c r="R27" s="606"/>
    </row>
    <row r="28" spans="1:18" s="15" customFormat="1">
      <c r="A28" s="199">
        <v>5.4</v>
      </c>
      <c r="B28" s="599" t="s">
        <v>293</v>
      </c>
      <c r="C28" s="561">
        <v>1496354509.42313</v>
      </c>
      <c r="D28" s="561">
        <v>1488714494.9349201</v>
      </c>
      <c r="E28" s="594">
        <f t="shared" si="1"/>
        <v>2985069004.3580503</v>
      </c>
      <c r="F28" s="561">
        <v>1638742220.0699999</v>
      </c>
      <c r="G28" s="561">
        <v>1299805552.3699999</v>
      </c>
      <c r="H28" s="562">
        <f t="shared" si="0"/>
        <v>2938547772.4399996</v>
      </c>
      <c r="I28" s="606"/>
      <c r="J28" s="606"/>
      <c r="K28" s="606"/>
      <c r="L28" s="606"/>
      <c r="M28" s="606"/>
      <c r="N28" s="606"/>
      <c r="O28" s="606"/>
      <c r="P28" s="606"/>
      <c r="Q28" s="606"/>
      <c r="R28" s="606"/>
    </row>
    <row r="29" spans="1:18" s="15" customFormat="1">
      <c r="A29" s="199">
        <v>5.5</v>
      </c>
      <c r="B29" s="599" t="s">
        <v>294</v>
      </c>
      <c r="C29" s="561">
        <v>50874898.750712998</v>
      </c>
      <c r="D29" s="561">
        <v>2342521.8080600002</v>
      </c>
      <c r="E29" s="594">
        <f t="shared" si="1"/>
        <v>53217420.558772996</v>
      </c>
      <c r="F29" s="561">
        <v>106489226.86</v>
      </c>
      <c r="G29" s="561">
        <v>546258754.13999999</v>
      </c>
      <c r="H29" s="562">
        <f t="shared" si="0"/>
        <v>652747981</v>
      </c>
      <c r="I29" s="606"/>
      <c r="J29" s="606"/>
      <c r="K29" s="606"/>
      <c r="L29" s="606"/>
      <c r="M29" s="606"/>
      <c r="N29" s="606"/>
      <c r="O29" s="606"/>
      <c r="P29" s="606"/>
      <c r="Q29" s="606"/>
      <c r="R29" s="606"/>
    </row>
    <row r="30" spans="1:18" s="15" customFormat="1">
      <c r="A30" s="199">
        <v>5.6</v>
      </c>
      <c r="B30" s="599" t="s">
        <v>295</v>
      </c>
      <c r="C30" s="561">
        <v>0</v>
      </c>
      <c r="D30" s="561">
        <v>0</v>
      </c>
      <c r="E30" s="594">
        <f t="shared" si="1"/>
        <v>0</v>
      </c>
      <c r="F30" s="561">
        <v>0</v>
      </c>
      <c r="G30" s="561">
        <v>0</v>
      </c>
      <c r="H30" s="562">
        <f t="shared" si="0"/>
        <v>0</v>
      </c>
      <c r="I30" s="606"/>
      <c r="J30" s="606"/>
      <c r="K30" s="606"/>
      <c r="L30" s="606"/>
      <c r="M30" s="606"/>
      <c r="N30" s="606"/>
      <c r="O30" s="606"/>
      <c r="P30" s="606"/>
      <c r="Q30" s="606"/>
      <c r="R30" s="606"/>
    </row>
    <row r="31" spans="1:18" s="15" customFormat="1">
      <c r="A31" s="199">
        <v>5.7</v>
      </c>
      <c r="B31" s="599" t="s">
        <v>79</v>
      </c>
      <c r="C31" s="561">
        <v>328476677.02256399</v>
      </c>
      <c r="D31" s="561">
        <v>497505042.96728402</v>
      </c>
      <c r="E31" s="594">
        <f t="shared" si="1"/>
        <v>825981719.98984802</v>
      </c>
      <c r="F31" s="561">
        <v>281596380.82999998</v>
      </c>
      <c r="G31" s="561">
        <v>631844831.86000001</v>
      </c>
      <c r="H31" s="562">
        <f t="shared" si="0"/>
        <v>913441212.69000006</v>
      </c>
      <c r="I31" s="606"/>
      <c r="J31" s="606"/>
      <c r="K31" s="606"/>
      <c r="L31" s="606"/>
      <c r="M31" s="606"/>
      <c r="N31" s="606"/>
      <c r="O31" s="606"/>
      <c r="P31" s="606"/>
      <c r="Q31" s="606"/>
      <c r="R31" s="606"/>
    </row>
    <row r="32" spans="1:18" s="15" customFormat="1">
      <c r="A32" s="199">
        <v>6</v>
      </c>
      <c r="B32" s="596" t="s">
        <v>323</v>
      </c>
      <c r="C32" s="561">
        <v>504103690.39219999</v>
      </c>
      <c r="D32" s="561">
        <v>8953948297.204525</v>
      </c>
      <c r="E32" s="594">
        <f t="shared" si="1"/>
        <v>9458051987.5967255</v>
      </c>
      <c r="F32" s="561">
        <v>333098353.59000003</v>
      </c>
      <c r="G32" s="561">
        <v>6392909341.2591991</v>
      </c>
      <c r="H32" s="562">
        <f t="shared" si="0"/>
        <v>6726007694.8491993</v>
      </c>
      <c r="I32" s="606"/>
      <c r="J32" s="606"/>
      <c r="K32" s="606"/>
      <c r="L32" s="606"/>
      <c r="M32" s="606"/>
      <c r="N32" s="606"/>
      <c r="O32" s="606"/>
      <c r="P32" s="606"/>
      <c r="Q32" s="606"/>
      <c r="R32" s="606"/>
    </row>
    <row r="33" spans="1:18" s="15" customFormat="1">
      <c r="A33" s="199">
        <v>6.1</v>
      </c>
      <c r="B33" s="601" t="s">
        <v>313</v>
      </c>
      <c r="C33" s="561">
        <v>278815662.17219996</v>
      </c>
      <c r="D33" s="561">
        <v>4468178489.2527266</v>
      </c>
      <c r="E33" s="594">
        <f t="shared" si="1"/>
        <v>4746994151.4249268</v>
      </c>
      <c r="F33" s="561">
        <v>132778692.59</v>
      </c>
      <c r="G33" s="561">
        <v>3209966406.1481452</v>
      </c>
      <c r="H33" s="562">
        <f t="shared" si="0"/>
        <v>3342745098.7381454</v>
      </c>
      <c r="I33" s="606"/>
      <c r="J33" s="606"/>
      <c r="K33" s="606"/>
      <c r="L33" s="606"/>
      <c r="M33" s="606"/>
      <c r="N33" s="606"/>
      <c r="O33" s="606"/>
      <c r="P33" s="606"/>
      <c r="Q33" s="606"/>
      <c r="R33" s="606"/>
    </row>
    <row r="34" spans="1:18" s="15" customFormat="1">
      <c r="A34" s="199">
        <v>6.2</v>
      </c>
      <c r="B34" s="601" t="s">
        <v>314</v>
      </c>
      <c r="C34" s="561">
        <v>225288028.22</v>
      </c>
      <c r="D34" s="561">
        <v>4448062037.9672461</v>
      </c>
      <c r="E34" s="594">
        <f t="shared" si="1"/>
        <v>4673350066.1872463</v>
      </c>
      <c r="F34" s="561">
        <v>200319661</v>
      </c>
      <c r="G34" s="561">
        <v>3144911100.1384859</v>
      </c>
      <c r="H34" s="562">
        <f t="shared" si="0"/>
        <v>3345230761.1384859</v>
      </c>
      <c r="I34" s="606"/>
      <c r="J34" s="606"/>
      <c r="K34" s="606"/>
      <c r="L34" s="606"/>
      <c r="M34" s="606"/>
      <c r="N34" s="606"/>
      <c r="O34" s="606"/>
      <c r="P34" s="606"/>
      <c r="Q34" s="606"/>
      <c r="R34" s="606"/>
    </row>
    <row r="35" spans="1:18" s="15" customFormat="1">
      <c r="A35" s="199">
        <v>6.3</v>
      </c>
      <c r="B35" s="601" t="s">
        <v>310</v>
      </c>
      <c r="C35" s="561">
        <v>0</v>
      </c>
      <c r="D35" s="561">
        <v>35351520</v>
      </c>
      <c r="E35" s="594">
        <f t="shared" si="1"/>
        <v>35351520</v>
      </c>
      <c r="F35" s="561">
        <v>0</v>
      </c>
      <c r="G35" s="561">
        <v>32398040</v>
      </c>
      <c r="H35" s="562">
        <f t="shared" si="0"/>
        <v>32398040</v>
      </c>
      <c r="I35" s="606"/>
      <c r="J35" s="606"/>
      <c r="K35" s="606"/>
      <c r="L35" s="606"/>
      <c r="M35" s="606"/>
      <c r="N35" s="606"/>
      <c r="O35" s="606"/>
      <c r="P35" s="606"/>
      <c r="Q35" s="606"/>
      <c r="R35" s="606"/>
    </row>
    <row r="36" spans="1:18" s="15" customFormat="1">
      <c r="A36" s="199">
        <v>6.4</v>
      </c>
      <c r="B36" s="601" t="s">
        <v>311</v>
      </c>
      <c r="C36" s="561">
        <v>0</v>
      </c>
      <c r="D36" s="561">
        <v>2356249.9845533371</v>
      </c>
      <c r="E36" s="594">
        <f t="shared" si="1"/>
        <v>2356249.9845533371</v>
      </c>
      <c r="F36" s="561">
        <v>0</v>
      </c>
      <c r="G36" s="561">
        <v>2816897.4853544235</v>
      </c>
      <c r="H36" s="562">
        <f t="shared" si="0"/>
        <v>2816897.4853544235</v>
      </c>
      <c r="I36" s="606"/>
      <c r="J36" s="606"/>
      <c r="K36" s="606"/>
      <c r="L36" s="606"/>
      <c r="M36" s="606"/>
      <c r="N36" s="606"/>
      <c r="O36" s="606"/>
      <c r="P36" s="606"/>
      <c r="Q36" s="606"/>
      <c r="R36" s="606"/>
    </row>
    <row r="37" spans="1:18" s="15" customFormat="1">
      <c r="A37" s="199">
        <v>6.5</v>
      </c>
      <c r="B37" s="601" t="s">
        <v>312</v>
      </c>
      <c r="C37" s="561">
        <v>0</v>
      </c>
      <c r="D37" s="561">
        <v>0</v>
      </c>
      <c r="E37" s="594">
        <f t="shared" si="1"/>
        <v>0</v>
      </c>
      <c r="F37" s="561">
        <v>0</v>
      </c>
      <c r="G37" s="561">
        <v>2816897.4872140884</v>
      </c>
      <c r="H37" s="562">
        <f t="shared" si="0"/>
        <v>2816897.4872140884</v>
      </c>
      <c r="I37" s="606"/>
      <c r="J37" s="606"/>
      <c r="K37" s="606"/>
      <c r="L37" s="606"/>
      <c r="M37" s="606"/>
      <c r="N37" s="606"/>
      <c r="O37" s="606"/>
      <c r="P37" s="606"/>
      <c r="Q37" s="606"/>
      <c r="R37" s="606"/>
    </row>
    <row r="38" spans="1:18" s="15" customFormat="1">
      <c r="A38" s="199">
        <v>6.6</v>
      </c>
      <c r="B38" s="601" t="s">
        <v>315</v>
      </c>
      <c r="C38" s="561">
        <v>0</v>
      </c>
      <c r="D38" s="561">
        <v>0</v>
      </c>
      <c r="E38" s="594">
        <f t="shared" si="1"/>
        <v>0</v>
      </c>
      <c r="F38" s="561">
        <v>0</v>
      </c>
      <c r="G38" s="561">
        <v>0</v>
      </c>
      <c r="H38" s="562">
        <f t="shared" si="0"/>
        <v>0</v>
      </c>
      <c r="I38" s="606"/>
      <c r="J38" s="606"/>
      <c r="K38" s="606"/>
      <c r="L38" s="606"/>
      <c r="M38" s="606"/>
      <c r="N38" s="606"/>
      <c r="O38" s="606"/>
      <c r="P38" s="606"/>
      <c r="Q38" s="606"/>
      <c r="R38" s="606"/>
    </row>
    <row r="39" spans="1:18" s="15" customFormat="1">
      <c r="A39" s="199">
        <v>6.7</v>
      </c>
      <c r="B39" s="601" t="s">
        <v>316</v>
      </c>
      <c r="C39" s="561">
        <v>0</v>
      </c>
      <c r="D39" s="561">
        <v>0</v>
      </c>
      <c r="E39" s="594">
        <f t="shared" si="1"/>
        <v>0</v>
      </c>
      <c r="F39" s="561">
        <v>0</v>
      </c>
      <c r="G39" s="561">
        <v>0</v>
      </c>
      <c r="H39" s="562">
        <f t="shared" si="0"/>
        <v>0</v>
      </c>
      <c r="I39" s="606"/>
      <c r="J39" s="606"/>
      <c r="K39" s="606"/>
      <c r="L39" s="606"/>
      <c r="M39" s="606"/>
      <c r="N39" s="606"/>
      <c r="O39" s="606"/>
      <c r="P39" s="606"/>
      <c r="Q39" s="606"/>
      <c r="R39" s="606"/>
    </row>
    <row r="40" spans="1:18" s="15" customFormat="1">
      <c r="A40" s="199">
        <v>7</v>
      </c>
      <c r="B40" s="596" t="s">
        <v>319</v>
      </c>
      <c r="C40" s="561">
        <v>766949429.34354615</v>
      </c>
      <c r="D40" s="561">
        <v>237343331.49721402</v>
      </c>
      <c r="E40" s="594">
        <f t="shared" si="1"/>
        <v>1004292760.8407602</v>
      </c>
      <c r="F40" s="561">
        <v>666244591.80194092</v>
      </c>
      <c r="G40" s="561">
        <v>234659208.54345006</v>
      </c>
      <c r="H40" s="562">
        <f t="shared" si="0"/>
        <v>900903800.34539104</v>
      </c>
      <c r="I40" s="606"/>
      <c r="J40" s="606"/>
      <c r="K40" s="606"/>
      <c r="L40" s="606"/>
      <c r="M40" s="606"/>
      <c r="N40" s="606"/>
      <c r="O40" s="606"/>
      <c r="P40" s="606"/>
      <c r="Q40" s="606"/>
      <c r="R40" s="606"/>
    </row>
    <row r="41" spans="1:18" s="15" customFormat="1">
      <c r="A41" s="199">
        <v>7.1</v>
      </c>
      <c r="B41" s="602" t="s">
        <v>320</v>
      </c>
      <c r="C41" s="561">
        <v>52474670.93</v>
      </c>
      <c r="D41" s="561">
        <v>1447194.66</v>
      </c>
      <c r="E41" s="594">
        <f t="shared" si="1"/>
        <v>53921865.589999996</v>
      </c>
      <c r="F41" s="561">
        <v>15997850.735522002</v>
      </c>
      <c r="G41" s="561">
        <v>509544.23447799997</v>
      </c>
      <c r="H41" s="562">
        <f t="shared" si="0"/>
        <v>16507394.970000003</v>
      </c>
      <c r="I41" s="606"/>
      <c r="J41" s="606"/>
      <c r="K41" s="606"/>
      <c r="L41" s="606"/>
      <c r="M41" s="606"/>
      <c r="N41" s="606"/>
      <c r="O41" s="606"/>
      <c r="P41" s="606"/>
      <c r="Q41" s="606"/>
      <c r="R41" s="606"/>
    </row>
    <row r="42" spans="1:18" s="15" customFormat="1" ht="25.5">
      <c r="A42" s="199">
        <v>7.2</v>
      </c>
      <c r="B42" s="602" t="s">
        <v>321</v>
      </c>
      <c r="C42" s="561">
        <v>23595258.920000091</v>
      </c>
      <c r="D42" s="561">
        <v>1335790.5983190001</v>
      </c>
      <c r="E42" s="594">
        <f t="shared" si="1"/>
        <v>24931049.518319093</v>
      </c>
      <c r="F42" s="561">
        <v>5831045.6800000016</v>
      </c>
      <c r="G42" s="561">
        <v>306764.46932300006</v>
      </c>
      <c r="H42" s="562">
        <f t="shared" si="0"/>
        <v>6137810.1493230015</v>
      </c>
      <c r="I42" s="606"/>
      <c r="J42" s="606"/>
      <c r="K42" s="606"/>
      <c r="L42" s="606"/>
      <c r="M42" s="606"/>
      <c r="N42" s="606"/>
      <c r="O42" s="606"/>
      <c r="P42" s="606"/>
      <c r="Q42" s="606"/>
      <c r="R42" s="606"/>
    </row>
    <row r="43" spans="1:18" s="15" customFormat="1" ht="25.5">
      <c r="A43" s="199">
        <v>7.3</v>
      </c>
      <c r="B43" s="602" t="s">
        <v>324</v>
      </c>
      <c r="C43" s="561">
        <v>499712189.27354598</v>
      </c>
      <c r="D43" s="561">
        <v>148679097.25372803</v>
      </c>
      <c r="E43" s="594">
        <f t="shared" si="1"/>
        <v>648391286.52727401</v>
      </c>
      <c r="F43" s="561">
        <v>432034026.06194097</v>
      </c>
      <c r="G43" s="561">
        <v>164524663.20584705</v>
      </c>
      <c r="H43" s="562">
        <f t="shared" si="0"/>
        <v>596558689.26778805</v>
      </c>
      <c r="I43" s="606"/>
      <c r="J43" s="606"/>
      <c r="K43" s="606"/>
      <c r="L43" s="606"/>
      <c r="M43" s="606"/>
      <c r="N43" s="606"/>
      <c r="O43" s="606"/>
      <c r="P43" s="606"/>
      <c r="Q43" s="606"/>
      <c r="R43" s="606"/>
    </row>
    <row r="44" spans="1:18" s="15" customFormat="1" ht="25.5">
      <c r="A44" s="199">
        <v>7.4</v>
      </c>
      <c r="B44" s="602" t="s">
        <v>325</v>
      </c>
      <c r="C44" s="561">
        <v>267237240.07000011</v>
      </c>
      <c r="D44" s="561">
        <v>88664234.243486002</v>
      </c>
      <c r="E44" s="594">
        <f t="shared" si="1"/>
        <v>355901474.3134861</v>
      </c>
      <c r="F44" s="561">
        <v>234210565.73999998</v>
      </c>
      <c r="G44" s="561">
        <v>70134545.337603003</v>
      </c>
      <c r="H44" s="562">
        <f t="shared" si="0"/>
        <v>304345111.07760298</v>
      </c>
      <c r="I44" s="606"/>
      <c r="J44" s="606"/>
      <c r="K44" s="606"/>
      <c r="L44" s="606"/>
      <c r="M44" s="606"/>
      <c r="N44" s="606"/>
      <c r="O44" s="606"/>
      <c r="P44" s="606"/>
      <c r="Q44" s="606"/>
      <c r="R44" s="606"/>
    </row>
    <row r="45" spans="1:18" s="15" customFormat="1">
      <c r="A45" s="199">
        <v>8</v>
      </c>
      <c r="B45" s="596" t="s">
        <v>302</v>
      </c>
      <c r="C45" s="561">
        <v>2094863.4468044322</v>
      </c>
      <c r="D45" s="561">
        <v>80972567.880443648</v>
      </c>
      <c r="E45" s="594">
        <f t="shared" si="1"/>
        <v>83067431.327248082</v>
      </c>
      <c r="F45" s="561">
        <v>1755460.4619987123</v>
      </c>
      <c r="G45" s="561">
        <v>95317617.550938189</v>
      </c>
      <c r="H45" s="562">
        <f t="shared" si="0"/>
        <v>97073078.012936905</v>
      </c>
      <c r="I45" s="606"/>
      <c r="J45" s="606"/>
      <c r="K45" s="606"/>
      <c r="L45" s="606"/>
      <c r="M45" s="606"/>
      <c r="N45" s="606"/>
      <c r="O45" s="606"/>
      <c r="P45" s="606"/>
      <c r="Q45" s="606"/>
      <c r="R45" s="606"/>
    </row>
    <row r="46" spans="1:18" s="15" customFormat="1">
      <c r="A46" s="199">
        <v>8.1</v>
      </c>
      <c r="B46" s="597" t="s">
        <v>326</v>
      </c>
      <c r="C46" s="561">
        <v>0</v>
      </c>
      <c r="D46" s="561">
        <v>0</v>
      </c>
      <c r="E46" s="594">
        <f t="shared" si="1"/>
        <v>0</v>
      </c>
      <c r="F46" s="561">
        <v>0</v>
      </c>
      <c r="G46" s="561">
        <v>0</v>
      </c>
      <c r="H46" s="562">
        <f t="shared" si="0"/>
        <v>0</v>
      </c>
      <c r="I46" s="606"/>
      <c r="J46" s="606"/>
      <c r="K46" s="606"/>
      <c r="L46" s="606"/>
      <c r="M46" s="606"/>
      <c r="N46" s="606"/>
      <c r="O46" s="606"/>
      <c r="P46" s="606"/>
      <c r="Q46" s="606"/>
      <c r="R46" s="606"/>
    </row>
    <row r="47" spans="1:18" s="15" customFormat="1">
      <c r="A47" s="199">
        <v>8.1999999999999993</v>
      </c>
      <c r="B47" s="597" t="s">
        <v>327</v>
      </c>
      <c r="C47" s="561">
        <v>48018.147945205485</v>
      </c>
      <c r="D47" s="561">
        <v>1013609.0119678027</v>
      </c>
      <c r="E47" s="594">
        <f t="shared" si="1"/>
        <v>1061627.1599130081</v>
      </c>
      <c r="F47" s="561">
        <v>13021.365371659555</v>
      </c>
      <c r="G47" s="561">
        <v>859813.76410199329</v>
      </c>
      <c r="H47" s="562">
        <f t="shared" si="0"/>
        <v>872835.12947365281</v>
      </c>
      <c r="I47" s="606"/>
      <c r="J47" s="606"/>
      <c r="K47" s="606"/>
      <c r="L47" s="606"/>
      <c r="M47" s="606"/>
      <c r="N47" s="606"/>
      <c r="O47" s="606"/>
      <c r="P47" s="606"/>
      <c r="Q47" s="606"/>
      <c r="R47" s="606"/>
    </row>
    <row r="48" spans="1:18" s="15" customFormat="1">
      <c r="A48" s="199">
        <v>8.3000000000000007</v>
      </c>
      <c r="B48" s="597" t="s">
        <v>328</v>
      </c>
      <c r="C48" s="561">
        <v>62886.359462548957</v>
      </c>
      <c r="D48" s="561">
        <v>2954620.471555002</v>
      </c>
      <c r="E48" s="594">
        <f t="shared" si="1"/>
        <v>3017506.831017551</v>
      </c>
      <c r="F48" s="561">
        <v>275761.93175531965</v>
      </c>
      <c r="G48" s="561">
        <v>2417497.3544278885</v>
      </c>
      <c r="H48" s="562">
        <f t="shared" si="0"/>
        <v>2693259.2861832082</v>
      </c>
      <c r="I48" s="606"/>
      <c r="J48" s="606"/>
      <c r="K48" s="606"/>
      <c r="L48" s="606"/>
      <c r="M48" s="606"/>
      <c r="N48" s="606"/>
      <c r="O48" s="606"/>
      <c r="P48" s="606"/>
      <c r="Q48" s="606"/>
      <c r="R48" s="606"/>
    </row>
    <row r="49" spans="1:18" s="15" customFormat="1">
      <c r="A49" s="199">
        <v>8.4</v>
      </c>
      <c r="B49" s="597" t="s">
        <v>329</v>
      </c>
      <c r="C49" s="561">
        <v>121708.75845045148</v>
      </c>
      <c r="D49" s="561">
        <v>4379109.4242729759</v>
      </c>
      <c r="E49" s="594">
        <f t="shared" si="1"/>
        <v>4500818.1827234272</v>
      </c>
      <c r="F49" s="561">
        <v>92880.246350364949</v>
      </c>
      <c r="G49" s="561">
        <v>4214725.6293986281</v>
      </c>
      <c r="H49" s="562">
        <f t="shared" si="0"/>
        <v>4307605.8757489929</v>
      </c>
      <c r="I49" s="606"/>
      <c r="J49" s="606"/>
      <c r="K49" s="606"/>
      <c r="L49" s="606"/>
      <c r="M49" s="606"/>
      <c r="N49" s="606"/>
      <c r="O49" s="606"/>
      <c r="P49" s="606"/>
      <c r="Q49" s="606"/>
      <c r="R49" s="606"/>
    </row>
    <row r="50" spans="1:18" s="15" customFormat="1">
      <c r="A50" s="199">
        <v>8.5</v>
      </c>
      <c r="B50" s="597" t="s">
        <v>330</v>
      </c>
      <c r="C50" s="561">
        <v>549875.6845564075</v>
      </c>
      <c r="D50" s="561">
        <v>7734155.2228973862</v>
      </c>
      <c r="E50" s="594">
        <f t="shared" si="1"/>
        <v>8284030.907453794</v>
      </c>
      <c r="F50" s="561">
        <v>105447.91260780288</v>
      </c>
      <c r="G50" s="561">
        <v>15781699.441429036</v>
      </c>
      <c r="H50" s="562">
        <f t="shared" si="0"/>
        <v>15887147.354036838</v>
      </c>
      <c r="I50" s="606"/>
      <c r="J50" s="606"/>
      <c r="K50" s="606"/>
      <c r="L50" s="606"/>
      <c r="M50" s="606"/>
      <c r="N50" s="606"/>
      <c r="O50" s="606"/>
      <c r="P50" s="606"/>
      <c r="Q50" s="606"/>
      <c r="R50" s="606"/>
    </row>
    <row r="51" spans="1:18" s="15" customFormat="1">
      <c r="A51" s="199">
        <v>8.6</v>
      </c>
      <c r="B51" s="597" t="s">
        <v>331</v>
      </c>
      <c r="C51" s="561">
        <v>425175.12812796351</v>
      </c>
      <c r="D51" s="561">
        <v>10989924.403046189</v>
      </c>
      <c r="E51" s="594">
        <f t="shared" si="1"/>
        <v>11415099.531174153</v>
      </c>
      <c r="F51" s="561">
        <v>706410.98540145985</v>
      </c>
      <c r="G51" s="561">
        <v>9861246.8843421899</v>
      </c>
      <c r="H51" s="562">
        <f t="shared" si="0"/>
        <v>10567657.869743649</v>
      </c>
      <c r="I51" s="606"/>
      <c r="J51" s="606"/>
      <c r="K51" s="606"/>
      <c r="L51" s="606"/>
      <c r="M51" s="606"/>
      <c r="N51" s="606"/>
      <c r="O51" s="606"/>
      <c r="P51" s="606"/>
      <c r="Q51" s="606"/>
      <c r="R51" s="606"/>
    </row>
    <row r="52" spans="1:18" s="15" customFormat="1">
      <c r="A52" s="199">
        <v>8.6999999999999993</v>
      </c>
      <c r="B52" s="597" t="s">
        <v>332</v>
      </c>
      <c r="C52" s="561">
        <v>887199.36826185521</v>
      </c>
      <c r="D52" s="561">
        <v>53901149.346704289</v>
      </c>
      <c r="E52" s="594">
        <f t="shared" si="1"/>
        <v>54788348.714966148</v>
      </c>
      <c r="F52" s="561">
        <v>561938.02051210555</v>
      </c>
      <c r="G52" s="561">
        <v>62182634.477238461</v>
      </c>
      <c r="H52" s="562">
        <f t="shared" si="0"/>
        <v>62744572.497750565</v>
      </c>
      <c r="I52" s="606"/>
      <c r="J52" s="606"/>
      <c r="K52" s="606"/>
      <c r="L52" s="606"/>
      <c r="M52" s="606"/>
      <c r="N52" s="606"/>
      <c r="O52" s="606"/>
      <c r="P52" s="606"/>
      <c r="Q52" s="606"/>
      <c r="R52" s="606"/>
    </row>
    <row r="53" spans="1:18" s="15" customFormat="1" ht="15" thickBot="1">
      <c r="A53" s="200">
        <v>9</v>
      </c>
      <c r="B53" s="201" t="s">
        <v>322</v>
      </c>
      <c r="C53" s="202">
        <v>2877919.8699999996</v>
      </c>
      <c r="D53" s="202">
        <v>29952664.3879296</v>
      </c>
      <c r="E53" s="203">
        <f t="shared" si="1"/>
        <v>32830584.257929601</v>
      </c>
      <c r="F53" s="202">
        <v>1648048.7200000002</v>
      </c>
      <c r="G53" s="202">
        <v>10674715.144804001</v>
      </c>
      <c r="H53" s="28">
        <f t="shared" si="0"/>
        <v>12322763.864804002</v>
      </c>
      <c r="I53" s="606"/>
      <c r="J53" s="606"/>
      <c r="K53" s="606"/>
      <c r="L53" s="606"/>
      <c r="M53" s="606"/>
      <c r="N53" s="606"/>
      <c r="O53" s="606"/>
      <c r="P53" s="606"/>
      <c r="Q53" s="606"/>
      <c r="R53" s="606"/>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Normal="100" workbookViewId="0">
      <pane xSplit="1" ySplit="4" topLeftCell="B5" activePane="bottomRight" state="frozen"/>
      <selection activeCell="B20" sqref="B20"/>
      <selection pane="topRight" activeCell="B20" sqref="B20"/>
      <selection pane="bottomLeft" activeCell="B20" sqref="B20"/>
      <selection pane="bottomRight" activeCell="B20" sqref="B20"/>
    </sheetView>
  </sheetViews>
  <sheetFormatPr defaultColWidth="9.140625" defaultRowHeight="12.75"/>
  <cols>
    <col min="1" max="1" width="9.5703125" style="4" bestFit="1" customWidth="1"/>
    <col min="2" max="2" width="93.5703125" style="4" customWidth="1"/>
    <col min="3" max="4" width="12.140625" style="4" bestFit="1" customWidth="1"/>
    <col min="5" max="7" width="12.140625" style="30" bestFit="1" customWidth="1"/>
    <col min="8" max="11" width="9.7109375" style="30" customWidth="1"/>
    <col min="12" max="16384" width="9.140625" style="30"/>
  </cols>
  <sheetData>
    <row r="1" spans="1:14" s="668" customFormat="1">
      <c r="A1" s="658" t="s">
        <v>30</v>
      </c>
      <c r="B1" s="654" t="str">
        <f>'Info '!C2</f>
        <v>JSC TBC Bank</v>
      </c>
      <c r="C1" s="654"/>
      <c r="D1" s="667"/>
    </row>
    <row r="2" spans="1:14" s="668" customFormat="1">
      <c r="A2" s="658" t="s">
        <v>31</v>
      </c>
      <c r="B2" s="608">
        <v>44377</v>
      </c>
      <c r="C2" s="671"/>
      <c r="D2" s="672"/>
      <c r="E2" s="673"/>
      <c r="F2" s="673"/>
      <c r="G2" s="673"/>
      <c r="H2" s="673"/>
    </row>
    <row r="3" spans="1:14">
      <c r="A3" s="2"/>
      <c r="B3" s="3"/>
      <c r="C3" s="6"/>
      <c r="D3" s="7"/>
      <c r="E3" s="43"/>
      <c r="F3" s="43"/>
      <c r="G3" s="43"/>
      <c r="H3" s="43"/>
    </row>
    <row r="4" spans="1:14" ht="15" customHeight="1" thickBot="1">
      <c r="A4" s="7" t="s">
        <v>197</v>
      </c>
      <c r="B4" s="142" t="s">
        <v>296</v>
      </c>
      <c r="C4" s="44" t="s">
        <v>73</v>
      </c>
    </row>
    <row r="5" spans="1:14" ht="15" customHeight="1">
      <c r="A5" s="234" t="s">
        <v>6</v>
      </c>
      <c r="B5" s="235"/>
      <c r="C5" s="415" t="str">
        <f>INT((MONTH($B$2))/3)&amp;"Q"&amp;"-"&amp;YEAR($B$2)</f>
        <v>2Q-2021</v>
      </c>
      <c r="D5" s="415" t="str">
        <f>IF(INT(MONTH($B$2))=3, "4"&amp;"Q"&amp;"-"&amp;YEAR($B$2)-1, IF(INT(MONTH($B$2))=6, "1"&amp;"Q"&amp;"-"&amp;YEAR($B$2), IF(INT(MONTH($B$2))=9, "2"&amp;"Q"&amp;"-"&amp;YEAR($B$2),IF(INT(MONTH($B$2))=12, "3"&amp;"Q"&amp;"-"&amp;YEAR($B$2), 0))))</f>
        <v>1Q-2021</v>
      </c>
      <c r="E5" s="415" t="str">
        <f>IF(INT(MONTH($B$2))=3, "3"&amp;"Q"&amp;"-"&amp;YEAR($B$2)-1, IF(INT(MONTH($B$2))=6, "4"&amp;"Q"&amp;"-"&amp;YEAR($B$2)-1, IF(INT(MONTH($B$2))=9, "1"&amp;"Q"&amp;"-"&amp;YEAR($B$2),IF(INT(MONTH($B$2))=12, "2"&amp;"Q"&amp;"-"&amp;YEAR($B$2), 0))))</f>
        <v>4Q-2020</v>
      </c>
      <c r="F5" s="415" t="str">
        <f>IF(INT(MONTH($B$2))=3, "2"&amp;"Q"&amp;"-"&amp;YEAR($B$2)-1, IF(INT(MONTH($B$2))=6, "3"&amp;"Q"&amp;"-"&amp;YEAR($B$2)-1, IF(INT(MONTH($B$2))=9, "4"&amp;"Q"&amp;"-"&amp;YEAR($B$2)-1,IF(INT(MONTH($B$2))=12, "1"&amp;"Q"&amp;"-"&amp;YEAR($B$2), 0))))</f>
        <v>3Q-2020</v>
      </c>
      <c r="G5" s="416" t="str">
        <f>IF(INT(MONTH($B$2))=3, "1"&amp;"Q"&amp;"-"&amp;YEAR($B$2)-1, IF(INT(MONTH($B$2))=6, "2"&amp;"Q"&amp;"-"&amp;YEAR($B$2)-1, IF(INT(MONTH($B$2))=9, "3"&amp;"Q"&amp;"-"&amp;YEAR($B$2)-1,IF(INT(MONTH($B$2))=12, "4"&amp;"Q"&amp;"-"&amp;YEAR($B$2)-1, 0))))</f>
        <v>2Q-2020</v>
      </c>
    </row>
    <row r="6" spans="1:14" ht="15" customHeight="1">
      <c r="A6" s="45">
        <v>1</v>
      </c>
      <c r="B6" s="334" t="s">
        <v>300</v>
      </c>
      <c r="C6" s="405">
        <f>C7+C9+C10</f>
        <v>16373828908.113409</v>
      </c>
      <c r="D6" s="408">
        <f>D7+D9+D10</f>
        <v>16861393224.083376</v>
      </c>
      <c r="E6" s="336">
        <f t="shared" ref="E6:G6" si="0">E7+E9+E10</f>
        <v>16322523693.933828</v>
      </c>
      <c r="F6" s="405">
        <f t="shared" si="0"/>
        <v>15679019553.864531</v>
      </c>
      <c r="G6" s="411">
        <f t="shared" si="0"/>
        <v>14441106338.315201</v>
      </c>
      <c r="H6" s="607"/>
      <c r="I6" s="607"/>
      <c r="J6" s="607"/>
      <c r="K6" s="607"/>
      <c r="L6" s="607"/>
      <c r="M6" s="607"/>
      <c r="N6" s="607"/>
    </row>
    <row r="7" spans="1:14" ht="15" customHeight="1">
      <c r="A7" s="45">
        <v>1.1000000000000001</v>
      </c>
      <c r="B7" s="334" t="s">
        <v>480</v>
      </c>
      <c r="C7" s="406">
        <v>15078260719.463999</v>
      </c>
      <c r="D7" s="409">
        <v>15529029589.20166</v>
      </c>
      <c r="E7" s="406">
        <v>14963246562.746395</v>
      </c>
      <c r="F7" s="406">
        <v>14372145251.642605</v>
      </c>
      <c r="G7" s="412">
        <v>13275181470.599297</v>
      </c>
      <c r="H7" s="607"/>
      <c r="I7" s="607"/>
      <c r="J7" s="607"/>
      <c r="K7" s="607"/>
      <c r="L7" s="607"/>
      <c r="M7" s="607"/>
      <c r="N7" s="607"/>
    </row>
    <row r="8" spans="1:14">
      <c r="A8" s="45" t="s">
        <v>14</v>
      </c>
      <c r="B8" s="334" t="s">
        <v>196</v>
      </c>
      <c r="C8" s="406">
        <v>29513513.372786999</v>
      </c>
      <c r="D8" s="409">
        <v>30934137.117222004</v>
      </c>
      <c r="E8" s="406">
        <v>32965375.219999999</v>
      </c>
      <c r="F8" s="406">
        <v>0</v>
      </c>
      <c r="G8" s="412">
        <v>0</v>
      </c>
      <c r="H8" s="607"/>
      <c r="I8" s="607"/>
      <c r="J8" s="607"/>
      <c r="K8" s="607"/>
      <c r="L8" s="607"/>
      <c r="M8" s="607"/>
      <c r="N8" s="607"/>
    </row>
    <row r="9" spans="1:14" ht="15" customHeight="1">
      <c r="A9" s="45">
        <v>1.2</v>
      </c>
      <c r="B9" s="335" t="s">
        <v>195</v>
      </c>
      <c r="C9" s="406">
        <v>1239589332.36392</v>
      </c>
      <c r="D9" s="409">
        <v>1291495300.4663839</v>
      </c>
      <c r="E9" s="406">
        <v>1306701846.0063531</v>
      </c>
      <c r="F9" s="406">
        <v>1265202472.821615</v>
      </c>
      <c r="G9" s="412">
        <v>1128629117.3527243</v>
      </c>
      <c r="H9" s="607"/>
      <c r="I9" s="607"/>
      <c r="J9" s="607"/>
      <c r="K9" s="607"/>
      <c r="L9" s="607"/>
      <c r="M9" s="607"/>
      <c r="N9" s="607"/>
    </row>
    <row r="10" spans="1:14" ht="15" customHeight="1">
      <c r="A10" s="45">
        <v>1.3</v>
      </c>
      <c r="B10" s="334" t="s">
        <v>28</v>
      </c>
      <c r="C10" s="407">
        <v>55978856.285489999</v>
      </c>
      <c r="D10" s="409">
        <v>40868334.41533</v>
      </c>
      <c r="E10" s="407">
        <v>52575285.181079999</v>
      </c>
      <c r="F10" s="406">
        <v>41671829.40031001</v>
      </c>
      <c r="G10" s="413">
        <v>37295750.363179997</v>
      </c>
      <c r="H10" s="607"/>
      <c r="I10" s="607"/>
      <c r="J10" s="607"/>
      <c r="K10" s="607"/>
      <c r="L10" s="607"/>
      <c r="M10" s="607"/>
      <c r="N10" s="607"/>
    </row>
    <row r="11" spans="1:14" ht="15" customHeight="1">
      <c r="A11" s="45">
        <v>2</v>
      </c>
      <c r="B11" s="334" t="s">
        <v>297</v>
      </c>
      <c r="C11" s="406">
        <v>29441822.955766551</v>
      </c>
      <c r="D11" s="409">
        <v>187263594.9390536</v>
      </c>
      <c r="E11" s="406">
        <v>106379492.91042994</v>
      </c>
      <c r="F11" s="406">
        <v>49769290.318500243</v>
      </c>
      <c r="G11" s="412">
        <v>58546743.386238515</v>
      </c>
      <c r="H11" s="607"/>
      <c r="I11" s="607"/>
      <c r="J11" s="607"/>
      <c r="K11" s="607"/>
      <c r="L11" s="607"/>
      <c r="M11" s="607"/>
      <c r="N11" s="607"/>
    </row>
    <row r="12" spans="1:14" ht="15" customHeight="1">
      <c r="A12" s="45">
        <v>3</v>
      </c>
      <c r="B12" s="334" t="s">
        <v>298</v>
      </c>
      <c r="C12" s="407">
        <v>1872573783.7914793</v>
      </c>
      <c r="D12" s="409">
        <v>1872573783.7914793</v>
      </c>
      <c r="E12" s="407">
        <v>1872573783.7914793</v>
      </c>
      <c r="F12" s="406">
        <v>1749821533.8766046</v>
      </c>
      <c r="G12" s="413">
        <v>1749821533.8766046</v>
      </c>
      <c r="H12" s="607"/>
      <c r="I12" s="607"/>
      <c r="J12" s="607"/>
      <c r="K12" s="607"/>
      <c r="L12" s="607"/>
      <c r="M12" s="607"/>
      <c r="N12" s="607"/>
    </row>
    <row r="13" spans="1:14" ht="15" customHeight="1" thickBot="1">
      <c r="A13" s="47">
        <v>4</v>
      </c>
      <c r="B13" s="48" t="s">
        <v>299</v>
      </c>
      <c r="C13" s="337">
        <f>C6+C11+C12</f>
        <v>18275844514.860657</v>
      </c>
      <c r="D13" s="410">
        <f>D6+D11+D12</f>
        <v>18921230602.813911</v>
      </c>
      <c r="E13" s="338">
        <f t="shared" ref="E13:G13" si="1">E6+E11+E12</f>
        <v>18301476970.635738</v>
      </c>
      <c r="F13" s="337">
        <f t="shared" si="1"/>
        <v>17478610378.059635</v>
      </c>
      <c r="G13" s="414">
        <f t="shared" si="1"/>
        <v>16249474615.578043</v>
      </c>
      <c r="H13" s="607"/>
      <c r="I13" s="607"/>
      <c r="J13" s="607"/>
      <c r="K13" s="607"/>
      <c r="L13" s="607"/>
      <c r="M13" s="607"/>
      <c r="N13" s="607"/>
    </row>
    <row r="14" spans="1:14">
      <c r="B14" s="51"/>
    </row>
    <row r="15" spans="1:14" ht="25.5">
      <c r="B15" s="52" t="s">
        <v>481</v>
      </c>
    </row>
    <row r="16" spans="1:14">
      <c r="B16" s="52"/>
    </row>
    <row r="17" spans="1:4" ht="11.25">
      <c r="A17" s="30"/>
      <c r="B17" s="30"/>
      <c r="C17" s="30"/>
      <c r="D17" s="30"/>
    </row>
    <row r="18" spans="1:4" ht="11.25">
      <c r="A18" s="30"/>
      <c r="B18" s="30"/>
      <c r="C18" s="30"/>
      <c r="D18" s="30"/>
    </row>
    <row r="19" spans="1:4" ht="11.25">
      <c r="A19" s="30"/>
      <c r="B19" s="30"/>
      <c r="C19" s="30"/>
      <c r="D19" s="30"/>
    </row>
    <row r="20" spans="1:4" ht="11.25">
      <c r="A20" s="30"/>
      <c r="B20" s="30"/>
      <c r="C20" s="30"/>
      <c r="D20" s="30"/>
    </row>
    <row r="21" spans="1:4" ht="11.25">
      <c r="A21" s="30"/>
      <c r="B21" s="30"/>
      <c r="C21" s="30"/>
      <c r="D21" s="30"/>
    </row>
    <row r="22" spans="1:4" ht="11.25">
      <c r="A22" s="30"/>
      <c r="B22" s="30"/>
      <c r="C22" s="30"/>
      <c r="D22" s="30"/>
    </row>
    <row r="23" spans="1:4" ht="11.25">
      <c r="A23" s="30"/>
      <c r="B23" s="30"/>
      <c r="C23" s="30"/>
      <c r="D23" s="30"/>
    </row>
    <row r="24" spans="1:4" ht="11.25">
      <c r="A24" s="30"/>
      <c r="B24" s="30"/>
      <c r="C24" s="30"/>
      <c r="D24" s="30"/>
    </row>
    <row r="25" spans="1:4" ht="11.25">
      <c r="A25" s="30"/>
      <c r="B25" s="30"/>
      <c r="C25" s="30"/>
      <c r="D25" s="30"/>
    </row>
    <row r="26" spans="1:4" ht="11.25">
      <c r="A26" s="30"/>
      <c r="B26" s="30"/>
      <c r="C26" s="30"/>
      <c r="D26" s="30"/>
    </row>
    <row r="27" spans="1:4" ht="11.25">
      <c r="A27" s="30"/>
      <c r="B27" s="30"/>
      <c r="C27" s="30"/>
      <c r="D27" s="30"/>
    </row>
    <row r="28" spans="1:4" ht="11.25">
      <c r="A28" s="30"/>
      <c r="B28" s="30"/>
      <c r="C28" s="30"/>
      <c r="D28" s="30"/>
    </row>
    <row r="29" spans="1:4" ht="11.25">
      <c r="A29" s="30"/>
      <c r="B29" s="30"/>
      <c r="C29" s="30"/>
      <c r="D29" s="3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Normal="100" workbookViewId="0">
      <pane xSplit="1" ySplit="4" topLeftCell="B5" activePane="bottomRight" state="frozen"/>
      <selection activeCell="B20" sqref="B20"/>
      <selection pane="topRight" activeCell="B20" sqref="B20"/>
      <selection pane="bottomLeft" activeCell="B20" sqref="B20"/>
      <selection pane="bottomRight" activeCell="B20" sqref="B20"/>
    </sheetView>
  </sheetViews>
  <sheetFormatPr defaultColWidth="9.140625" defaultRowHeight="14.25"/>
  <cols>
    <col min="1" max="1" width="9.5703125" style="4" bestFit="1" customWidth="1"/>
    <col min="2" max="2" width="65.5703125" style="4" customWidth="1"/>
    <col min="3" max="3" width="42.5703125" style="4" bestFit="1" customWidth="1"/>
    <col min="4" max="16384" width="9.140625" style="5"/>
  </cols>
  <sheetData>
    <row r="1" spans="1:8" s="657" customFormat="1">
      <c r="A1" s="658" t="s">
        <v>30</v>
      </c>
      <c r="B1" s="654" t="str">
        <f>'Info '!C2</f>
        <v>JSC TBC Bank</v>
      </c>
      <c r="C1" s="667"/>
    </row>
    <row r="2" spans="1:8" s="657" customFormat="1">
      <c r="A2" s="658" t="s">
        <v>31</v>
      </c>
      <c r="B2" s="608">
        <v>44377</v>
      </c>
      <c r="C2" s="667"/>
    </row>
    <row r="4" spans="1:8" ht="27.95" customHeight="1" thickBot="1">
      <c r="A4" s="53" t="s">
        <v>80</v>
      </c>
      <c r="B4" s="54" t="s">
        <v>266</v>
      </c>
      <c r="C4" s="55"/>
    </row>
    <row r="5" spans="1:8">
      <c r="A5" s="56"/>
      <c r="B5" s="399" t="s">
        <v>81</v>
      </c>
      <c r="C5" s="400" t="s">
        <v>494</v>
      </c>
    </row>
    <row r="6" spans="1:8">
      <c r="A6" s="57">
        <v>1</v>
      </c>
      <c r="B6" s="58" t="s">
        <v>731</v>
      </c>
      <c r="C6" s="59" t="s">
        <v>732</v>
      </c>
    </row>
    <row r="7" spans="1:8">
      <c r="A7" s="57">
        <v>2</v>
      </c>
      <c r="B7" s="58" t="s">
        <v>733</v>
      </c>
      <c r="C7" s="59" t="s">
        <v>732</v>
      </c>
    </row>
    <row r="8" spans="1:8">
      <c r="A8" s="57">
        <v>3</v>
      </c>
      <c r="B8" s="58" t="s">
        <v>717</v>
      </c>
      <c r="C8" s="59" t="s">
        <v>734</v>
      </c>
    </row>
    <row r="9" spans="1:8">
      <c r="A9" s="57">
        <v>4</v>
      </c>
      <c r="B9" s="58" t="s">
        <v>735</v>
      </c>
      <c r="C9" s="59" t="s">
        <v>732</v>
      </c>
    </row>
    <row r="10" spans="1:8">
      <c r="A10" s="57"/>
      <c r="B10" s="58"/>
      <c r="C10" s="59"/>
    </row>
    <row r="11" spans="1:8">
      <c r="A11" s="57"/>
      <c r="B11" s="58"/>
      <c r="C11" s="59"/>
    </row>
    <row r="12" spans="1:8">
      <c r="A12" s="57"/>
      <c r="B12" s="58"/>
      <c r="C12" s="59"/>
      <c r="H12" s="60"/>
    </row>
    <row r="13" spans="1:8">
      <c r="A13" s="57"/>
      <c r="B13" s="58"/>
      <c r="C13" s="59"/>
    </row>
    <row r="14" spans="1:8">
      <c r="A14" s="57"/>
      <c r="B14" s="58"/>
      <c r="C14" s="59"/>
    </row>
    <row r="15" spans="1:8">
      <c r="A15" s="57"/>
      <c r="B15" s="58"/>
      <c r="C15" s="59"/>
    </row>
    <row r="16" spans="1:8">
      <c r="A16" s="57"/>
      <c r="B16" s="401"/>
      <c r="C16" s="402"/>
    </row>
    <row r="17" spans="1:3">
      <c r="A17" s="57"/>
      <c r="B17" s="403" t="s">
        <v>82</v>
      </c>
      <c r="C17" s="404" t="s">
        <v>495</v>
      </c>
    </row>
    <row r="18" spans="1:3">
      <c r="A18" s="57">
        <v>1</v>
      </c>
      <c r="B18" s="58" t="s">
        <v>718</v>
      </c>
      <c r="C18" s="61" t="s">
        <v>720</v>
      </c>
    </row>
    <row r="19" spans="1:3">
      <c r="A19" s="57">
        <v>2</v>
      </c>
      <c r="B19" s="58" t="s">
        <v>721</v>
      </c>
      <c r="C19" s="61" t="s">
        <v>722</v>
      </c>
    </row>
    <row r="20" spans="1:3">
      <c r="A20" s="57">
        <v>3</v>
      </c>
      <c r="B20" s="58" t="s">
        <v>723</v>
      </c>
      <c r="C20" s="61" t="s">
        <v>724</v>
      </c>
    </row>
    <row r="21" spans="1:3">
      <c r="A21" s="57">
        <v>4</v>
      </c>
      <c r="B21" s="58" t="s">
        <v>725</v>
      </c>
      <c r="C21" s="61" t="s">
        <v>726</v>
      </c>
    </row>
    <row r="22" spans="1:3">
      <c r="A22" s="57">
        <v>5</v>
      </c>
      <c r="B22" s="58" t="s">
        <v>727</v>
      </c>
      <c r="C22" s="61" t="s">
        <v>728</v>
      </c>
    </row>
    <row r="23" spans="1:3">
      <c r="A23" s="57">
        <v>6</v>
      </c>
      <c r="B23" s="58" t="s">
        <v>729</v>
      </c>
      <c r="C23" s="61" t="s">
        <v>730</v>
      </c>
    </row>
    <row r="24" spans="1:3">
      <c r="A24" s="57"/>
      <c r="B24" s="58"/>
      <c r="C24" s="61"/>
    </row>
    <row r="25" spans="1:3">
      <c r="A25" s="57"/>
      <c r="B25" s="58"/>
      <c r="C25" s="61"/>
    </row>
    <row r="26" spans="1:3">
      <c r="A26" s="57"/>
      <c r="B26" s="58"/>
      <c r="C26" s="61"/>
    </row>
    <row r="27" spans="1:3" ht="15.75" customHeight="1">
      <c r="A27" s="57"/>
      <c r="B27" s="58"/>
      <c r="C27" s="62"/>
    </row>
    <row r="28" spans="1:3" ht="15.75" customHeight="1">
      <c r="A28" s="57"/>
      <c r="B28" s="58"/>
      <c r="C28" s="62"/>
    </row>
    <row r="29" spans="1:3" ht="30" customHeight="1">
      <c r="A29" s="57"/>
      <c r="B29" s="691" t="s">
        <v>83</v>
      </c>
      <c r="C29" s="692"/>
    </row>
    <row r="30" spans="1:3">
      <c r="A30" s="57">
        <v>1</v>
      </c>
      <c r="B30" s="58" t="s">
        <v>736</v>
      </c>
      <c r="C30" s="510">
        <v>0.99878075215747519</v>
      </c>
    </row>
    <row r="31" spans="1:3" ht="15.75" customHeight="1">
      <c r="A31" s="57"/>
      <c r="B31" s="58"/>
      <c r="C31" s="59"/>
    </row>
    <row r="32" spans="1:3" ht="29.25" customHeight="1">
      <c r="A32" s="57"/>
      <c r="B32" s="691" t="s">
        <v>84</v>
      </c>
      <c r="C32" s="692"/>
    </row>
    <row r="33" spans="1:3">
      <c r="A33" s="57">
        <v>1</v>
      </c>
      <c r="B33" s="58" t="s">
        <v>737</v>
      </c>
      <c r="C33" s="510">
        <v>0.14592361705275336</v>
      </c>
    </row>
    <row r="34" spans="1:3">
      <c r="A34" s="57">
        <v>2</v>
      </c>
      <c r="B34" s="58" t="s">
        <v>738</v>
      </c>
      <c r="C34" s="510">
        <v>5.3193396514687331E-2</v>
      </c>
    </row>
    <row r="35" spans="1:3">
      <c r="A35" s="57">
        <v>3</v>
      </c>
      <c r="B35" s="58" t="s">
        <v>739</v>
      </c>
      <c r="C35" s="510">
        <v>5.0457138444385013E-2</v>
      </c>
    </row>
    <row r="36" spans="1:3" ht="15" thickBot="1">
      <c r="A36" s="63">
        <v>4</v>
      </c>
      <c r="B36" s="64" t="s">
        <v>740</v>
      </c>
      <c r="C36" s="511">
        <v>7.4128844640243247E-2</v>
      </c>
    </row>
  </sheetData>
  <mergeCells count="2">
    <mergeCell ref="B32:C32"/>
    <mergeCell ref="B29:C29"/>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85" zoomScaleNormal="85" workbookViewId="0">
      <pane xSplit="1" ySplit="5" topLeftCell="B6" activePane="bottomRight" state="frozen"/>
      <selection activeCell="B20" sqref="B20"/>
      <selection pane="topRight" activeCell="B20" sqref="B20"/>
      <selection pane="bottomLeft" activeCell="B20" sqref="B20"/>
      <selection pane="bottomRight" activeCell="B20" sqref="B20"/>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9" s="657" customFormat="1">
      <c r="A1" s="653" t="s">
        <v>30</v>
      </c>
      <c r="B1" s="654" t="str">
        <f>'Info '!C2</f>
        <v>JSC TBC Bank</v>
      </c>
      <c r="C1" s="655"/>
      <c r="D1" s="655"/>
      <c r="E1" s="655"/>
      <c r="F1" s="656"/>
    </row>
    <row r="2" spans="1:9" s="658" customFormat="1" ht="15.75" customHeight="1">
      <c r="A2" s="653" t="s">
        <v>31</v>
      </c>
      <c r="B2" s="608">
        <v>44377</v>
      </c>
    </row>
    <row r="3" spans="1:9" s="65" customFormat="1" ht="15.75" customHeight="1">
      <c r="A3" s="276"/>
    </row>
    <row r="4" spans="1:9" s="65" customFormat="1" ht="15.75" customHeight="1" thickBot="1">
      <c r="A4" s="277" t="s">
        <v>201</v>
      </c>
      <c r="B4" s="697" t="s">
        <v>346</v>
      </c>
      <c r="C4" s="698"/>
      <c r="D4" s="698"/>
      <c r="E4" s="698"/>
    </row>
    <row r="5" spans="1:9" s="69" customFormat="1" ht="17.45" customHeight="1">
      <c r="A5" s="214"/>
      <c r="B5" s="215"/>
      <c r="C5" s="67" t="s">
        <v>0</v>
      </c>
      <c r="D5" s="67" t="s">
        <v>1</v>
      </c>
      <c r="E5" s="68" t="s">
        <v>2</v>
      </c>
    </row>
    <row r="6" spans="1:9" s="15" customFormat="1" ht="14.45" customHeight="1">
      <c r="A6" s="278"/>
      <c r="B6" s="693" t="s">
        <v>353</v>
      </c>
      <c r="C6" s="693" t="s">
        <v>92</v>
      </c>
      <c r="D6" s="695" t="s">
        <v>200</v>
      </c>
      <c r="E6" s="696"/>
      <c r="G6" s="5"/>
    </row>
    <row r="7" spans="1:9" s="15" customFormat="1" ht="99.6" customHeight="1">
      <c r="A7" s="278"/>
      <c r="B7" s="694"/>
      <c r="C7" s="693"/>
      <c r="D7" s="312" t="s">
        <v>199</v>
      </c>
      <c r="E7" s="313" t="s">
        <v>354</v>
      </c>
      <c r="G7" s="5"/>
    </row>
    <row r="8" spans="1:9">
      <c r="A8" s="279">
        <v>1</v>
      </c>
      <c r="B8" s="314" t="s">
        <v>35</v>
      </c>
      <c r="C8" s="315">
        <v>799665584.66147399</v>
      </c>
      <c r="D8" s="315"/>
      <c r="E8" s="316">
        <v>799665584.66147399</v>
      </c>
      <c r="F8" s="15"/>
      <c r="G8" s="604"/>
      <c r="H8" s="604"/>
      <c r="I8" s="604"/>
    </row>
    <row r="9" spans="1:9">
      <c r="A9" s="279">
        <v>2</v>
      </c>
      <c r="B9" s="314" t="s">
        <v>36</v>
      </c>
      <c r="C9" s="315">
        <v>2278201169.4899282</v>
      </c>
      <c r="D9" s="315"/>
      <c r="E9" s="316">
        <v>2278201169.4899282</v>
      </c>
      <c r="F9" s="15"/>
      <c r="G9" s="604"/>
      <c r="H9" s="604"/>
      <c r="I9" s="604"/>
    </row>
    <row r="10" spans="1:9">
      <c r="A10" s="279">
        <v>3</v>
      </c>
      <c r="B10" s="314" t="s">
        <v>37</v>
      </c>
      <c r="C10" s="315">
        <v>399815125.33410102</v>
      </c>
      <c r="D10" s="315"/>
      <c r="E10" s="316">
        <v>399815125.33410102</v>
      </c>
      <c r="F10" s="15"/>
      <c r="G10" s="604"/>
      <c r="H10" s="604"/>
      <c r="I10" s="604"/>
    </row>
    <row r="11" spans="1:9">
      <c r="A11" s="279">
        <v>4</v>
      </c>
      <c r="B11" s="314" t="s">
        <v>38</v>
      </c>
      <c r="C11" s="315">
        <v>0</v>
      </c>
      <c r="D11" s="315"/>
      <c r="E11" s="316">
        <v>0</v>
      </c>
      <c r="F11" s="15"/>
      <c r="G11" s="604"/>
      <c r="H11" s="604"/>
      <c r="I11" s="604"/>
    </row>
    <row r="12" spans="1:9">
      <c r="A12" s="279">
        <v>5</v>
      </c>
      <c r="B12" s="314" t="s">
        <v>39</v>
      </c>
      <c r="C12" s="315">
        <v>2002555489.0555601</v>
      </c>
      <c r="D12" s="315"/>
      <c r="E12" s="316">
        <v>2002555489.0555601</v>
      </c>
      <c r="F12" s="15"/>
      <c r="G12" s="604"/>
      <c r="H12" s="604"/>
      <c r="I12" s="604"/>
    </row>
    <row r="13" spans="1:9">
      <c r="A13" s="279">
        <v>6.1</v>
      </c>
      <c r="B13" s="317" t="s">
        <v>40</v>
      </c>
      <c r="C13" s="318">
        <v>14963045781.258125</v>
      </c>
      <c r="D13" s="315"/>
      <c r="E13" s="316">
        <v>14963045781.258125</v>
      </c>
      <c r="F13" s="15"/>
      <c r="G13" s="604"/>
      <c r="H13" s="604"/>
      <c r="I13" s="604"/>
    </row>
    <row r="14" spans="1:9">
      <c r="A14" s="279">
        <v>6.2</v>
      </c>
      <c r="B14" s="319" t="s">
        <v>41</v>
      </c>
      <c r="C14" s="318">
        <v>-760351617.41762996</v>
      </c>
      <c r="D14" s="315"/>
      <c r="E14" s="316">
        <v>-760351617.41762996</v>
      </c>
      <c r="F14" s="15"/>
      <c r="G14" s="604"/>
      <c r="H14" s="604"/>
      <c r="I14" s="604"/>
    </row>
    <row r="15" spans="1:9">
      <c r="A15" s="279">
        <v>6</v>
      </c>
      <c r="B15" s="314" t="s">
        <v>42</v>
      </c>
      <c r="C15" s="315">
        <v>14202694163.840494</v>
      </c>
      <c r="D15" s="315"/>
      <c r="E15" s="316">
        <v>14202694163.840494</v>
      </c>
      <c r="F15" s="15"/>
      <c r="G15" s="604"/>
      <c r="H15" s="604"/>
      <c r="I15" s="604"/>
    </row>
    <row r="16" spans="1:9">
      <c r="A16" s="279">
        <v>7</v>
      </c>
      <c r="B16" s="314" t="s">
        <v>43</v>
      </c>
      <c r="C16" s="315">
        <v>295463615.50637782</v>
      </c>
      <c r="D16" s="315"/>
      <c r="E16" s="316">
        <v>295463615.50637782</v>
      </c>
      <c r="F16" s="15"/>
      <c r="G16" s="604"/>
      <c r="H16" s="604"/>
      <c r="I16" s="604"/>
    </row>
    <row r="17" spans="1:9">
      <c r="A17" s="279">
        <v>8</v>
      </c>
      <c r="B17" s="314" t="s">
        <v>198</v>
      </c>
      <c r="C17" s="315">
        <v>99164266.26740016</v>
      </c>
      <c r="D17" s="315"/>
      <c r="E17" s="316">
        <v>99164266.26740016</v>
      </c>
      <c r="F17" s="15"/>
      <c r="G17" s="604"/>
      <c r="H17" s="604"/>
      <c r="I17" s="604"/>
    </row>
    <row r="18" spans="1:9">
      <c r="A18" s="279">
        <v>9</v>
      </c>
      <c r="B18" s="314" t="s">
        <v>44</v>
      </c>
      <c r="C18" s="315">
        <v>38258501.822787002</v>
      </c>
      <c r="D18" s="315">
        <v>7916468.5699999994</v>
      </c>
      <c r="E18" s="316">
        <v>30342033.252787001</v>
      </c>
      <c r="F18" s="15"/>
      <c r="G18" s="604"/>
      <c r="H18" s="604"/>
      <c r="I18" s="604"/>
    </row>
    <row r="19" spans="1:9">
      <c r="A19" s="279">
        <v>10</v>
      </c>
      <c r="B19" s="314" t="s">
        <v>45</v>
      </c>
      <c r="C19" s="315">
        <v>657959685.60000002</v>
      </c>
      <c r="D19" s="315">
        <v>271843182.50999999</v>
      </c>
      <c r="E19" s="316">
        <v>386116503.09000003</v>
      </c>
      <c r="F19" s="15"/>
      <c r="G19" s="604"/>
      <c r="H19" s="604"/>
      <c r="I19" s="604"/>
    </row>
    <row r="20" spans="1:9">
      <c r="A20" s="279">
        <v>11</v>
      </c>
      <c r="B20" s="314" t="s">
        <v>46</v>
      </c>
      <c r="C20" s="315">
        <v>583245610.85614812</v>
      </c>
      <c r="D20" s="315">
        <v>0</v>
      </c>
      <c r="E20" s="316">
        <v>583245610.85614812</v>
      </c>
      <c r="F20" s="15"/>
      <c r="G20" s="604"/>
      <c r="H20" s="604"/>
      <c r="I20" s="604"/>
    </row>
    <row r="21" spans="1:9" ht="26.25" thickBot="1">
      <c r="A21" s="163"/>
      <c r="B21" s="280" t="s">
        <v>356</v>
      </c>
      <c r="C21" s="216">
        <f>SUM(C8:C12, C15:C20)</f>
        <v>21357023212.434269</v>
      </c>
      <c r="D21" s="216">
        <f>SUM(D8:D12, D15:D20)</f>
        <v>279759651.07999998</v>
      </c>
      <c r="E21" s="320">
        <f>SUM(E8:E12, E15:E20)</f>
        <v>21077263561.354271</v>
      </c>
      <c r="F21" s="15"/>
    </row>
    <row r="22" spans="1:9">
      <c r="A22" s="5"/>
      <c r="B22" s="5"/>
      <c r="C22" s="5"/>
      <c r="D22" s="5"/>
      <c r="E22" s="5"/>
    </row>
    <row r="23" spans="1:9">
      <c r="A23" s="5"/>
      <c r="B23" s="5"/>
      <c r="C23" s="5"/>
      <c r="D23" s="5"/>
      <c r="E23" s="5"/>
    </row>
    <row r="25" spans="1:9" s="4" customFormat="1">
      <c r="B25" s="71"/>
      <c r="F25" s="5"/>
      <c r="G25" s="5"/>
    </row>
    <row r="26" spans="1:9" s="4" customFormat="1">
      <c r="B26" s="71"/>
      <c r="F26" s="5"/>
      <c r="G26" s="5"/>
    </row>
    <row r="27" spans="1:9" s="4" customFormat="1">
      <c r="B27" s="71"/>
      <c r="F27" s="5"/>
      <c r="G27" s="5"/>
    </row>
    <row r="28" spans="1:9" s="4" customFormat="1">
      <c r="B28" s="71"/>
      <c r="F28" s="5"/>
      <c r="G28" s="5"/>
    </row>
    <row r="29" spans="1:9" s="4" customFormat="1">
      <c r="B29" s="71"/>
      <c r="F29" s="5"/>
      <c r="G29" s="5"/>
    </row>
    <row r="30" spans="1:9" s="4" customFormat="1">
      <c r="B30" s="71"/>
      <c r="F30" s="5"/>
      <c r="G30" s="5"/>
    </row>
    <row r="31" spans="1:9" s="4" customFormat="1">
      <c r="B31" s="71"/>
      <c r="F31" s="5"/>
      <c r="G31" s="5"/>
    </row>
    <row r="32" spans="1:9" s="4" customFormat="1">
      <c r="B32" s="71"/>
      <c r="F32" s="5"/>
      <c r="G32" s="5"/>
    </row>
    <row r="33" spans="2:7" s="4" customFormat="1">
      <c r="B33" s="71"/>
      <c r="F33" s="5"/>
      <c r="G33" s="5"/>
    </row>
    <row r="34" spans="2:7" s="4" customFormat="1">
      <c r="B34" s="71"/>
      <c r="F34" s="5"/>
      <c r="G34" s="5"/>
    </row>
    <row r="35" spans="2:7" s="4" customFormat="1">
      <c r="B35" s="71"/>
      <c r="F35" s="5"/>
      <c r="G35" s="5"/>
    </row>
    <row r="36" spans="2:7" s="4" customFormat="1">
      <c r="B36" s="71"/>
      <c r="F36" s="5"/>
      <c r="G36" s="5"/>
    </row>
    <row r="37" spans="2:7" s="4" customFormat="1">
      <c r="B37" s="71"/>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20" sqref="B20"/>
      <selection pane="topRight" activeCell="B20" sqref="B20"/>
      <selection pane="bottomLeft" activeCell="B20" sqref="B20"/>
      <selection pane="bottomRight" activeCell="B20" sqref="B20"/>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s="667" customFormat="1">
      <c r="A1" s="658" t="s">
        <v>30</v>
      </c>
      <c r="B1" s="654" t="str">
        <f>'Info '!C2</f>
        <v>JSC TBC Bank</v>
      </c>
    </row>
    <row r="2" spans="1:6" s="658" customFormat="1" ht="15.75" customHeight="1">
      <c r="A2" s="658" t="s">
        <v>31</v>
      </c>
      <c r="B2" s="608">
        <v>44377</v>
      </c>
      <c r="C2" s="667"/>
      <c r="D2" s="667"/>
      <c r="E2" s="667"/>
      <c r="F2" s="667"/>
    </row>
    <row r="3" spans="1:6" s="65" customFormat="1" ht="15.75" customHeight="1">
      <c r="C3" s="4"/>
      <c r="D3" s="4"/>
      <c r="E3" s="4"/>
      <c r="F3" s="4"/>
    </row>
    <row r="4" spans="1:6" s="65" customFormat="1" ht="13.5" thickBot="1">
      <c r="A4" s="65" t="s">
        <v>85</v>
      </c>
      <c r="B4" s="281" t="s">
        <v>333</v>
      </c>
      <c r="C4" s="66" t="s">
        <v>73</v>
      </c>
      <c r="D4" s="4"/>
      <c r="E4" s="4"/>
      <c r="F4" s="4"/>
    </row>
    <row r="5" spans="1:6">
      <c r="A5" s="221">
        <v>1</v>
      </c>
      <c r="B5" s="282" t="s">
        <v>355</v>
      </c>
      <c r="C5" s="222">
        <f>'7. LI1 '!E21</f>
        <v>21077263561.354271</v>
      </c>
    </row>
    <row r="6" spans="1:6" s="223" customFormat="1">
      <c r="A6" s="72">
        <v>2.1</v>
      </c>
      <c r="B6" s="218" t="s">
        <v>334</v>
      </c>
      <c r="C6" s="151">
        <v>3524421741.0625062</v>
      </c>
    </row>
    <row r="7" spans="1:6" s="51" customFormat="1" outlineLevel="1">
      <c r="A7" s="45">
        <v>2.2000000000000002</v>
      </c>
      <c r="B7" s="46" t="s">
        <v>335</v>
      </c>
      <c r="C7" s="224">
        <v>4775143398.7771988</v>
      </c>
    </row>
    <row r="8" spans="1:6" s="51" customFormat="1" ht="25.5">
      <c r="A8" s="45">
        <v>3</v>
      </c>
      <c r="B8" s="219" t="s">
        <v>336</v>
      </c>
      <c r="C8" s="225">
        <f>SUM(C5:C7)</f>
        <v>29376828701.193977</v>
      </c>
    </row>
    <row r="9" spans="1:6" s="223" customFormat="1">
      <c r="A9" s="72">
        <v>4</v>
      </c>
      <c r="B9" s="74" t="s">
        <v>87</v>
      </c>
      <c r="C9" s="151">
        <v>265224102.40759498</v>
      </c>
    </row>
    <row r="10" spans="1:6" s="51" customFormat="1" outlineLevel="1">
      <c r="A10" s="45">
        <v>5.0999999999999996</v>
      </c>
      <c r="B10" s="46" t="s">
        <v>337</v>
      </c>
      <c r="C10" s="224">
        <v>-1974119426.1648664</v>
      </c>
    </row>
    <row r="11" spans="1:6" s="51" customFormat="1" outlineLevel="1">
      <c r="A11" s="45">
        <v>5.2</v>
      </c>
      <c r="B11" s="46" t="s">
        <v>338</v>
      </c>
      <c r="C11" s="224">
        <v>-4667627454.1214428</v>
      </c>
    </row>
    <row r="12" spans="1:6" s="51" customFormat="1">
      <c r="A12" s="45">
        <v>6</v>
      </c>
      <c r="B12" s="217" t="s">
        <v>482</v>
      </c>
      <c r="C12" s="224">
        <v>25.691381</v>
      </c>
    </row>
    <row r="13" spans="1:6" s="51" customFormat="1" ht="13.5" thickBot="1">
      <c r="A13" s="47">
        <v>7</v>
      </c>
      <c r="B13" s="220" t="s">
        <v>284</v>
      </c>
      <c r="C13" s="226">
        <f>SUM(C8:C12)</f>
        <v>23000305949.006641</v>
      </c>
    </row>
    <row r="15" spans="1:6" ht="25.5">
      <c r="A15" s="241"/>
      <c r="B15" s="52" t="s">
        <v>483</v>
      </c>
    </row>
    <row r="16" spans="1:6">
      <c r="A16" s="241"/>
      <c r="B16" s="241"/>
    </row>
    <row r="17" spans="1:5" ht="15">
      <c r="A17" s="236"/>
      <c r="B17" s="237"/>
      <c r="C17" s="241"/>
      <c r="D17" s="241"/>
      <c r="E17" s="241"/>
    </row>
    <row r="18" spans="1:5" ht="15">
      <c r="A18" s="242"/>
      <c r="B18" s="243"/>
      <c r="C18" s="241"/>
      <c r="D18" s="241"/>
      <c r="E18" s="241"/>
    </row>
    <row r="19" spans="1:5">
      <c r="A19" s="244"/>
      <c r="B19" s="238"/>
      <c r="C19" s="241"/>
      <c r="D19" s="241"/>
      <c r="E19" s="241"/>
    </row>
    <row r="20" spans="1:5">
      <c r="A20" s="245"/>
      <c r="B20" s="239"/>
      <c r="C20" s="241"/>
      <c r="D20" s="241"/>
      <c r="E20" s="241"/>
    </row>
    <row r="21" spans="1:5">
      <c r="A21" s="245"/>
      <c r="B21" s="243"/>
      <c r="C21" s="241"/>
      <c r="D21" s="241"/>
      <c r="E21" s="241"/>
    </row>
    <row r="22" spans="1:5">
      <c r="A22" s="244"/>
      <c r="B22" s="240"/>
      <c r="C22" s="241"/>
      <c r="D22" s="241"/>
      <c r="E22" s="241"/>
    </row>
    <row r="23" spans="1:5">
      <c r="A23" s="245"/>
      <c r="B23" s="239"/>
      <c r="C23" s="241"/>
      <c r="D23" s="241"/>
      <c r="E23" s="241"/>
    </row>
    <row r="24" spans="1:5">
      <c r="A24" s="245"/>
      <c r="B24" s="239"/>
      <c r="C24" s="241"/>
      <c r="D24" s="241"/>
      <c r="E24" s="241"/>
    </row>
    <row r="25" spans="1:5">
      <c r="A25" s="245"/>
      <c r="B25" s="246"/>
      <c r="C25" s="241"/>
      <c r="D25" s="241"/>
      <c r="E25" s="241"/>
    </row>
    <row r="26" spans="1:5">
      <c r="A26" s="245"/>
      <c r="B26" s="243"/>
      <c r="C26" s="241"/>
      <c r="D26" s="241"/>
      <c r="E26" s="241"/>
    </row>
    <row r="27" spans="1:5">
      <c r="A27" s="241"/>
      <c r="B27" s="247"/>
      <c r="C27" s="241"/>
      <c r="D27" s="241"/>
      <c r="E27" s="241"/>
    </row>
    <row r="28" spans="1:5">
      <c r="A28" s="241"/>
      <c r="B28" s="247"/>
      <c r="C28" s="241"/>
      <c r="D28" s="241"/>
      <c r="E28" s="241"/>
    </row>
    <row r="29" spans="1:5">
      <c r="A29" s="241"/>
      <c r="B29" s="247"/>
      <c r="C29" s="241"/>
      <c r="D29" s="241"/>
      <c r="E29" s="241"/>
    </row>
    <row r="30" spans="1:5">
      <c r="A30" s="241"/>
      <c r="B30" s="247"/>
      <c r="C30" s="241"/>
      <c r="D30" s="241"/>
      <c r="E30" s="241"/>
    </row>
    <row r="31" spans="1:5">
      <c r="A31" s="241"/>
      <c r="B31" s="247"/>
      <c r="C31" s="241"/>
      <c r="D31" s="241"/>
      <c r="E31" s="241"/>
    </row>
    <row r="32" spans="1:5">
      <c r="A32" s="241"/>
      <c r="B32" s="247"/>
      <c r="C32" s="241"/>
      <c r="D32" s="241"/>
      <c r="E32" s="241"/>
    </row>
    <row r="33" spans="1:5">
      <c r="A33" s="241"/>
      <c r="B33" s="247"/>
      <c r="C33" s="241"/>
      <c r="D33" s="241"/>
      <c r="E33" s="241"/>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IA0FV8PzrfOfDDpSOoTARIt8RNpwqbHGzF7KtBl8dl4=</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nRLsattCwlOerp8oZN4pk8LNeU8iNpl4J/bQWbIVKAA=</DigestValue>
    </Reference>
  </SignedInfo>
  <SignatureValue>1zuvXtN3MmW50UcHFlltxISkgxq92kNhdJo2IGQS6z6h9HoJJHtbEygSLbF9RV7rX+l8PZdxcQ9t
vE1M9nWi7JTwiSw+8m9Le2ZVlzeYlfyJ5ua1KpkA9qy+bLpiwlhIVnMnkFEqqHjEmbm8rUQOGBwW
FfaWouLu0PdIPAGZ+NXCIn00zVUiR+YUeAv04IONl6QAI9T41aVmUOFEauAfL7IUHhLXnS/9pR08
t8besRESdi2fzoco/VKDiSJnQ5f6DIEFoDJPwa0a00nTphswPDSLoyHVMyiAbgO2c0qx8vHCReri
viO0QxGsQUvbE803/NdOZ/+VsiqbmFh3s07mlg==</SignatureValue>
  <KeyInfo>
    <X509Data>
      <X509Certificate>MIIGPjCCBSagAwIBAgIKXHmY6gADAAIHyTANBgkqhkiG9w0BAQsFADBKMRIwEAYKCZImiZPyLGQBGRYCZ2UxEzARBgoJkiaJk/IsZAEZFgNuYmcxHzAdBgNVBAMTFk5CRyBDbGFzcyAyIElOVCBTdWIgQ0EwHhcNMjIwMTI3MTIwNDUxWhcNMjQwMTI3MTIwNDUxWjA8MRUwEwYDVQQKEwxKU0MgVEJDIEJBTksxIzAhBgNVBAMTGkJUQiAtIEdpb3JnaSBQYWNoaWthc2h2aWxpMIIBIjANBgkqhkiG9w0BAQEFAAOCAQ8AMIIBCgKCAQEA+LcqFFnEMVs/vDoJfCQYZVFHLzbiKBnJZRxCXNTdbWwvGWoBNJ4prQ3HuFXqABFcpbj3JQgNqWDzVKGneW+Xn1h39lHhGeI1j76JhFl3vA2E+qkppQjKbNqdwLLUT0JizLORW5pck8ww3x7cDxvqlQ/abLfr87y9XKjSSEpZ+60JeOCbbKyCpzxQXZGhhWPNcMaKHzZBgEzC+AhPfHd7XvF+Yu5jPGo93j/NVAOMFo5layldmdE9ydqsKZYQ39igKyrdu85YHZ6RbRd1hgoFDjios5mXu3P8vvIzAZjBNZenyqGbv7mYpBirxqYbcXFQCqJKvWcupTjA72sNG0BvGQIDAQABo4IDMjCCAy4wPAYJKwYBBAGCNxUHBC8wLQYlKwYBBAGCNxUI5rJgg431RIaBmQmDuKFKg76EcQSDxJEzhIOIXQIBZAIBIzAdBgNVHSUEFjAUBggrBgEFBQcDAgYIKwYBBQUHAwQwCwYDVR0PBAQDAgeAMCcGCSsGAQQBgjcVCgQaMBgwCgYIKwYBBQUHAwIwCgYIKwYBBQUHAwQwHQYDVR0OBBYEFJcF1nDjpchJv+mIP9tpz4vZisub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hcVbUrY9Ka/T4IHdP1B+hIAkJnAYKopKxy+JvMJS61mVkN7CB2U87OV7dV4UCshcu3E695zn29WHiHkgARYKp9cgc86PZNpFgSjMZQGClGUSl22kqe9M/kvV/8QxYc5rXli9VuinWtQhpICQ4bG7uOXVk+Z2fvL9BNZrgozpzBR3BA3sJrBdGj3mAGhWOgIpIU5ffbSpyPgpv35PY3mBN7dqkGLDhBnIvNTuiDUMihvPlrLnhNu4Tc1aPRcBjKPfxzfCcU5tYUf8Z2OuSf1eF5cu9MEpmnjKaJ14n3FYUYws48xB/S43kvJ4E5esHrDB+4PZJWdix60hOsVK1w8f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nelseHxvzo0SA7y88iQkCQn/GTPx5aEJTmAAOP40UZM=</DigestValue>
      </Reference>
      <Reference URI="/xl/calcChain.xml?ContentType=application/vnd.openxmlformats-officedocument.spreadsheetml.calcChain+xml">
        <DigestMethod Algorithm="http://www.w3.org/2001/04/xmlenc#sha256"/>
        <DigestValue>vVCZkOitxjRwE2FV8nbsTkM5q3vFS17Em8+iDb28Ing=</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Fyg09+nUiaBucfXV5l6cmgqXMzpOwjhUQXiQsevqqSE=</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KCQfVUgNmRJnSrk0kE1imjUJbdjb0r8X7qCNb8qtIc4=</DigestValue>
      </Reference>
      <Reference URI="/xl/styles.xml?ContentType=application/vnd.openxmlformats-officedocument.spreadsheetml.styles+xml">
        <DigestMethod Algorithm="http://www.w3.org/2001/04/xmlenc#sha256"/>
        <DigestValue>k/4NwOm52GrPfU1cS+Sapk4mDvy0GgaPuf6zH5Q5WeM=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KqnIfvl2lfWnlGDBjb5BfGyWFyBhG8R4kUEsa9ipodg=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aC38TQQuk4QnxnppGOfldRJd1WVjmH+5tr5XW4fBdr4=</DigestValue>
      </Reference>
      <Reference URI="/xl/worksheets/sheet10.xml?ContentType=application/vnd.openxmlformats-officedocument.spreadsheetml.worksheet+xml">
        <DigestMethod Algorithm="http://www.w3.org/2001/04/xmlenc#sha256"/>
        <DigestValue>xfoNHkNsDemChAi3DgVwxNksMHkmIBoQ6MfYLxIuU8M=</DigestValue>
      </Reference>
      <Reference URI="/xl/worksheets/sheet11.xml?ContentType=application/vnd.openxmlformats-officedocument.spreadsheetml.worksheet+xml">
        <DigestMethod Algorithm="http://www.w3.org/2001/04/xmlenc#sha256"/>
        <DigestValue>f3haq8QgmVkzpWvPZvjs35shdfujm1U1dwky58xDNsM=</DigestValue>
      </Reference>
      <Reference URI="/xl/worksheets/sheet12.xml?ContentType=application/vnd.openxmlformats-officedocument.spreadsheetml.worksheet+xml">
        <DigestMethod Algorithm="http://www.w3.org/2001/04/xmlenc#sha256"/>
        <DigestValue>MhaM8hfc9/LkZm4Jo7td0sAK0ChIb3fY57+a1J2O1UY=</DigestValue>
      </Reference>
      <Reference URI="/xl/worksheets/sheet13.xml?ContentType=application/vnd.openxmlformats-officedocument.spreadsheetml.worksheet+xml">
        <DigestMethod Algorithm="http://www.w3.org/2001/04/xmlenc#sha256"/>
        <DigestValue>V8ECUc5b7AEL7fU6SXOlBK4fYRRAT23wj5ApYBBK6zo=</DigestValue>
      </Reference>
      <Reference URI="/xl/worksheets/sheet14.xml?ContentType=application/vnd.openxmlformats-officedocument.spreadsheetml.worksheet+xml">
        <DigestMethod Algorithm="http://www.w3.org/2001/04/xmlenc#sha256"/>
        <DigestValue>FIT8gjMKlbI0zwWhcIP/BQMxoO/lur/yHV1pVM35VGU=</DigestValue>
      </Reference>
      <Reference URI="/xl/worksheets/sheet15.xml?ContentType=application/vnd.openxmlformats-officedocument.spreadsheetml.worksheet+xml">
        <DigestMethod Algorithm="http://www.w3.org/2001/04/xmlenc#sha256"/>
        <DigestValue>OE/g4q9O4e+f3l7JjN1oLffCEKsyMTUYDrU4GsCASOU=</DigestValue>
      </Reference>
      <Reference URI="/xl/worksheets/sheet16.xml?ContentType=application/vnd.openxmlformats-officedocument.spreadsheetml.worksheet+xml">
        <DigestMethod Algorithm="http://www.w3.org/2001/04/xmlenc#sha256"/>
        <DigestValue>guL5TiJlNR/yAKZkqw9uxGoqaRNf79TvWZDePMvuMMM=</DigestValue>
      </Reference>
      <Reference URI="/xl/worksheets/sheet17.xml?ContentType=application/vnd.openxmlformats-officedocument.spreadsheetml.worksheet+xml">
        <DigestMethod Algorithm="http://www.w3.org/2001/04/xmlenc#sha256"/>
        <DigestValue>+AIipAI8iVDCkuGNrIqLTrVREbmbDYQvXUZ9CIz3aXw=</DigestValue>
      </Reference>
      <Reference URI="/xl/worksheets/sheet18.xml?ContentType=application/vnd.openxmlformats-officedocument.spreadsheetml.worksheet+xml">
        <DigestMethod Algorithm="http://www.w3.org/2001/04/xmlenc#sha256"/>
        <DigestValue>dnEH0FPiXYvTK1RxRp4UZ+QI2v+6RQ6sRkGeyqIppdE=</DigestValue>
      </Reference>
      <Reference URI="/xl/worksheets/sheet19.xml?ContentType=application/vnd.openxmlformats-officedocument.spreadsheetml.worksheet+xml">
        <DigestMethod Algorithm="http://www.w3.org/2001/04/xmlenc#sha256"/>
        <DigestValue>9rp+fe7qDWuQY+XQ5Ajdgjxlf0AS9Y2qywQLGeF51vQ=</DigestValue>
      </Reference>
      <Reference URI="/xl/worksheets/sheet2.xml?ContentType=application/vnd.openxmlformats-officedocument.spreadsheetml.worksheet+xml">
        <DigestMethod Algorithm="http://www.w3.org/2001/04/xmlenc#sha256"/>
        <DigestValue>HOg1WDzt9gVq6W3igsddngEDkNSiplRybqHrRIQsxug=</DigestValue>
      </Reference>
      <Reference URI="/xl/worksheets/sheet20.xml?ContentType=application/vnd.openxmlformats-officedocument.spreadsheetml.worksheet+xml">
        <DigestMethod Algorithm="http://www.w3.org/2001/04/xmlenc#sha256"/>
        <DigestValue>8oCO5NzwQdzsHfLqDV6JwWXXwXun4rfzHTRznqme1ZE=</DigestValue>
      </Reference>
      <Reference URI="/xl/worksheets/sheet21.xml?ContentType=application/vnd.openxmlformats-officedocument.spreadsheetml.worksheet+xml">
        <DigestMethod Algorithm="http://www.w3.org/2001/04/xmlenc#sha256"/>
        <DigestValue>Rq4Aa6kilFG4tgpQg7eUSCYv6qASDAAixE08rF52rXM=</DigestValue>
      </Reference>
      <Reference URI="/xl/worksheets/sheet22.xml?ContentType=application/vnd.openxmlformats-officedocument.spreadsheetml.worksheet+xml">
        <DigestMethod Algorithm="http://www.w3.org/2001/04/xmlenc#sha256"/>
        <DigestValue>6lKkDpbwQklZmRSfJajqS2O7nY79OOUd2KagAKNMCAY=</DigestValue>
      </Reference>
      <Reference URI="/xl/worksheets/sheet23.xml?ContentType=application/vnd.openxmlformats-officedocument.spreadsheetml.worksheet+xml">
        <DigestMethod Algorithm="http://www.w3.org/2001/04/xmlenc#sha256"/>
        <DigestValue>Vv4kQTzkjOlSmy9kpFjKa7TQQc7S7duhubcMB4B089M=</DigestValue>
      </Reference>
      <Reference URI="/xl/worksheets/sheet24.xml?ContentType=application/vnd.openxmlformats-officedocument.spreadsheetml.worksheet+xml">
        <DigestMethod Algorithm="http://www.w3.org/2001/04/xmlenc#sha256"/>
        <DigestValue>DJsi7ypLHTySDM8Lmk+uOG11/0BoMsyTuEq1QOsabYw=</DigestValue>
      </Reference>
      <Reference URI="/xl/worksheets/sheet25.xml?ContentType=application/vnd.openxmlformats-officedocument.spreadsheetml.worksheet+xml">
        <DigestMethod Algorithm="http://www.w3.org/2001/04/xmlenc#sha256"/>
        <DigestValue>Iz9dOLcrdakhZB7qMRr2UpXUO6Mj6Dm04zNs+IvO0Ng=</DigestValue>
      </Reference>
      <Reference URI="/xl/worksheets/sheet26.xml?ContentType=application/vnd.openxmlformats-officedocument.spreadsheetml.worksheet+xml">
        <DigestMethod Algorithm="http://www.w3.org/2001/04/xmlenc#sha256"/>
        <DigestValue>5Dop0tI2crl5l9GPkId+5vlEKj/+mxfovHCVfCcVrb0=</DigestValue>
      </Reference>
      <Reference URI="/xl/worksheets/sheet27.xml?ContentType=application/vnd.openxmlformats-officedocument.spreadsheetml.worksheet+xml">
        <DigestMethod Algorithm="http://www.w3.org/2001/04/xmlenc#sha256"/>
        <DigestValue>1ghPKazYeqBZUHDKYvK5LRarhpXDlF/0c+7Ee+WtdoU=</DigestValue>
      </Reference>
      <Reference URI="/xl/worksheets/sheet28.xml?ContentType=application/vnd.openxmlformats-officedocument.spreadsheetml.worksheet+xml">
        <DigestMethod Algorithm="http://www.w3.org/2001/04/xmlenc#sha256"/>
        <DigestValue>nH7WQ95bqq6wTryAi6KvEZcjLECj4iF/87F9EjLFR6Y=</DigestValue>
      </Reference>
      <Reference URI="/xl/worksheets/sheet3.xml?ContentType=application/vnd.openxmlformats-officedocument.spreadsheetml.worksheet+xml">
        <DigestMethod Algorithm="http://www.w3.org/2001/04/xmlenc#sha256"/>
        <DigestValue>7In2gsQ5UYTGL0+/ZBW5yJ8CjXdV84cOmnufohYwLps=</DigestValue>
      </Reference>
      <Reference URI="/xl/worksheets/sheet4.xml?ContentType=application/vnd.openxmlformats-officedocument.spreadsheetml.worksheet+xml">
        <DigestMethod Algorithm="http://www.w3.org/2001/04/xmlenc#sha256"/>
        <DigestValue>y9K61ri21txf1NHWP39hzQcinhEOhP6lVuQ9SLjVTRY=</DigestValue>
      </Reference>
      <Reference URI="/xl/worksheets/sheet5.xml?ContentType=application/vnd.openxmlformats-officedocument.spreadsheetml.worksheet+xml">
        <DigestMethod Algorithm="http://www.w3.org/2001/04/xmlenc#sha256"/>
        <DigestValue>8gda0O5zT/y0ir9viv8aREjreI6E+aLY7zYGbWGvYCo=</DigestValue>
      </Reference>
      <Reference URI="/xl/worksheets/sheet6.xml?ContentType=application/vnd.openxmlformats-officedocument.spreadsheetml.worksheet+xml">
        <DigestMethod Algorithm="http://www.w3.org/2001/04/xmlenc#sha256"/>
        <DigestValue>Eb1zPMTs6OT8nE1ZYfR0OTOE5+gPXCcuE62MOyJVT+M=</DigestValue>
      </Reference>
      <Reference URI="/xl/worksheets/sheet7.xml?ContentType=application/vnd.openxmlformats-officedocument.spreadsheetml.worksheet+xml">
        <DigestMethod Algorithm="http://www.w3.org/2001/04/xmlenc#sha256"/>
        <DigestValue>1uTzkI5RDjEFYKNzAr0l1RtmpQgV9+LOLfkawE9FeZQ=</DigestValue>
      </Reference>
      <Reference URI="/xl/worksheets/sheet8.xml?ContentType=application/vnd.openxmlformats-officedocument.spreadsheetml.worksheet+xml">
        <DigestMethod Algorithm="http://www.w3.org/2001/04/xmlenc#sha256"/>
        <DigestValue>UIuboEWyAzlEjIFOLalqgUqIlgYG6ktpHZk+VIWmEEc=</DigestValue>
      </Reference>
      <Reference URI="/xl/worksheets/sheet9.xml?ContentType=application/vnd.openxmlformats-officedocument.spreadsheetml.worksheet+xml">
        <DigestMethod Algorithm="http://www.w3.org/2001/04/xmlenc#sha256"/>
        <DigestValue>pRo2cVPvUF8OsqweKY+4DceNeYzYZofPaWqcVKX9ZNE=</DigestValue>
      </Reference>
    </Manifest>
    <SignatureProperties>
      <SignatureProperty Id="idSignatureTime" Target="#idPackageSignature">
        <mdssi:SignatureTime xmlns:mdssi="http://schemas.openxmlformats.org/package/2006/digital-signature">
          <mdssi:Format>YYYY-MM-DDThh:mm:ssTZD</mdssi:Format>
          <mdssi:Value>2023-02-27T09:37:05Z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2023-02-27T09:37:05Z</xd:SigningTime>
          <xd:SigningCertificate>
            <xd:Cert>
              <xd:CertDigest>
                <DigestMethod Algorithm="http://www.w3.org/2001/04/xmlenc#sha256"/>
                <DigestValue>C1Y0KEuvQCS8pse6g3VMfqFd+XmuGG+i/K5desl9Kdg=</DigestValue>
              </xd:CertDigest>
              <xd:IssuerSerial>
                <X509IssuerName>CN=NBG Class 2 INT Sub CA, DC=nbg, DC=ge</X509IssuerName>
                <X509SerialNumber>436700791076377415780297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JgabTAmQOgo5FabeGEI4yC17hUCZ3iVCJpVuFjbVsA4=</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4yDp32cmP7tsAMsjjmNLkrc2RInxdg7R0zt3Fjy05LI=</DigestValue>
    </Reference>
  </SignedInfo>
  <SignatureValue>y4aSQ4EgrtjQFNC1j4sIhgzvH9r/j8nduEWLV4iqTHJACh08yzedxeDByW9ciZHdgF972BWUsxEb
bcMJBAmZmW0RP28FppevN/NifcC0IrQ4dDYg/FGU9F9tyIOFMrEivw4jKyT58nsqY8wqyLkEND5O
9RVdS3uHKao86Vk2JGNRNPrnlzzGirrIiVAj2wVHVBr9Ykr/pF449gu/t7hq0DZdo89HDyuJh67S
AwnhWzJ8FeT1RAZCjRcDmIXvVTLzC8gp57ulGzYGZGhLppEzsWDkgr0kgromqUiD00/c52xSNDpw
jmnXdcJUfAoqcQ/0hM+yIqDduGYEEee4YQgzgQ==</SignatureValue>
  <KeyInfo>
    <X509Data>
      <X509Certificate>MIIGPjCCBSagAwIBAgIKbxfEgQADAAHjzzANBgkqhkiG9w0BAQsFADBKMRIwEAYKCZImiZPyLGQBGRYCZ2UxEzARBgoJkiaJk/IsZAEZFgNuYmcxHzAdBgNVBAMTFk5CRyBDbGFzcyAyIElOVCBTdWIgQ0EwHhcNMjEwNzIwMDYxNzM2WhcNMjMwNzIwMDYxNzM2WjA8MRUwEwYDVQQKEwxKU0MgVEJDIEJBTksxIzAhBgNVBAMTGkJUQiAtIFZsYWRpbWVyIEtvY2hpc2h2aWxpMIIBIjANBgkqhkiG9w0BAQEFAAOCAQ8AMIIBCgKCAQEA5pU0TtYC/iTwmRhv7ViKtzDu+0acmpbnfKcnpSeR0r5FJNoRrA+Fah5F1gysSY2XrizGgbGLcIr5FYcrjZS5BBGAwbBkS21PiajPexxqfcdlSKm/QUGhZrMBDkK9XvKNt8q4/dJ1KtDR4DkzjkQVyjJ++WJrbd08V0ueMwo2r0GkW4Kryh+uacl4Y1aQmiunzIB644LroatZI6ibqSNTVOtNzy/IYMYXKLpxiFBRKSQ88F8bMzQUUNmqVX5WibWYwTd87KyKD6OjRAcv9AR9olrSGwNb+E+ww6dacjlLOTHVeTiYNDUzQTZiG0DS+9xzOBtc5gbXMqwS55YlZeQuXwIDAQABo4IDMjCCAy4wPAYJKwYBBAGCNxUHBC8wLQYlKwYBBAGCNxUI5rJgg431RIaBmQmDuKFKg76EcQSDxJEzhIOIXQIBZAIBIzAdBgNVHSUEFjAUBggrBgEFBQcDAgYIKwYBBQUHAwQwCwYDVR0PBAQDAgeAMCcGCSsGAQQBgjcVCgQaMBgwCgYIKwYBBQUHAwIwCgYIKwYBBQUHAwQwHQYDVR0OBBYEFHJl3YR7Y9HUSttyYvJTh0O/s7cc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o0SnQtly+SmkRabZqgp0TvfzApvrSd9fmX1XBKv5bRwvhDPbuzh8hthF8LMGFEk7kKgDswI2hoJTJd27m8fVzXyD+N7kbDV/FI5ENLm6jX71dX99TL2Q15mTpXfMkNIGm4q3uc42Od6OMquBR4z9CJ7H7zLTFy9lSkXe1V+VUs9uF7SQW7dwOs9NuY9MUYzQLXqQseOakDfVlEb9Unkd3KD+iqcIBRtx74wCNxoFTn36IIIMtejZ3HL+BCPu7nhH9SqGdk1ZdugBYKssSLrdmAOS9igUqHxp/gr/NZ5sY6yD4Xxj0Fs5RR1tCZxfqtDobzMTTDYOJKchM7yedS8lh</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Transform>
          <Transform Algorithm="http://www.w3.org/TR/2001/REC-xml-c14n-20010315"/>
        </Transforms>
        <DigestMethod Algorithm="http://www.w3.org/2001/04/xmlenc#sha256"/>
        <DigestValue>nelseHxvzo0SA7y88iQkCQn/GTPx5aEJTmAAOP40UZM=</DigestValue>
      </Reference>
      <Reference URI="/xl/calcChain.xml?ContentType=application/vnd.openxmlformats-officedocument.spreadsheetml.calcChain+xml">
        <DigestMethod Algorithm="http://www.w3.org/2001/04/xmlenc#sha256"/>
        <DigestValue>vVCZkOitxjRwE2FV8nbsTkM5q3vFS17Em8+iDb28Ing=</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Fyg09+nUiaBucfXV5l6cmgqXMzpOwjhUQXiQsevqqSE=</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KCQfVUgNmRJnSrk0kE1imjUJbdjb0r8X7qCNb8qtIc4=</DigestValue>
      </Reference>
      <Reference URI="/xl/styles.xml?ContentType=application/vnd.openxmlformats-officedocument.spreadsheetml.styles+xml">
        <DigestMethod Algorithm="http://www.w3.org/2001/04/xmlenc#sha256"/>
        <DigestValue>k/4NwOm52GrPfU1cS+Sapk4mDvy0GgaPuf6zH5Q5WeM=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KqnIfvl2lfWnlGDBjb5BfGyWFyBhG8R4kUEsa9ipodg=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aC38TQQuk4QnxnppGOfldRJd1WVjmH+5tr5XW4fBdr4=</DigestValue>
      </Reference>
      <Reference URI="/xl/worksheets/sheet10.xml?ContentType=application/vnd.openxmlformats-officedocument.spreadsheetml.worksheet+xml">
        <DigestMethod Algorithm="http://www.w3.org/2001/04/xmlenc#sha256"/>
        <DigestValue>xfoNHkNsDemChAi3DgVwxNksMHkmIBoQ6MfYLxIuU8M=</DigestValue>
      </Reference>
      <Reference URI="/xl/worksheets/sheet11.xml?ContentType=application/vnd.openxmlformats-officedocument.spreadsheetml.worksheet+xml">
        <DigestMethod Algorithm="http://www.w3.org/2001/04/xmlenc#sha256"/>
        <DigestValue>f3haq8QgmVkzpWvPZvjs35shdfujm1U1dwky58xDNsM=</DigestValue>
      </Reference>
      <Reference URI="/xl/worksheets/sheet12.xml?ContentType=application/vnd.openxmlformats-officedocument.spreadsheetml.worksheet+xml">
        <DigestMethod Algorithm="http://www.w3.org/2001/04/xmlenc#sha256"/>
        <DigestValue>MhaM8hfc9/LkZm4Jo7td0sAK0ChIb3fY57+a1J2O1UY=</DigestValue>
      </Reference>
      <Reference URI="/xl/worksheets/sheet13.xml?ContentType=application/vnd.openxmlformats-officedocument.spreadsheetml.worksheet+xml">
        <DigestMethod Algorithm="http://www.w3.org/2001/04/xmlenc#sha256"/>
        <DigestValue>V8ECUc5b7AEL7fU6SXOlBK4fYRRAT23wj5ApYBBK6zo=</DigestValue>
      </Reference>
      <Reference URI="/xl/worksheets/sheet14.xml?ContentType=application/vnd.openxmlformats-officedocument.spreadsheetml.worksheet+xml">
        <DigestMethod Algorithm="http://www.w3.org/2001/04/xmlenc#sha256"/>
        <DigestValue>FIT8gjMKlbI0zwWhcIP/BQMxoO/lur/yHV1pVM35VGU=</DigestValue>
      </Reference>
      <Reference URI="/xl/worksheets/sheet15.xml?ContentType=application/vnd.openxmlformats-officedocument.spreadsheetml.worksheet+xml">
        <DigestMethod Algorithm="http://www.w3.org/2001/04/xmlenc#sha256"/>
        <DigestValue>OE/g4q9O4e+f3l7JjN1oLffCEKsyMTUYDrU4GsCASOU=</DigestValue>
      </Reference>
      <Reference URI="/xl/worksheets/sheet16.xml?ContentType=application/vnd.openxmlformats-officedocument.spreadsheetml.worksheet+xml">
        <DigestMethod Algorithm="http://www.w3.org/2001/04/xmlenc#sha256"/>
        <DigestValue>guL5TiJlNR/yAKZkqw9uxGoqaRNf79TvWZDePMvuMMM=</DigestValue>
      </Reference>
      <Reference URI="/xl/worksheets/sheet17.xml?ContentType=application/vnd.openxmlformats-officedocument.spreadsheetml.worksheet+xml">
        <DigestMethod Algorithm="http://www.w3.org/2001/04/xmlenc#sha256"/>
        <DigestValue>+AIipAI8iVDCkuGNrIqLTrVREbmbDYQvXUZ9CIz3aXw=</DigestValue>
      </Reference>
      <Reference URI="/xl/worksheets/sheet18.xml?ContentType=application/vnd.openxmlformats-officedocument.spreadsheetml.worksheet+xml">
        <DigestMethod Algorithm="http://www.w3.org/2001/04/xmlenc#sha256"/>
        <DigestValue>dnEH0FPiXYvTK1RxRp4UZ+QI2v+6RQ6sRkGeyqIppdE=</DigestValue>
      </Reference>
      <Reference URI="/xl/worksheets/sheet19.xml?ContentType=application/vnd.openxmlformats-officedocument.spreadsheetml.worksheet+xml">
        <DigestMethod Algorithm="http://www.w3.org/2001/04/xmlenc#sha256"/>
        <DigestValue>9rp+fe7qDWuQY+XQ5Ajdgjxlf0AS9Y2qywQLGeF51vQ=</DigestValue>
      </Reference>
      <Reference URI="/xl/worksheets/sheet2.xml?ContentType=application/vnd.openxmlformats-officedocument.spreadsheetml.worksheet+xml">
        <DigestMethod Algorithm="http://www.w3.org/2001/04/xmlenc#sha256"/>
        <DigestValue>HOg1WDzt9gVq6W3igsddngEDkNSiplRybqHrRIQsxug=</DigestValue>
      </Reference>
      <Reference URI="/xl/worksheets/sheet20.xml?ContentType=application/vnd.openxmlformats-officedocument.spreadsheetml.worksheet+xml">
        <DigestMethod Algorithm="http://www.w3.org/2001/04/xmlenc#sha256"/>
        <DigestValue>8oCO5NzwQdzsHfLqDV6JwWXXwXun4rfzHTRznqme1ZE=</DigestValue>
      </Reference>
      <Reference URI="/xl/worksheets/sheet21.xml?ContentType=application/vnd.openxmlformats-officedocument.spreadsheetml.worksheet+xml">
        <DigestMethod Algorithm="http://www.w3.org/2001/04/xmlenc#sha256"/>
        <DigestValue>Rq4Aa6kilFG4tgpQg7eUSCYv6qASDAAixE08rF52rXM=</DigestValue>
      </Reference>
      <Reference URI="/xl/worksheets/sheet22.xml?ContentType=application/vnd.openxmlformats-officedocument.spreadsheetml.worksheet+xml">
        <DigestMethod Algorithm="http://www.w3.org/2001/04/xmlenc#sha256"/>
        <DigestValue>6lKkDpbwQklZmRSfJajqS2O7nY79OOUd2KagAKNMCAY=</DigestValue>
      </Reference>
      <Reference URI="/xl/worksheets/sheet23.xml?ContentType=application/vnd.openxmlformats-officedocument.spreadsheetml.worksheet+xml">
        <DigestMethod Algorithm="http://www.w3.org/2001/04/xmlenc#sha256"/>
        <DigestValue>Vv4kQTzkjOlSmy9kpFjKa7TQQc7S7duhubcMB4B089M=</DigestValue>
      </Reference>
      <Reference URI="/xl/worksheets/sheet24.xml?ContentType=application/vnd.openxmlformats-officedocument.spreadsheetml.worksheet+xml">
        <DigestMethod Algorithm="http://www.w3.org/2001/04/xmlenc#sha256"/>
        <DigestValue>DJsi7ypLHTySDM8Lmk+uOG11/0BoMsyTuEq1QOsabYw=</DigestValue>
      </Reference>
      <Reference URI="/xl/worksheets/sheet25.xml?ContentType=application/vnd.openxmlformats-officedocument.spreadsheetml.worksheet+xml">
        <DigestMethod Algorithm="http://www.w3.org/2001/04/xmlenc#sha256"/>
        <DigestValue>Iz9dOLcrdakhZB7qMRr2UpXUO6Mj6Dm04zNs+IvO0Ng=</DigestValue>
      </Reference>
      <Reference URI="/xl/worksheets/sheet26.xml?ContentType=application/vnd.openxmlformats-officedocument.spreadsheetml.worksheet+xml">
        <DigestMethod Algorithm="http://www.w3.org/2001/04/xmlenc#sha256"/>
        <DigestValue>5Dop0tI2crl5l9GPkId+5vlEKj/+mxfovHCVfCcVrb0=</DigestValue>
      </Reference>
      <Reference URI="/xl/worksheets/sheet27.xml?ContentType=application/vnd.openxmlformats-officedocument.spreadsheetml.worksheet+xml">
        <DigestMethod Algorithm="http://www.w3.org/2001/04/xmlenc#sha256"/>
        <DigestValue>1ghPKazYeqBZUHDKYvK5LRarhpXDlF/0c+7Ee+WtdoU=</DigestValue>
      </Reference>
      <Reference URI="/xl/worksheets/sheet28.xml?ContentType=application/vnd.openxmlformats-officedocument.spreadsheetml.worksheet+xml">
        <DigestMethod Algorithm="http://www.w3.org/2001/04/xmlenc#sha256"/>
        <DigestValue>nH7WQ95bqq6wTryAi6KvEZcjLECj4iF/87F9EjLFR6Y=</DigestValue>
      </Reference>
      <Reference URI="/xl/worksheets/sheet3.xml?ContentType=application/vnd.openxmlformats-officedocument.spreadsheetml.worksheet+xml">
        <DigestMethod Algorithm="http://www.w3.org/2001/04/xmlenc#sha256"/>
        <DigestValue>7In2gsQ5UYTGL0+/ZBW5yJ8CjXdV84cOmnufohYwLps=</DigestValue>
      </Reference>
      <Reference URI="/xl/worksheets/sheet4.xml?ContentType=application/vnd.openxmlformats-officedocument.spreadsheetml.worksheet+xml">
        <DigestMethod Algorithm="http://www.w3.org/2001/04/xmlenc#sha256"/>
        <DigestValue>y9K61ri21txf1NHWP39hzQcinhEOhP6lVuQ9SLjVTRY=</DigestValue>
      </Reference>
      <Reference URI="/xl/worksheets/sheet5.xml?ContentType=application/vnd.openxmlformats-officedocument.spreadsheetml.worksheet+xml">
        <DigestMethod Algorithm="http://www.w3.org/2001/04/xmlenc#sha256"/>
        <DigestValue>8gda0O5zT/y0ir9viv8aREjreI6E+aLY7zYGbWGvYCo=</DigestValue>
      </Reference>
      <Reference URI="/xl/worksheets/sheet6.xml?ContentType=application/vnd.openxmlformats-officedocument.spreadsheetml.worksheet+xml">
        <DigestMethod Algorithm="http://www.w3.org/2001/04/xmlenc#sha256"/>
        <DigestValue>Eb1zPMTs6OT8nE1ZYfR0OTOE5+gPXCcuE62MOyJVT+M=</DigestValue>
      </Reference>
      <Reference URI="/xl/worksheets/sheet7.xml?ContentType=application/vnd.openxmlformats-officedocument.spreadsheetml.worksheet+xml">
        <DigestMethod Algorithm="http://www.w3.org/2001/04/xmlenc#sha256"/>
        <DigestValue>1uTzkI5RDjEFYKNzAr0l1RtmpQgV9+LOLfkawE9FeZQ=</DigestValue>
      </Reference>
      <Reference URI="/xl/worksheets/sheet8.xml?ContentType=application/vnd.openxmlformats-officedocument.spreadsheetml.worksheet+xml">
        <DigestMethod Algorithm="http://www.w3.org/2001/04/xmlenc#sha256"/>
        <DigestValue>UIuboEWyAzlEjIFOLalqgUqIlgYG6ktpHZk+VIWmEEc=</DigestValue>
      </Reference>
      <Reference URI="/xl/worksheets/sheet9.xml?ContentType=application/vnd.openxmlformats-officedocument.spreadsheetml.worksheet+xml">
        <DigestMethod Algorithm="http://www.w3.org/2001/04/xmlenc#sha256"/>
        <DigestValue>pRo2cVPvUF8OsqweKY+4DceNeYzYZofPaWqcVKX9ZNE=</DigestValue>
      </Reference>
    </Manifest>
    <SignatureProperties>
      <SignatureProperty Id="idSignatureTime" Target="#idPackageSignature">
        <mdssi:SignatureTime xmlns:mdssi="http://schemas.openxmlformats.org/package/2006/digital-signature">
          <mdssi:Format>YYYY-MM-DDThh:mm:ssTZD</mdssi:Format>
          <mdssi:Value>2023-02-27T09:37:26Z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2023-02-27T09:37:26Z</xd:SigningTime>
          <xd:SigningCertificate>
            <xd:Cert>
              <xd:CertDigest>
                <DigestMethod Algorithm="http://www.w3.org/2001/04/xmlenc#sha256"/>
                <DigestValue>sQoqVd4+to5lGpVm3g/icQLtGHjarbO9E4UUBQv7VJA=</DigestValue>
              </xd:CertDigest>
              <xd:IssuerSerial>
                <X509IssuerName>CN=NBG Class 2 INT Sub CA, DC=nbg, DC=ge</X509IssuerName>
                <X509SerialNumber>524621114310942252983247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Info </vt:lpstr>
      <vt:lpstr>1. key ratios </vt:lpstr>
      <vt:lpstr>2.RC</vt:lpstr>
      <vt:lpstr>3.PL </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2023-02-24T09:57:29Z</dcterms:modified>
  <cp:contentStatus/>
</cp:coreProperties>
</file>