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defaultThemeVersion="124226"/>
  <xr:revisionPtr revIDLastSave="0" documentId="13_ncr:1_{755CFE15-6660-4DD8-B274-5D6B44D1AE6F}" xr6:coauthVersionLast="47" xr6:coauthVersionMax="47" xr10:uidLastSave="{00000000-0000-0000-0000-000000000000}"/>
  <bookViews>
    <workbookView xWindow="-108" yWindow="-108" windowWidth="23256" windowHeight="1257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84" l="1"/>
  <c r="F5" i="84"/>
  <c r="E5" i="84"/>
  <c r="D5" i="84"/>
  <c r="C5" i="84"/>
  <c r="F6" i="123" l="1"/>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C7" i="92"/>
  <c r="C6" i="92" s="1"/>
  <c r="C34" i="92" s="1"/>
  <c r="F6" i="92"/>
  <c r="F34" i="92" s="1"/>
  <c r="E6" i="92"/>
  <c r="E34" i="92" s="1"/>
  <c r="D6" i="92"/>
  <c r="D34" i="92" s="1"/>
  <c r="B2" i="123"/>
  <c r="B1" i="123"/>
  <c r="Q9" i="92" l="1"/>
  <c r="Q18" i="92"/>
  <c r="I7" i="92"/>
  <c r="I9" i="92"/>
  <c r="Q8" i="92"/>
  <c r="Q26" i="92"/>
  <c r="I34" i="92"/>
  <c r="Q22" i="92"/>
  <c r="G6" i="92"/>
  <c r="G34" i="92" s="1"/>
  <c r="J6" i="92"/>
  <c r="J34" i="92" s="1"/>
  <c r="N6" i="92"/>
  <c r="N34" i="92" s="1"/>
  <c r="I8" i="92"/>
  <c r="I6" i="92"/>
  <c r="Q7" i="92"/>
  <c r="Q6" i="92" s="1"/>
  <c r="Q34" i="92" s="1"/>
  <c r="E38" i="110" l="1"/>
  <c r="A2" i="121" l="1"/>
  <c r="A1" i="121"/>
  <c r="E12" i="122"/>
  <c r="D12" i="122"/>
  <c r="C12" i="122"/>
  <c r="B12" i="122"/>
  <c r="F12" i="122" s="1"/>
  <c r="E11" i="122"/>
  <c r="D11" i="122"/>
  <c r="C11" i="122"/>
  <c r="B11" i="122"/>
  <c r="E10" i="122"/>
  <c r="D10" i="122"/>
  <c r="C10" i="122"/>
  <c r="B10" i="122"/>
  <c r="F10" i="122" s="1"/>
  <c r="F9" i="122"/>
  <c r="E9" i="122"/>
  <c r="D9" i="122"/>
  <c r="C9" i="122"/>
  <c r="B9" i="122"/>
  <c r="B11" i="121"/>
  <c r="F11" i="122"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H8" i="112"/>
  <c r="H9" i="112"/>
  <c r="H10" i="112"/>
  <c r="H11" i="112"/>
  <c r="H12" i="112"/>
  <c r="H13" i="112"/>
  <c r="H14" i="112"/>
  <c r="H15" i="112"/>
  <c r="H16" i="112"/>
  <c r="H17" i="112"/>
  <c r="H18" i="112"/>
  <c r="H19" i="112"/>
  <c r="H20" i="112"/>
  <c r="H22" i="112"/>
  <c r="H23" i="112"/>
  <c r="H21" i="112" l="1"/>
  <c r="E37" i="88"/>
  <c r="D37" i="88"/>
  <c r="C37"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H8" i="110"/>
  <c r="E8" i="110"/>
  <c r="H7" i="110"/>
  <c r="E7" i="110"/>
  <c r="H6" i="110"/>
  <c r="E6" i="110"/>
  <c r="H44" i="109"/>
  <c r="E44" i="109"/>
  <c r="H42" i="109"/>
  <c r="E42" i="109"/>
  <c r="H41" i="109"/>
  <c r="E41" i="109"/>
  <c r="H40" i="109"/>
  <c r="E40" i="109"/>
  <c r="H39" i="109"/>
  <c r="E39" i="109"/>
  <c r="H38" i="109"/>
  <c r="E38" i="109"/>
  <c r="E37" i="109"/>
  <c r="H36" i="109"/>
  <c r="E36" i="109"/>
  <c r="H35" i="109"/>
  <c r="E35" i="109"/>
  <c r="H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E13" i="109"/>
  <c r="H12" i="109"/>
  <c r="E12" i="109"/>
  <c r="H11" i="109"/>
  <c r="E11" i="109"/>
  <c r="H10" i="109"/>
  <c r="E10" i="109"/>
  <c r="H9" i="109"/>
  <c r="E9" i="109"/>
  <c r="H8" i="109"/>
  <c r="E8" i="109"/>
  <c r="H7" i="109"/>
  <c r="E7" i="109"/>
  <c r="H67" i="108"/>
  <c r="E67" i="108"/>
  <c r="H66" i="108"/>
  <c r="E66" i="108"/>
  <c r="H65" i="108"/>
  <c r="E65" i="108"/>
  <c r="H64" i="108"/>
  <c r="E64" i="108"/>
  <c r="H63" i="108"/>
  <c r="H62" i="108"/>
  <c r="E62" i="108"/>
  <c r="H61" i="108"/>
  <c r="E61" i="108"/>
  <c r="H60" i="108"/>
  <c r="E60" i="108"/>
  <c r="H59" i="108"/>
  <c r="E59" i="108"/>
  <c r="H58" i="108"/>
  <c r="E58" i="108"/>
  <c r="H57" i="108"/>
  <c r="E57" i="108"/>
  <c r="H56" i="108"/>
  <c r="E56" i="108"/>
  <c r="H55" i="108"/>
  <c r="E55" i="108"/>
  <c r="H52" i="108"/>
  <c r="E52" i="108"/>
  <c r="H51" i="108"/>
  <c r="E51" i="108"/>
  <c r="H50" i="108"/>
  <c r="E50" i="108"/>
  <c r="H49" i="108"/>
  <c r="E49" i="108"/>
  <c r="H48" i="108"/>
  <c r="E48" i="108"/>
  <c r="H46" i="108"/>
  <c r="E46" i="108"/>
  <c r="H45" i="108"/>
  <c r="E45" i="108"/>
  <c r="H44" i="108"/>
  <c r="E44" i="108"/>
  <c r="H43" i="108"/>
  <c r="E43" i="108"/>
  <c r="H42" i="108"/>
  <c r="E42"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E36" i="108" l="1"/>
  <c r="H24" i="108"/>
  <c r="H47" i="108"/>
  <c r="E68" i="108"/>
  <c r="E6" i="109"/>
  <c r="H36" i="108"/>
  <c r="H7" i="108"/>
  <c r="E53" i="108"/>
  <c r="H69" i="108"/>
  <c r="H37" i="109"/>
  <c r="H30" i="110"/>
  <c r="E7" i="108"/>
  <c r="H41" i="108"/>
  <c r="E47" i="108"/>
  <c r="E63" i="108"/>
  <c r="H13" i="109"/>
  <c r="E29" i="109"/>
  <c r="E34" i="109"/>
  <c r="E14" i="110"/>
  <c r="E17" i="110"/>
  <c r="H43" i="109"/>
  <c r="H45" i="109"/>
  <c r="H6" i="109"/>
  <c r="E45" i="109"/>
  <c r="H68" i="108"/>
  <c r="E41" i="108"/>
  <c r="H53" i="108"/>
  <c r="E43" i="109" l="1"/>
  <c r="E69" i="108"/>
  <c r="B1" i="97" l="1"/>
  <c r="B1" i="95" l="1"/>
  <c r="B1" i="93"/>
  <c r="B1" i="64"/>
  <c r="B1" i="90"/>
  <c r="B1" i="69"/>
  <c r="B1" i="94"/>
  <c r="B1" i="89"/>
  <c r="B1" i="73"/>
  <c r="B1" i="88"/>
  <c r="B1" i="52"/>
  <c r="B1" i="86"/>
  <c r="G5" i="86"/>
  <c r="F5" i="86"/>
  <c r="E5" i="86"/>
  <c r="D5" i="86"/>
  <c r="E6" i="86" l="1"/>
  <c r="E13" i="86" s="1"/>
  <c r="F6" i="86"/>
  <c r="F13" i="86" s="1"/>
  <c r="G6" i="86"/>
  <c r="G13" i="86" s="1"/>
  <c r="C21" i="94" l="1"/>
  <c r="C20" i="94"/>
  <c r="C19" i="94"/>
  <c r="B1" i="91" l="1"/>
  <c r="B1" i="84"/>
  <c r="D6" i="86" l="1"/>
  <c r="D13" i="86"/>
  <c r="C6" i="86" l="1"/>
  <c r="C13" i="86" s="1"/>
  <c r="D9" i="94" l="1"/>
  <c r="D15" i="94"/>
  <c r="D21" i="94"/>
  <c r="D11" i="94"/>
  <c r="D16" i="94"/>
  <c r="D19" i="94"/>
  <c r="D12" i="94"/>
  <c r="D17" i="94"/>
  <c r="D8" i="94"/>
  <c r="D13" i="94"/>
  <c r="D20" i="94"/>
  <c r="D7" i="94"/>
  <c r="G22" i="91" l="1"/>
  <c r="F22" i="91"/>
  <c r="E22" i="91"/>
  <c r="D22" i="91"/>
  <c r="C22" i="91"/>
  <c r="H21" i="91"/>
  <c r="H20" i="91"/>
  <c r="H19" i="91"/>
  <c r="H18" i="91"/>
  <c r="H17" i="91"/>
  <c r="H16" i="91"/>
  <c r="H15" i="91"/>
  <c r="H14" i="91"/>
  <c r="H13" i="91"/>
  <c r="H12" i="91"/>
  <c r="H11" i="91"/>
  <c r="H10" i="91"/>
  <c r="H9" i="91"/>
  <c r="H8" i="91"/>
  <c r="H22" i="91" l="1"/>
  <c r="C5" i="73" l="1"/>
  <c r="C8" i="73" l="1"/>
  <c r="C13" i="73" s="1"/>
  <c r="B7" i="121"/>
  <c r="B16" i="121" l="1"/>
  <c r="B14" i="121" s="1"/>
  <c r="B6" i="121"/>
  <c r="B23" i="121" l="1"/>
  <c r="B21" i="121"/>
  <c r="B22"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<sst xmlns="http://schemas.openxmlformats.org/spreadsheetml/2006/main" count="1263" uniqueCount="793">
  <si>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</si>
  <si>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</si>
  <si>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</si>
  <si>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</si>
  <si>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</si>
  <si>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</si>
  <si>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</si>
  <si>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</si>
  <si>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</si>
  <si>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</si>
  <si>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</si>
  <si>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</si>
  <si>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</si>
  <si>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</si>
  <si>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</si>
  <si>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</si>
  <si>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</si>
  <si>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</si>
  <si>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</si>
  <si>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</si>
  <si>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</si>
  <si>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</si>
  <si>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</si>
  <si>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</si>
  <si>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</si>
  <si>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</si>
  <si>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</si>
  <si>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</si>
  <si>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</si>
  <si>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</si>
  <si>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</si>
  <si>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</si>
  <si>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</si>
  <si>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</si>
  <si>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</si>
  <si>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</si>
  <si>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</si>
  <si>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</si>
  <si>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</si>
  <si>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</si>
  <si>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</si>
  <si>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</si>
  <si>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</si>
  <si>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</si>
  <si>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</si>
  <si>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</si>
  <si>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</si>
  <si>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</si>
  <si>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</si>
  <si>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</si>
  <si>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</si>
  <si>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</si>
  <si>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</si>
  <si>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</si>
  <si>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</si>
  <si>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</si>
  <si>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</si>
  <si>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</si>
  <si>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</si>
  <si>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</si>
  <si>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</si>
  <si>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</si>
  <si>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</si>
  <si>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</si>
  <si>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</si>
  <si>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</si>
  <si>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</si>
  <si>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</si>
  <si>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</si>
  <si>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</si>
  <si>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</si>
  <si>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</si>
  <si>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</si>
  <si>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</si>
  <si>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</si>
  <si>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</si>
  <si>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</si>
  <si>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</si>
  <si>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</si>
  <si>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</si>
  <si>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</si>
  <si>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</si>
  <si>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</si>
  <si>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</si>
  <si>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</si>
  <si>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</si>
  <si>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</si>
  <si>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</si>
  <si>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</si>
  <si>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</si>
  <si>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</si>
  <si>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</si>
  <si>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</si>
  <si>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</si>
  <si>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</si>
  <si>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</si>
  <si>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</si>
  <si>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</si>
  <si>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</si>
  <si>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</si>
  <si>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</si>
  <si>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</si>
  <si>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</si>
  <si>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</si>
  <si>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</si>
  <si>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</si>
  <si>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</si>
  <si>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</si>
  <si>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</si>
  <si>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</si>
  <si>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</si>
  <si>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</si>
  <si>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</si>
  <si>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</si>
  <si>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</si>
  <si>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</si>
  <si>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</si>
  <si>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</si>
  <si>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</si>
  <si>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</si>
  <si>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</si>
  <si>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</si>
  <si>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</si>
  <si>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</si>
  <si>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</si>
  <si>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</si>
  <si>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</si>
  <si>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</si>
  <si>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</si>
  <si>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</si>
  <si>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</si>
  <si>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</si>
  <si>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</si>
  <si>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</si>
  <si>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</si>
  <si>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</si>
  <si>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</si>
  <si>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</si>
  <si>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</si>
  <si>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</si>
  <si>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</si>
  <si>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</si>
  <si>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</si>
  <si>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</si>
  <si>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</si>
  <si>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</si>
  <si>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</si>
  <si>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</si>
  <si>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</si>
  <si>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</si>
  <si>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</si>
  <si>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</si>
  <si>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</si>
  <si>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</si>
  <si>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</si>
  <si>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</si>
  <si>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</si>
  <si>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</si>
  <si>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</si>
  <si>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</si>
  <si>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</si>
  <si>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</si>
  <si>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</si>
  <si>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</si>
  <si>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</si>
  <si>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</si>
  <si>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</si>
  <si>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</si>
  <si>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</si>
  <si>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</si>
  <si>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</si>
  <si>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</si>
  <si>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</si>
  <si>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</si>
  <si>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</si>
  <si>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</si>
  <si>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</si>
  <si>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</si>
  <si>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</si>
  <si>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</si>
  <si>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</si>
  <si>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</si>
  <si>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</si>
  <si>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</si>
  <si>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</si>
  <si>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</si>
  <si>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</si>
  <si>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</si>
  <si>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</si>
  <si>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</si>
  <si>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</si>
  <si>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</si>
  <si>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</si>
  <si>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</si>
  <si>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</si>
  <si>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</si>
  <si>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</si>
  <si>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</si>
  <si>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</si>
  <si>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</si>
  <si>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</si>
  <si>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</si>
  <si>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</si>
  <si>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</si>
  <si>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</si>
  <si>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</si>
  <si>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</si>
  <si>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</si>
  <si>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</si>
  <si>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</si>
  <si>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</si>
  <si>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</si>
  <si>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</si>
  <si>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</si>
  <si>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</si>
  <si>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</si>
  <si>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</si>
  <si>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</si>
  <si>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</si>
  <si>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</si>
  <si>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</si>
  <si>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</si>
  <si>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</si>
  <si>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</si>
  <si>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</si>
  <si>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</si>
  <si>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</si>
  <si>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</si>
  <si>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</si>
  <si>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</si>
  <si>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</si>
  <si>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</si>
  <si>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</si>
  <si>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</si>
  <si>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</si>
  <si>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</si>
  <si>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</si>
  <si>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</si>
  <si>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</si>
  <si>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</si>
  <si>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</si>
  <si>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</si>
  <si>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</si>
  <si>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</si>
  <si>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</si>
  <si>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</si>
  <si>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</si>
  <si>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</si>
  <si>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</si>
  <si>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</si>
  <si>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</si>
  <si>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</si>
  <si>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</si>
  <si>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</si>
  <si>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</si>
  <si>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</si>
  <si>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</si>
  <si>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</si>
  <si>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</si>
  <si>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</si>
  <si>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</si>
  <si>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</si>
  <si>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</si>
  <si>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</si>
  <si>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</si>
  <si>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</si>
  <si>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</si>
  <si>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</si>
  <si>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</si>
  <si>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</si>
  <si>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</si>
  <si>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</si>
  <si>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</si>
  <si>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</si>
  <si>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</si>
  <si>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</si>
  <si>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</si>
  <si>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</si>
  <si>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</si>
  <si>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</si>
  <si>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</si>
  <si>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</si>
  <si>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</si>
  <si>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</si>
  <si>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</si>
  <si>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</si>
  <si>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</si>
  <si>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</si>
  <si>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</si>
  <si>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</si>
  <si>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</si>
  <si>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</si>
  <si>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</si>
  <si>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</si>
  <si>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</si>
  <si>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</si>
  <si>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</si>
  <si>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</si>
  <si>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</si>
  <si>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</si>
  <si>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</si>
  <si>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</si>
  <si>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</si>
  <si>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</si>
  <si>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</si>
  <si>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</si>
  <si>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</si>
  <si>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</si>
  <si>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</si>
  <si>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</si>
  <si>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</si>
  <si>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</si>
  <si>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</si>
  <si>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</si>
  <si>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</si>
  <si>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</si>
  <si>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</si>
  <si>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</si>
  <si>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</si>
  <si>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</si>
  <si>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</si>
  <si>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</si>
  <si>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</si>
  <si>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</si>
  <si>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</si>
  <si>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</si>
  <si>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</si>
  <si>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</si>
  <si>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</si>
  <si>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</si>
  <si>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</si>
  <si>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</si>
  <si>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</si>
  <si>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</si>
  <si>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</si>
  <si>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</si>
  <si>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</si>
  <si>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</si>
  <si>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</si>
  <si>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</si>
  <si>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</si>
  <si>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</si>
  <si>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</si>
  <si>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</si>
  <si>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</si>
  <si>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</si>
  <si>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</si>
  <si>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</si>
  <si>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</si>
  <si>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</si>
  <si>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</si>
  <si>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</si>
  <si>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</si>
  <si>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</si>
  <si>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</si>
  <si>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</si>
  <si>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</si>
  <si>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</si>
  <si>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</si>
  <si>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</si>
  <si>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</si>
  <si>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</si>
  <si>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</si>
  <si>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</si>
  <si>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</si>
  <si>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</si>
  <si>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</si>
  <si>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</si>
  <si>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</si>
  <si>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</si>
  <si>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</si>
  <si>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</si>
  <si>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</si>
  <si>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</si>
  <si>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</si>
  <si>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</si>
  <si>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</si>
  <si>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</si>
  <si>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</si>
  <si>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</si>
  <si>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</si>
  <si>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</si>
  <si>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</si>
  <si>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</si>
  <si>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</si>
  <si>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</si>
  <si>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</si>
  <si>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</si>
  <si>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</si>
  <si>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</si>
  <si>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</si>
  <si>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</si>
  <si>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</si>
  <si>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</si>
  <si>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</si>
  <si>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</si>
  <si>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</si>
  <si>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</si>
  <si>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</si>
  <si>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</si>
  <si>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</si>
  <si>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</si>
  <si>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</si>
  <si>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</si>
  <si>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</si>
  <si>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</si>
  <si>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</si>
  <si>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</si>
  <si>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</si>
  <si>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</si>
  <si>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</si>
  <si>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</si>
  <si>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</si>
  <si>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</si>
  <si>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</si>
  <si>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</si>
  <si>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</si>
  <si>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</si>
  <si>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</si>
  <si>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</si>
  <si>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</si>
  <si>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</si>
  <si>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</si>
  <si>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</si>
  <si>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</si>
  <si>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</si>
  <si>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</si>
  <si>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</si>
  <si>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</si>
  <si>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</si>
  <si>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</si>
  <si>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</si>
  <si>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</si>
  <si>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</si>
  <si>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</si>
  <si>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</si>
  <si>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</si>
  <si>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</si>
  <si>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</si>
  <si>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</si>
  <si>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</si>
  <si>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</si>
  <si>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</si>
  <si>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</si>
  <si>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</si>
  <si>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</si>
  <si>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</si>
  <si>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</si>
  <si>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</si>
  <si>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</si>
  <si>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</si>
  <si>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</si>
  <si>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</si>
  <si>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</si>
  <si>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</si>
  <si>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</si>
  <si>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</si>
  <si>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</si>
  <si>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</si>
  <si>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</si>
  <si>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</si>
  <si>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</si>
  <si>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</si>
  <si>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</si>
  <si>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</si>
  <si>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</si>
  <si>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</si>
  <si>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</si>
  <si>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</si>
  <si>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</si>
  <si>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</si>
  <si>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</si>
  <si>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</si>
  <si>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</si>
  <si>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</si>
  <si>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</si>
  <si>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</si>
  <si>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</si>
  <si>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</si>
  <si>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</si>
  <si>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</si>
  <si>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</si>
  <si>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</si>
  <si>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</si>
  <si>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</si>
  <si>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</si>
  <si>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</si>
  <si>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</si>
  <si>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</si>
  <si>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</si>
  <si>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</si>
  <si>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</si>
  <si>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</si>
  <si>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</si>
  <si>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</si>
  <si>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</si>
  <si>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</si>
  <si>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</si>
  <si>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</si>
  <si>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</si>
  <si>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</si>
  <si>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</si>
  <si>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</si>
  <si>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</si>
  <si>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</si>
  <si>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</si>
  <si>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</si>
  <si>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</si>
  <si>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</si>
  <si>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</si>
  <si>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</si>
  <si>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</si>
  <si>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</si>
  <si>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</si>
  <si>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</si>
  <si>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</si>
  <si>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</si>
  <si>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</si>
  <si>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</si>
  <si>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</si>
  <si>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</si>
  <si>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</si>
  <si>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</si>
  <si>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</si>
  <si>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</si>
  <si>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</si>
  <si>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</si>
  <si>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</si>
  <si>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</si>
  <si>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</si>
  <si>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</si>
  <si>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</si>
  <si>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</si>
  <si>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</si>
  <si>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</si>
  <si>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</si>
  <si>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</si>
  <si>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</si>
  <si>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</si>
  <si>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</si>
  <si>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</si>
  <si>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</si>
  <si>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</si>
  <si>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</si>
  <si>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</si>
  <si>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</si>
  <si>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</si>
  <si>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</si>
  <si>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</si>
  <si>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</si>
  <si>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</si>
  <si>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</si>
  <si>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</si>
  <si>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</si>
  <si>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</si>
  <si>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</si>
  <si>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</si>
  <si>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</si>
  <si>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</si>
  <si>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</si>
  <si>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</si>
  <si>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</si>
  <si>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</si>
  <si>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</si>
  <si>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</si>
  <si>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</si>
  <si>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</si>
  <si>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</si>
  <si>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</si>
  <si>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</si>
  <si>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</si>
  <si>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</si>
  <si>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</si>
  <si>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</si>
  <si>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</si>
  <si>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</si>
  <si>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</si>
  <si>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</si>
  <si>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</si>
  <si>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</si>
  <si>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</si>
  <si>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</si>
  <si>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</si>
  <si>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</si>
  <si>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</si>
  <si>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</si>
  <si>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</si>
  <si>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</si>
  <si>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</si>
  <si>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</si>
  <si>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</si>
  <si>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</si>
  <si>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</si>
  <si>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</si>
  <si>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</si>
  <si>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</si>
  <si>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</si>
  <si>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</si>
  <si>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</si>
  <si>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</si>
  <si>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</si>
  <si>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</si>
  <si>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</si>
  <si>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</si>
  <si>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</si>
  <si>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</si>
  <si>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</si>
  <si>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</si>
  <si>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</si>
  <si>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</si>
  <si>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</si>
  <si>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</si>
  <si>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</si>
  <si>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</si>
  <si>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</si>
  <si>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</si>
  <si>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</si>
  <si>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</si>
  <si>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</si>
  <si>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</si>
  <si>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</si>
  <si>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</si>
  <si>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</si>
  <si>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</si>
  <si>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</si>
  <si>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</si>
  <si>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</si>
  <si>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</si>
  <si>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</si>
  <si>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</si>
  <si>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</si>
  <si>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</si>
  <si>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</si>
  <si>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</si>
  <si>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</si>
  <si>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</si>
  <si>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</si>
  <si>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</si>
  <si>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</si>
  <si>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</si>
  <si>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</si>
  <si>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</si>
  <si>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</si>
  <si>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</si>
  <si>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</si>
  <si>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</si>
  <si>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</si>
  <si>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</si>
  <si>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</si>
  <si>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</si>
  <si>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</si>
  <si>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</si>
  <si>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</si>
  <si>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</si>
  <si>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</si>
  <si>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</si>
  <si>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</si>
  <si>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</si>
  <si>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</si>
  <si>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</si>
  <si>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</si>
  <si>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</si>
  <si>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</si>
  <si>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</si>
  <si>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</si>
  <si>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</si>
  <si>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</si>
  <si>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</si>
  <si>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</si>
  <si>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</si>
  <si>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</si>
  <si>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</si>
  <si>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</si>
  <si>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</si>
  <si>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</si>
  <si>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</si>
  <si>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</si>
  <si>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</si>
  <si>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</si>
  <si>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</si>
  <si>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</si>
  <si>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</si>
  <si>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</si>
  <si>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</si>
  <si>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</si>
  <si>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</si>
  <si>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</si>
  <si>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</si>
  <si>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</si>
  <si>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</si>
  <si>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</si>
  <si>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</si>
  <si>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</si>
  <si>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</si>
  <si>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</si>
  <si>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</si>
  <si>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</si>
  <si>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</si>
  <si>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</si>
  <si>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</si>
  <si>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</si>
  <si>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</si>
  <si>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</si>
  <si>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</si>
  <si>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</si>
  <si>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</si>
  <si>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</si>
  <si>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</si>
  <si>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</si>
  <si>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</si>
  <si>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</si>
  <si>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</si>
  <si>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</si>
  <si>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</si>
  <si>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</si>
  <si>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</si>
  <si>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</si>
  <si>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</si>
  <si>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</si>
  <si>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</si>
  <si>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</si>
  <si>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</si>
  <si>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</si>
  <si>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</si>
  <si>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</si>
  <si>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</si>
  <si>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</si>
  <si>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</si>
  <si>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</si>
  <si>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</si>
  <si>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</si>
  <si>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</si>
  <si>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</si>
  <si>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</si>
  <si>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</si>
  <si>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</si>
  <si>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</si>
  <si>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</si>
  <si>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</si>
  <si>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</si>
  <si>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</si>
  <si>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</si>
  <si>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</si>
  <si>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</si>
  <si>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</si>
  <si>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</si>
  <si>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</si>
  <si>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</si>
  <si>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</si>
  <si>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</si>
  <si>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</si>
  <si>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</si>
  <si>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Silk Bank</t>
  </si>
  <si>
    <t>I.Managadze</t>
  </si>
  <si>
    <t>A.Khoroshvili</t>
  </si>
  <si>
    <t>www.silkbank.ge</t>
  </si>
  <si>
    <t>Irakli Managadze</t>
  </si>
  <si>
    <t>Independent chair</t>
  </si>
  <si>
    <t>Vasil Kenkishvili</t>
  </si>
  <si>
    <t>Non-independent member</t>
  </si>
  <si>
    <t>Archil Lursmanashvili</t>
  </si>
  <si>
    <t>David Franz Borger, /Germany/</t>
  </si>
  <si>
    <t>Mzia Kokuashvili</t>
  </si>
  <si>
    <t>Independent member</t>
  </si>
  <si>
    <t>Nana Chkhobadze</t>
  </si>
  <si>
    <t>Aleksi Khoroshvili</t>
  </si>
  <si>
    <t>General Director</t>
  </si>
  <si>
    <t>George Gibradze</t>
  </si>
  <si>
    <t>Legal Director</t>
  </si>
  <si>
    <t>Natia Merabishvili</t>
  </si>
  <si>
    <t>Director of Operations Management</t>
  </si>
  <si>
    <t>Irakli Bendeliani</t>
  </si>
  <si>
    <t>Director of Information Teqnology</t>
  </si>
  <si>
    <t>Giorgi Kaloiani</t>
  </si>
  <si>
    <t>Risk Director</t>
  </si>
  <si>
    <t>Davit Ninidze</t>
  </si>
  <si>
    <t>Director of Innovation and Products</t>
  </si>
  <si>
    <t>SILK ROAD GROUP HOLDING (MALTA) LIMITED, MALTA</t>
  </si>
  <si>
    <t xml:space="preserve">Partomta LLC  </t>
  </si>
  <si>
    <t>JSC Silk Holding</t>
  </si>
  <si>
    <t>SILK ROAD GROUP HOLDING (MALTA) LIMITED, /MALTA/</t>
  </si>
  <si>
    <t>RAMISHVILI GEORGE</t>
  </si>
  <si>
    <t>TOPURIA ALEXSI</t>
  </si>
  <si>
    <t>David Franz Borger, Germany</t>
  </si>
  <si>
    <t>Private Company Limited by Shares BREITENBERG PTE. LTD,  Singapore</t>
  </si>
  <si>
    <t>2.1.1</t>
  </si>
  <si>
    <t>TATISHEV YERKIN, /KAZAKHSTAN/</t>
  </si>
  <si>
    <t>Silk Holding JSC</t>
  </si>
  <si>
    <t>Aleksandre Khetaguri</t>
  </si>
  <si>
    <t>Table 9 (Capital), N6</t>
  </si>
  <si>
    <t>Table 9 (Capital), N38</t>
  </si>
  <si>
    <t>Table 9 (Capital), N2</t>
  </si>
  <si>
    <t>Table 9 (Capital), N15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</si>
</sst>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333333"/>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medium">
        <color indexed="64"/>
      </right>
      <top style="thin">
        <color auto="1"/>
      </top>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9"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9" applyNumberFormat="0" applyFill="0" applyAlignment="0" applyProtection="0"/>
    <xf numFmtId="169" fontId="38" fillId="0" borderId="39" applyNumberFormat="0" applyFill="0" applyAlignment="0" applyProtection="0"/>
    <xf numFmtId="0"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69" fontId="39" fillId="0" borderId="40" applyNumberFormat="0" applyFill="0" applyAlignment="0" applyProtection="0"/>
    <xf numFmtId="0"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69"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9"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0" fontId="52" fillId="0" borderId="42"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3"/>
    <xf numFmtId="169" fontId="9" fillId="0" borderId="43"/>
    <xf numFmtId="168"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9"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168"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9"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9"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8" fillId="0" borderId="47"/>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4"/>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29" applyNumberFormat="0" applyAlignment="0" applyProtection="0"/>
    <xf numFmtId="3" fontId="45" fillId="41" borderId="66">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6" applyBorder="0"/>
    <xf numFmtId="260" fontId="205"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34">
      <alignment vertical="center"/>
    </xf>
    <xf numFmtId="0" fontId="2" fillId="0" borderId="66" applyFill="0" applyProtection="0">
      <alignment horizontal="centerContinuous"/>
    </xf>
    <xf numFmtId="0" fontId="2" fillId="0" borderId="66" applyFill="0" applyProtection="0">
      <alignment horizontal="centerContinuous"/>
    </xf>
    <xf numFmtId="3" fontId="209" fillId="0" borderId="134">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9" fillId="0" borderId="134">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34">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34">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34">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6">
      <alignment horizontal="centerContinuous"/>
    </xf>
    <xf numFmtId="0" fontId="165" fillId="0" borderId="59"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2">
      <protection locked="0"/>
    </xf>
    <xf numFmtId="0" fontId="271" fillId="0" borderId="72">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71" fillId="0" borderId="72">
      <protection locked="0"/>
    </xf>
    <xf numFmtId="0" fontId="271" fillId="0" borderId="72">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2"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59"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3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5" xfId="0" applyFont="1" applyBorder="1" applyAlignment="1">
      <alignment horizontal="center" vertical="center" wrapText="1"/>
    </xf>
    <xf numFmtId="0" fontId="84" fillId="0" borderId="3" xfId="0" applyFont="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xf numFmtId="0" fontId="2" fillId="0" borderId="17" xfId="0" applyFont="1" applyBorder="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46" fillId="0" borderId="0" xfId="11" applyFont="1" applyAlignment="1">
      <alignment horizontal="right"/>
    </xf>
    <xf numFmtId="0" fontId="45" fillId="0" borderId="13" xfId="11" applyFont="1" applyBorder="1" applyAlignment="1">
      <alignment horizontal="center" vertical="center"/>
    </xf>
    <xf numFmtId="0" fontId="45" fillId="0" borderId="14" xfId="11" applyFont="1" applyBorder="1" applyAlignment="1">
      <alignment horizontal="center" vertical="center"/>
    </xf>
    <xf numFmtId="0" fontId="2" fillId="0" borderId="0" xfId="11" applyAlignment="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4" fillId="0" borderId="9" xfId="0" applyFont="1" applyBorder="1" applyAlignment="1">
      <alignment wrapText="1"/>
    </xf>
    <xf numFmtId="0" fontId="84" fillId="0" borderId="0" xfId="0" applyFont="1" applyAlignment="1">
      <alignment horizontal="center" vertical="center"/>
    </xf>
    <xf numFmtId="0" fontId="2" fillId="0" borderId="12" xfId="9" applyFont="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6" xfId="2" applyNumberFormat="1" applyFont="1" applyFill="1" applyBorder="1" applyAlignment="1" applyProtection="1">
      <alignment vertical="top"/>
    </xf>
    <xf numFmtId="0" fontId="2" fillId="3" borderId="5" xfId="13" applyFont="1" applyFill="1" applyBorder="1" applyAlignment="1" applyProtection="1">
      <alignment vertical="center" wrapText="1"/>
      <protection locked="0"/>
    </xf>
    <xf numFmtId="191" fontId="2" fillId="3" borderId="16"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6" xfId="2" applyNumberFormat="1" applyFont="1" applyFill="1" applyBorder="1" applyAlignment="1" applyProtection="1">
      <alignment vertical="top" wrapText="1"/>
    </xf>
    <xf numFmtId="0" fontId="2" fillId="3" borderId="5" xfId="13" applyFont="1" applyFill="1" applyBorder="1" applyAlignment="1" applyProtection="1">
      <alignment horizontal="left" vertical="center" wrapText="1"/>
      <protection locked="0"/>
    </xf>
    <xf numFmtId="191" fontId="2" fillId="3" borderId="16"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5"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6"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191" fontId="2" fillId="35" borderId="20" xfId="2" applyNumberFormat="1" applyFont="1" applyFill="1" applyBorder="1" applyAlignment="1" applyProtection="1">
      <alignment vertical="top" wrapText="1"/>
    </xf>
    <xf numFmtId="0" fontId="45" fillId="0" borderId="0" xfId="11" applyFont="1"/>
    <xf numFmtId="167" fontId="84" fillId="0" borderId="56" xfId="0" applyNumberFormat="1" applyFont="1" applyBorder="1" applyAlignment="1">
      <alignment horizontal="center"/>
    </xf>
    <xf numFmtId="167" fontId="85" fillId="0" borderId="0" xfId="0" applyNumberFormat="1" applyFont="1" applyAlignment="1">
      <alignment horizontal="center"/>
    </xf>
    <xf numFmtId="167" fontId="84" fillId="0" borderId="54" xfId="0" applyNumberFormat="1" applyFont="1" applyBorder="1" applyAlignment="1">
      <alignment horizontal="center"/>
    </xf>
    <xf numFmtId="167" fontId="91" fillId="0" borderId="0" xfId="0" applyNumberFormat="1" applyFont="1" applyAlignment="1">
      <alignment horizontal="center"/>
    </xf>
    <xf numFmtId="167" fontId="84" fillId="0" borderId="57" xfId="0" applyNumberFormat="1" applyFont="1" applyBorder="1" applyAlignment="1">
      <alignment horizontal="center"/>
    </xf>
    <xf numFmtId="167" fontId="89" fillId="0" borderId="0" xfId="0" applyNumberFormat="1" applyFont="1" applyAlignment="1">
      <alignment horizontal="center"/>
    </xf>
    <xf numFmtId="167" fontId="84" fillId="0" borderId="58"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xf numFmtId="0" fontId="2" fillId="3" borderId="18" xfId="9" applyFont="1" applyFill="1" applyBorder="1" applyAlignment="1" applyProtection="1">
      <alignment horizontal="left" vertical="center"/>
      <protection locked="0"/>
    </xf>
    <xf numFmtId="0" fontId="45" fillId="3" borderId="19" xfId="16" applyFont="1" applyFill="1" applyBorder="1" applyProtection="1">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ill="1" applyBorder="1" applyAlignment="1" applyProtection="1">
      <alignment horizontal="right" vertical="center"/>
      <protection locked="0"/>
    </xf>
    <xf numFmtId="191" fontId="84" fillId="0" borderId="15" xfId="0" applyNumberFormat="1" applyFont="1" applyBorder="1"/>
    <xf numFmtId="191" fontId="84" fillId="0" borderId="16" xfId="0" applyNumberFormat="1" applyFont="1" applyBorder="1"/>
    <xf numFmtId="191" fontId="84" fillId="35" borderId="49" xfId="0" applyNumberFormat="1" applyFont="1" applyFill="1" applyBorder="1"/>
    <xf numFmtId="0" fontId="45" fillId="3" borderId="20" xfId="16" applyFont="1" applyFill="1" applyBorder="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50" xfId="0" applyNumberFormat="1" applyFont="1" applyFill="1" applyBorder="1"/>
    <xf numFmtId="0" fontId="84" fillId="0" borderId="13" xfId="0" applyFont="1" applyBorder="1"/>
    <xf numFmtId="0" fontId="88" fillId="0" borderId="0" xfId="0" applyFont="1" applyAlignment="1">
      <alignment wrapText="1"/>
    </xf>
    <xf numFmtId="0" fontId="84" fillId="0" borderId="15" xfId="0" applyFont="1" applyBorder="1"/>
    <xf numFmtId="0" fontId="84" fillId="0" borderId="3" xfId="0" applyFont="1" applyBorder="1"/>
    <xf numFmtId="0" fontId="84" fillId="0" borderId="59" xfId="0" applyFont="1" applyBorder="1" applyAlignment="1">
      <alignment wrapText="1"/>
    </xf>
    <xf numFmtId="0" fontId="84" fillId="0" borderId="18" xfId="0" applyFont="1" applyBorder="1"/>
    <xf numFmtId="0" fontId="86" fillId="0" borderId="19" xfId="0" applyFont="1" applyBorder="1"/>
    <xf numFmtId="0" fontId="2" fillId="0" borderId="3" xfId="13" applyFont="1" applyBorder="1" applyAlignment="1" applyProtection="1">
      <alignment horizontal="center" vertical="center" wrapText="1"/>
      <protection locked="0"/>
    </xf>
    <xf numFmtId="0" fontId="45" fillId="0" borderId="22"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2"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0" fontId="2" fillId="0" borderId="12" xfId="11" applyBorder="1" applyAlignment="1">
      <alignment vertical="center"/>
    </xf>
    <xf numFmtId="0" fontId="2" fillId="0" borderId="13" xfId="11" applyBorder="1" applyAlignment="1">
      <alignment vertical="center"/>
    </xf>
    <xf numFmtId="191" fontId="86" fillId="35" borderId="19"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191" fontId="84" fillId="35" borderId="14" xfId="0" applyNumberFormat="1" applyFont="1" applyFill="1" applyBorder="1" applyAlignment="1">
      <alignment horizontal="center" vertical="center"/>
    </xf>
    <xf numFmtId="191" fontId="84" fillId="0" borderId="16" xfId="0" applyNumberFormat="1" applyFont="1" applyBorder="1" applyAlignment="1">
      <alignment wrapText="1"/>
    </xf>
    <xf numFmtId="191" fontId="84" fillId="35" borderId="16" xfId="0" applyNumberFormat="1" applyFont="1" applyFill="1" applyBorder="1" applyAlignment="1">
      <alignment horizontal="center" vertical="center" wrapText="1"/>
    </xf>
    <xf numFmtId="191" fontId="84" fillId="35" borderId="20"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3" fillId="0" borderId="0" xfId="11" applyFont="1"/>
    <xf numFmtId="0" fontId="94"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6" fillId="0" borderId="0" xfId="0" applyFont="1"/>
    <xf numFmtId="0" fontId="3" fillId="0" borderId="59" xfId="0" applyFont="1" applyBorder="1"/>
    <xf numFmtId="191" fontId="84" fillId="0" borderId="17" xfId="0" applyNumberFormat="1"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167" fontId="84" fillId="0" borderId="3" xfId="0" applyNumberFormat="1" applyFont="1" applyBorder="1"/>
    <xf numFmtId="167" fontId="84" fillId="35" borderId="19" xfId="0" applyNumberFormat="1" applyFont="1" applyFill="1" applyBorder="1"/>
    <xf numFmtId="0" fontId="84" fillId="0" borderId="64" xfId="0" applyFont="1" applyBorder="1" applyAlignment="1">
      <alignment vertical="center" wrapText="1"/>
    </xf>
    <xf numFmtId="191" fontId="86" fillId="35" borderId="19"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98" fillId="3" borderId="74" xfId="0" applyFont="1" applyFill="1" applyBorder="1" applyAlignment="1">
      <alignment horizontal="left"/>
    </xf>
    <xf numFmtId="0" fontId="98"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5" xfId="0" applyFont="1" applyBorder="1" applyAlignment="1">
      <alignment vertical="center"/>
    </xf>
    <xf numFmtId="169" fontId="9" fillId="36" borderId="0" xfId="20"/>
    <xf numFmtId="0" fontId="3" fillId="0" borderId="15"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18" xfId="0" applyFont="1" applyBorder="1" applyAlignment="1">
      <alignment horizontal="center" vertical="center"/>
    </xf>
    <xf numFmtId="0" fontId="4" fillId="0" borderId="19"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2" xfId="0" applyFont="1" applyBorder="1" applyAlignment="1">
      <alignment horizontal="center" vertical="center"/>
    </xf>
    <xf numFmtId="0" fontId="3" fillId="0" borderId="13" xfId="0" applyFont="1" applyBorder="1" applyAlignment="1">
      <alignment vertical="center"/>
    </xf>
    <xf numFmtId="0" fontId="3" fillId="0" borderId="83" xfId="0" applyFont="1" applyBorder="1" applyAlignment="1">
      <alignment horizontal="center" vertical="center"/>
    </xf>
    <xf numFmtId="0" fontId="3" fillId="0" borderId="84" xfId="0" applyFont="1" applyBorder="1" applyAlignment="1">
      <alignment vertical="center"/>
    </xf>
    <xf numFmtId="169" fontId="9" fillId="36" borderId="21" xfId="20" applyBorder="1"/>
    <xf numFmtId="169" fontId="9" fillId="36" borderId="85" xfId="20" applyBorder="1"/>
    <xf numFmtId="169" fontId="9" fillId="36" borderId="22" xfId="20" applyBorder="1"/>
    <xf numFmtId="0" fontId="3" fillId="0" borderId="88" xfId="0" applyFont="1" applyBorder="1" applyAlignment="1">
      <alignment horizontal="center" vertical="center"/>
    </xf>
    <xf numFmtId="0" fontId="3" fillId="0" borderId="89" xfId="0" applyFont="1" applyBorder="1" applyAlignment="1">
      <alignment vertical="center"/>
    </xf>
    <xf numFmtId="0" fontId="4" fillId="0" borderId="0" xfId="0" applyFont="1" applyAlignment="1">
      <alignment horizontal="center"/>
    </xf>
    <xf numFmtId="0" fontId="86" fillId="0" borderId="76" xfId="0" applyFont="1" applyBorder="1" applyAlignment="1">
      <alignment horizontal="center" vertical="center" wrapText="1"/>
    </xf>
    <xf numFmtId="0" fontId="86" fillId="0" borderId="77" xfId="0" applyFont="1" applyBorder="1" applyAlignment="1">
      <alignment horizontal="center" vertical="center" wrapText="1"/>
    </xf>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5" xfId="0" applyFont="1" applyBorder="1" applyAlignment="1">
      <alignment horizontal="right" vertical="center" wrapText="1"/>
    </xf>
    <xf numFmtId="0" fontId="99" fillId="0" borderId="15" xfId="0" applyFont="1" applyBorder="1" applyAlignment="1">
      <alignment horizontal="right" vertical="center" wrapText="1"/>
    </xf>
    <xf numFmtId="0" fontId="4" fillId="0" borderId="15"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18" xfId="5" applyNumberFormat="1" applyFont="1" applyBorder="1" applyAlignment="1" applyProtection="1">
      <alignment horizontal="left" vertical="center"/>
      <protection locked="0"/>
    </xf>
    <xf numFmtId="0" fontId="101" fillId="0" borderId="19" xfId="9"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3" fontId="102" fillId="35" borderId="77" xfId="0" applyNumberFormat="1" applyFont="1" applyFill="1" applyBorder="1" applyAlignment="1">
      <alignment vertical="center" wrapText="1"/>
    </xf>
    <xf numFmtId="3" fontId="102" fillId="35" borderId="19" xfId="0" applyNumberFormat="1" applyFont="1" applyFill="1" applyBorder="1" applyAlignment="1">
      <alignment vertical="center" wrapText="1"/>
    </xf>
    <xf numFmtId="3" fontId="102" fillId="35" borderId="20" xfId="0" applyNumberFormat="1" applyFont="1" applyFill="1" applyBorder="1" applyAlignment="1">
      <alignment vertical="center" wrapText="1"/>
    </xf>
    <xf numFmtId="0" fontId="6" fillId="0" borderId="76" xfId="17" applyFill="1" applyBorder="1" applyAlignment="1" applyProtection="1"/>
    <xf numFmtId="49" fontId="84" fillId="0" borderId="76"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9" fillId="0" borderId="95" xfId="0" applyFont="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19"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78" xfId="0" applyFont="1" applyFill="1" applyBorder="1" applyAlignment="1">
      <alignment vertical="center" wrapText="1"/>
    </xf>
    <xf numFmtId="0" fontId="4" fillId="35" borderId="94" xfId="0" applyFont="1" applyFill="1" applyBorder="1" applyAlignment="1">
      <alignment vertical="center" wrapText="1"/>
    </xf>
    <xf numFmtId="0" fontId="4" fillId="35" borderId="65" xfId="0" applyFont="1" applyFill="1" applyBorder="1" applyAlignment="1">
      <alignment vertical="center" wrapText="1"/>
    </xf>
    <xf numFmtId="0" fontId="4" fillId="35" borderId="26"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xf numFmtId="0" fontId="45" fillId="0" borderId="16"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1" xfId="0" applyNumberFormat="1" applyFont="1" applyFill="1" applyBorder="1" applyAlignment="1">
      <alignment vertical="center" wrapText="1"/>
    </xf>
    <xf numFmtId="3" fontId="102" fillId="35" borderId="80" xfId="0" applyNumberFormat="1" applyFont="1" applyFill="1" applyBorder="1" applyAlignment="1">
      <alignment vertical="center" wrapText="1"/>
    </xf>
    <xf numFmtId="3" fontId="102" fillId="0" borderId="80" xfId="0" applyNumberFormat="1" applyFont="1" applyBorder="1" applyAlignment="1">
      <alignment vertical="center" wrapText="1"/>
    </xf>
    <xf numFmtId="3" fontId="102" fillId="35" borderId="35" xfId="0" applyNumberFormat="1" applyFont="1" applyFill="1" applyBorder="1" applyAlignment="1">
      <alignment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4" fillId="0" borderId="0" xfId="0" applyFont="1" applyAlignment="1">
      <alignment horizontal="center" wrapText="1"/>
    </xf>
    <xf numFmtId="0" fontId="3" fillId="3" borderId="51"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1" xfId="0" applyFont="1" applyFill="1" applyBorder="1" applyAlignment="1">
      <alignment horizontal="center" wrapText="1"/>
    </xf>
    <xf numFmtId="0" fontId="3" fillId="0" borderId="95"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5" xfId="0" applyFont="1" applyBorder="1"/>
    <xf numFmtId="0" fontId="3" fillId="0" borderId="95" xfId="0" applyFont="1" applyBorder="1" applyAlignment="1">
      <alignment wrapText="1"/>
    </xf>
    <xf numFmtId="164" fontId="3" fillId="0" borderId="95" xfId="7" applyNumberFormat="1" applyFont="1" applyBorder="1"/>
    <xf numFmtId="164" fontId="3" fillId="0" borderId="77" xfId="7" applyNumberFormat="1" applyFont="1" applyBorder="1"/>
    <xf numFmtId="0" fontId="98"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5" xfId="0" applyFont="1" applyBorder="1"/>
    <xf numFmtId="0" fontId="4" fillId="0" borderId="95" xfId="0" applyFont="1" applyBorder="1" applyAlignment="1">
      <alignment wrapText="1"/>
    </xf>
    <xf numFmtId="164" fontId="4" fillId="0" borderId="77" xfId="7" applyNumberFormat="1" applyFont="1" applyBorder="1"/>
    <xf numFmtId="0" fontId="108" fillId="3" borderId="59" xfId="0" applyFont="1" applyFill="1" applyBorder="1" applyAlignment="1">
      <alignment horizontal="left"/>
    </xf>
    <xf numFmtId="0" fontId="108"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8"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18" xfId="0" applyFont="1" applyBorder="1"/>
    <xf numFmtId="0" fontId="4" fillId="0" borderId="19" xfId="0" applyFont="1" applyBorder="1" applyAlignment="1">
      <alignment wrapText="1"/>
    </xf>
    <xf numFmtId="10" fontId="4" fillId="0" borderId="20" xfId="20950" applyNumberFormat="1" applyFont="1" applyBorder="1"/>
    <xf numFmtId="0" fontId="2" fillId="2" borderId="83"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xf numFmtId="0" fontId="111" fillId="0" borderId="0" xfId="11" applyFont="1"/>
    <xf numFmtId="0" fontId="110" fillId="0" borderId="0" xfId="0" applyFont="1"/>
    <xf numFmtId="0" fontId="112" fillId="0" borderId="64" xfId="0" applyFont="1" applyBorder="1" applyAlignment="1">
      <alignment horizontal="left" vertical="center" wrapText="1"/>
    </xf>
    <xf numFmtId="0" fontId="6" fillId="0" borderId="110" xfId="17" applyBorder="1" applyAlignment="1" applyProtection="1"/>
    <xf numFmtId="0" fontId="110" fillId="0" borderId="0" xfId="0" applyFont="1" applyAlignment="1">
      <alignment horizontal="left" vertical="top" wrapText="1"/>
    </xf>
    <xf numFmtId="191" fontId="2" fillId="3" borderId="77"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Border="1" applyAlignment="1">
      <alignment horizontal="left" vertical="center" wrapText="1"/>
    </xf>
    <xf numFmtId="0" fontId="123" fillId="0" borderId="120" xfId="0" applyFont="1" applyBorder="1" applyAlignment="1">
      <alignment horizontal="left" vertical="center" wrapText="1"/>
    </xf>
    <xf numFmtId="0" fontId="123" fillId="0" borderId="120" xfId="0" applyFont="1" applyBorder="1" applyAlignment="1">
      <alignment vertical="center" wrapText="1"/>
    </xf>
    <xf numFmtId="0" fontId="124" fillId="0" borderId="120" xfId="0" applyFont="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Border="1" applyAlignment="1">
      <alignment horizontal="left" vertical="center" wrapText="1" indent="1"/>
    </xf>
    <xf numFmtId="0" fontId="123" fillId="3" borderId="122" xfId="0" applyFont="1" applyFill="1" applyBorder="1" applyAlignment="1">
      <alignment horizontal="left" vertical="center" wrapText="1"/>
    </xf>
    <xf numFmtId="0" fontId="122" fillId="3" borderId="120" xfId="0" applyFont="1" applyFill="1" applyBorder="1" applyAlignment="1">
      <alignment horizontal="left" vertical="center" wrapText="1" indent="1"/>
    </xf>
    <xf numFmtId="0" fontId="0" fillId="0" borderId="123" xfId="0" applyBorder="1" applyAlignment="1">
      <alignment horizontal="center" vertical="center"/>
    </xf>
    <xf numFmtId="0" fontId="123" fillId="0" borderId="128" xfId="0" applyFont="1" applyBorder="1" applyAlignment="1">
      <alignment horizontal="justify" vertical="center" wrapText="1"/>
    </xf>
    <xf numFmtId="0" fontId="122" fillId="0" borderId="120" xfId="0" applyFont="1" applyBorder="1" applyAlignment="1">
      <alignment horizontal="left" vertical="center" wrapText="1" indent="1"/>
    </xf>
    <xf numFmtId="0" fontId="122" fillId="0" borderId="121" xfId="0" applyFont="1" applyBorder="1" applyAlignment="1">
      <alignment horizontal="left" vertical="center" wrapText="1" indent="1"/>
    </xf>
    <xf numFmtId="0" fontId="123" fillId="0" borderId="120" xfId="0" applyFont="1" applyBorder="1" applyAlignment="1">
      <alignment horizontal="justify" vertical="center" wrapText="1"/>
    </xf>
    <xf numFmtId="0" fontId="121" fillId="0" borderId="120" xfId="0" applyFont="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Border="1" applyAlignment="1">
      <alignment horizontal="justify" vertical="center" wrapText="1"/>
    </xf>
    <xf numFmtId="0" fontId="123" fillId="0" borderId="122" xfId="0" applyFont="1" applyBorder="1" applyAlignment="1">
      <alignment horizontal="justify" vertical="center" wrapText="1"/>
    </xf>
    <xf numFmtId="0" fontId="121" fillId="0" borderId="120" xfId="0" applyFont="1" applyBorder="1" applyAlignment="1">
      <alignment vertical="center" wrapText="1"/>
    </xf>
    <xf numFmtId="0" fontId="122" fillId="0" borderId="120" xfId="0" applyFont="1" applyBorder="1" applyAlignment="1">
      <alignment horizontal="left" vertical="center" wrapText="1"/>
    </xf>
    <xf numFmtId="0" fontId="123" fillId="0" borderId="129" xfId="0" applyFont="1" applyBorder="1" applyAlignment="1">
      <alignment vertical="center" wrapText="1"/>
    </xf>
    <xf numFmtId="0" fontId="123"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43" fontId="84" fillId="0" borderId="76"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167" fontId="87" fillId="0" borderId="54" xfId="0" applyNumberFormat="1" applyFont="1" applyBorder="1" applyAlignment="1">
      <alignment horizontal="center"/>
    </xf>
    <xf numFmtId="167" fontId="46" fillId="0" borderId="54" xfId="0" applyNumberFormat="1" applyFont="1" applyBorder="1" applyAlignment="1">
      <alignment horizontal="center"/>
    </xf>
    <xf numFmtId="0" fontId="84" fillId="0" borderId="123" xfId="0" applyFont="1" applyBorder="1" applyAlignment="1">
      <alignment horizontal="center"/>
    </xf>
    <xf numFmtId="0" fontId="113" fillId="0" borderId="123" xfId="0" applyFont="1" applyBorder="1"/>
    <xf numFmtId="49" fontId="115" fillId="0" borderId="123" xfId="5" applyNumberFormat="1" applyFont="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Border="1" applyAlignment="1" applyProtection="1">
      <alignment horizontal="left" vertical="center" wrapText="1"/>
      <protection locked="0"/>
    </xf>
    <xf numFmtId="49" fontId="114" fillId="0" borderId="123" xfId="5" applyNumberFormat="1" applyFont="1" applyBorder="1" applyAlignment="1" applyProtection="1">
      <alignment horizontal="right" vertical="center"/>
      <protection locked="0"/>
    </xf>
    <xf numFmtId="0" fontId="116" fillId="0" borderId="123" xfId="13" applyFont="1" applyBorder="1" applyAlignment="1" applyProtection="1">
      <alignment horizontal="left" vertical="center" wrapText="1"/>
      <protection locked="0"/>
    </xf>
    <xf numFmtId="0" fontId="113" fillId="0" borderId="123" xfId="0" applyFont="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3" xfId="20953" applyFont="1" applyFill="1" applyBorder="1"/>
    <xf numFmtId="0" fontId="109" fillId="0" borderId="123" xfId="0" applyFont="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123" xfId="0" applyFont="1" applyBorder="1" applyAlignment="1">
      <alignment horizontal="left" vertical="center" wrapText="1"/>
    </xf>
    <xf numFmtId="0" fontId="112" fillId="0" borderId="123" xfId="0" applyFont="1" applyBorder="1" applyAlignment="1">
      <alignment horizontal="left" wrapText="1" indent="1"/>
    </xf>
    <xf numFmtId="0" fontId="112" fillId="0" borderId="123" xfId="0" applyFont="1" applyBorder="1" applyAlignment="1">
      <alignment horizontal="left" vertical="center" indent="1"/>
    </xf>
    <xf numFmtId="0" fontId="110" fillId="0" borderId="123" xfId="0" applyFont="1" applyBorder="1"/>
    <xf numFmtId="0" fontId="109" fillId="0" borderId="123" xfId="0" applyFont="1" applyBorder="1" applyAlignment="1">
      <alignment horizontal="left" wrapText="1" indent="1"/>
    </xf>
    <xf numFmtId="0" fontId="109" fillId="0" borderId="123" xfId="0" applyFont="1" applyBorder="1" applyAlignment="1">
      <alignment horizontal="left" indent="1"/>
    </xf>
    <xf numFmtId="0" fontId="109" fillId="0" borderId="123" xfId="0" applyFont="1" applyBorder="1" applyAlignment="1">
      <alignment horizontal="left" wrapText="1" indent="4"/>
    </xf>
    <xf numFmtId="0" fontId="109" fillId="0" borderId="123" xfId="0" applyFont="1" applyBorder="1" applyAlignment="1">
      <alignment horizontal="left" indent="3"/>
    </xf>
    <xf numFmtId="0" fontId="112" fillId="0" borderId="123" xfId="0" applyFont="1" applyBorder="1" applyAlignment="1">
      <alignment horizontal="left" indent="1"/>
    </xf>
    <xf numFmtId="0" fontId="110" fillId="77" borderId="123" xfId="0" applyFont="1" applyFill="1" applyBorder="1"/>
    <xf numFmtId="0" fontId="113" fillId="0" borderId="5" xfId="0" applyFont="1" applyBorder="1"/>
    <xf numFmtId="0" fontId="110" fillId="0" borderId="123" xfId="0" applyFont="1" applyBorder="1" applyAlignment="1">
      <alignment horizontal="left" wrapText="1" indent="2"/>
    </xf>
    <xf numFmtId="0" fontId="110" fillId="0" borderId="123" xfId="0" applyFont="1" applyBorder="1" applyAlignment="1">
      <alignment horizontal="left" wrapText="1"/>
    </xf>
    <xf numFmtId="0" fontId="109" fillId="0" borderId="123" xfId="0" applyFont="1" applyBorder="1" applyAlignment="1">
      <alignment horizontal="center"/>
    </xf>
    <xf numFmtId="0" fontId="109" fillId="0" borderId="0" xfId="0" applyFont="1" applyAlignment="1">
      <alignment horizontal="center" vertical="center"/>
    </xf>
    <xf numFmtId="0" fontId="109" fillId="0" borderId="5" xfId="0" applyFont="1" applyBorder="1" applyAlignment="1">
      <alignment horizontal="center" vertical="center" wrapText="1"/>
    </xf>
    <xf numFmtId="0" fontId="109" fillId="0" borderId="5" xfId="0" applyFont="1" applyBorder="1" applyAlignment="1">
      <alignment wrapText="1"/>
    </xf>
    <xf numFmtId="0" fontId="109" fillId="0" borderId="0" xfId="0" applyFont="1" applyAlignment="1">
      <alignment horizontal="center" vertical="center" wrapText="1"/>
    </xf>
    <xf numFmtId="0" fontId="109" fillId="0" borderId="102" xfId="0" applyFont="1" applyBorder="1" applyAlignment="1">
      <alignment horizontal="center" vertical="center" wrapText="1"/>
    </xf>
    <xf numFmtId="0" fontId="109" fillId="0" borderId="126" xfId="0" applyFont="1" applyBorder="1" applyAlignment="1">
      <alignment horizontal="center" vertical="center" wrapText="1"/>
    </xf>
    <xf numFmtId="0" fontId="109" fillId="0" borderId="103" xfId="0" applyFont="1" applyBorder="1" applyAlignment="1">
      <alignment horizontal="center" vertical="center" wrapText="1"/>
    </xf>
    <xf numFmtId="49" fontId="109" fillId="0" borderId="20" xfId="0" applyNumberFormat="1" applyFont="1" applyBorder="1" applyAlignment="1">
      <alignment horizontal="left" wrapText="1" indent="1"/>
    </xf>
    <xf numFmtId="0" fontId="109" fillId="0" borderId="18" xfId="0" applyFont="1" applyBorder="1" applyAlignment="1">
      <alignment horizontal="left" wrapText="1" indent="1"/>
    </xf>
    <xf numFmtId="49" fontId="109" fillId="0" borderId="77" xfId="0" applyNumberFormat="1" applyFont="1" applyBorder="1" applyAlignment="1">
      <alignment horizontal="left" wrapText="1" indent="1"/>
    </xf>
    <xf numFmtId="0" fontId="109" fillId="0" borderId="15" xfId="0" applyFont="1" applyBorder="1" applyAlignment="1">
      <alignment horizontal="left" wrapText="1" indent="1"/>
    </xf>
    <xf numFmtId="49" fontId="109" fillId="0" borderId="15" xfId="0" applyNumberFormat="1" applyFont="1" applyBorder="1" applyAlignment="1">
      <alignment horizontal="left" wrapText="1" indent="3"/>
    </xf>
    <xf numFmtId="49" fontId="109" fillId="0" borderId="77" xfId="0" applyNumberFormat="1" applyFont="1" applyBorder="1" applyAlignment="1">
      <alignment horizontal="left" wrapText="1" indent="3"/>
    </xf>
    <xf numFmtId="49" fontId="109" fillId="0" borderId="15" xfId="0" applyNumberFormat="1" applyFont="1" applyBorder="1" applyAlignment="1">
      <alignment horizontal="left" wrapText="1" indent="2"/>
    </xf>
    <xf numFmtId="49" fontId="109" fillId="0" borderId="77" xfId="0" applyNumberFormat="1" applyFont="1" applyBorder="1" applyAlignment="1">
      <alignment horizontal="left" wrapText="1" indent="2"/>
    </xf>
    <xf numFmtId="49" fontId="109" fillId="0" borderId="77" xfId="0" applyNumberFormat="1" applyFont="1" applyBorder="1" applyAlignment="1">
      <alignment horizontal="left" vertical="top" wrapText="1" indent="2"/>
    </xf>
    <xf numFmtId="49" fontId="109" fillId="0" borderId="77" xfId="0" applyNumberFormat="1" applyFont="1" applyBorder="1" applyAlignment="1">
      <alignment horizontal="left" indent="1"/>
    </xf>
    <xf numFmtId="0" fontId="109" fillId="0" borderId="15" xfId="0" applyFont="1" applyBorder="1" applyAlignment="1">
      <alignment horizontal="left" indent="1"/>
    </xf>
    <xf numFmtId="49" fontId="109" fillId="0" borderId="15" xfId="0" applyNumberFormat="1" applyFont="1" applyBorder="1" applyAlignment="1">
      <alignment horizontal="left" indent="1"/>
    </xf>
    <xf numFmtId="49" fontId="109" fillId="0" borderId="15" xfId="0" applyNumberFormat="1" applyFont="1" applyBorder="1" applyAlignment="1">
      <alignment horizontal="left" indent="3"/>
    </xf>
    <xf numFmtId="49" fontId="109" fillId="0" borderId="77" xfId="0" applyNumberFormat="1" applyFont="1" applyBorder="1" applyAlignment="1">
      <alignment horizontal="left" indent="3"/>
    </xf>
    <xf numFmtId="0" fontId="109" fillId="0" borderId="15" xfId="0" applyFont="1" applyBorder="1" applyAlignment="1">
      <alignment horizontal="left" indent="2"/>
    </xf>
    <xf numFmtId="0" fontId="109" fillId="0" borderId="77" xfId="0" applyFont="1" applyBorder="1" applyAlignment="1">
      <alignment horizontal="left" indent="2"/>
    </xf>
    <xf numFmtId="0" fontId="109" fillId="0" borderId="77" xfId="0" applyFont="1" applyBorder="1" applyAlignment="1">
      <alignment horizontal="left" indent="1"/>
    </xf>
    <xf numFmtId="0" fontId="112" fillId="0" borderId="60" xfId="0" applyFont="1" applyBorder="1"/>
    <xf numFmtId="0" fontId="109" fillId="0" borderId="63" xfId="0" applyFont="1" applyBorder="1"/>
    <xf numFmtId="0" fontId="109" fillId="0" borderId="71" xfId="0" applyFont="1" applyBorder="1" applyAlignment="1">
      <alignment horizontal="center" vertical="center" wrapText="1"/>
    </xf>
    <xf numFmtId="0" fontId="109" fillId="0" borderId="77" xfId="0" applyFont="1" applyBorder="1" applyAlignment="1">
      <alignment horizontal="center" vertical="center" wrapText="1"/>
    </xf>
    <xf numFmtId="0" fontId="109" fillId="0" borderId="0" xfId="0" applyFont="1" applyAlignment="1">
      <alignment horizontal="left"/>
    </xf>
    <xf numFmtId="0" fontId="112" fillId="0" borderId="123" xfId="0" applyFont="1" applyBorder="1" applyAlignment="1">
      <alignment horizontal="left" vertical="center" wrapText="1"/>
    </xf>
    <xf numFmtId="0" fontId="114" fillId="0" borderId="0" xfId="0" applyFont="1"/>
    <xf numFmtId="0" fontId="93" fillId="0" borderId="0" xfId="0" applyFont="1" applyAlignment="1">
      <alignment wrapText="1"/>
    </xf>
    <xf numFmtId="0" fontId="114" fillId="0" borderId="123" xfId="0" applyFont="1" applyBorder="1"/>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Font="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Font="1" applyBorder="1" applyAlignment="1">
      <alignment vertical="center" wrapText="1" readingOrder="1"/>
    </xf>
    <xf numFmtId="0" fontId="130" fillId="0" borderId="123" xfId="0" applyFont="1" applyBorder="1" applyAlignment="1">
      <alignment horizontal="left" indent="2"/>
    </xf>
    <xf numFmtId="0" fontId="109" fillId="0" borderId="119" xfId="0" applyFont="1" applyBorder="1" applyAlignment="1">
      <alignment vertical="center" wrapText="1" readingOrder="1"/>
    </xf>
    <xf numFmtId="0" fontId="130" fillId="0" borderId="127" xfId="0" applyFont="1" applyBorder="1" applyAlignment="1">
      <alignment horizontal="left" indent="2"/>
    </xf>
    <xf numFmtId="0" fontId="109" fillId="0" borderId="118" xfId="0" applyFont="1" applyBorder="1" applyAlignment="1">
      <alignment vertical="center" wrapText="1" readingOrder="1"/>
    </xf>
    <xf numFmtId="0" fontId="109" fillId="0" borderId="117" xfId="0" applyFont="1" applyBorder="1" applyAlignment="1">
      <alignment vertical="center" wrapText="1" readingOrder="1"/>
    </xf>
    <xf numFmtId="0" fontId="130" fillId="0" borderId="5" xfId="0" applyFont="1" applyBorder="1"/>
    <xf numFmtId="167" fontId="131" fillId="79" borderId="53" xfId="0" applyNumberFormat="1" applyFont="1" applyFill="1" applyBorder="1" applyAlignment="1">
      <alignment horizontal="center"/>
    </xf>
    <xf numFmtId="0" fontId="95" fillId="0" borderId="0" xfId="11" applyFont="1"/>
    <xf numFmtId="0" fontId="95" fillId="0" borderId="0" xfId="0" applyFont="1"/>
    <xf numFmtId="14" fontId="3" fillId="0" borderId="0" xfId="0" applyNumberFormat="1" applyFont="1"/>
    <xf numFmtId="0" fontId="132" fillId="0" borderId="0" xfId="11" applyFont="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7" xfId="7" applyNumberFormat="1" applyFont="1" applyFill="1" applyBorder="1" applyAlignment="1">
      <alignment horizontal="left" vertical="center"/>
    </xf>
    <xf numFmtId="49" fontId="136" fillId="0" borderId="123" xfId="0" applyNumberFormat="1" applyFont="1" applyBorder="1" applyAlignment="1">
      <alignment horizontal="left" vertical="center"/>
    </xf>
    <xf numFmtId="192" fontId="136" fillId="0" borderId="77" xfId="7" applyNumberFormat="1" applyFont="1" applyFill="1" applyBorder="1" applyAlignment="1">
      <alignment horizontal="left" vertical="center"/>
    </xf>
    <xf numFmtId="0" fontId="136" fillId="0" borderId="123" xfId="0" applyFont="1" applyBorder="1" applyAlignment="1">
      <alignment horizontal="left" vertical="center"/>
    </xf>
    <xf numFmtId="0" fontId="134" fillId="0" borderId="123" xfId="0" applyFont="1" applyBorder="1" applyAlignment="1">
      <alignment horizontal="left" vertical="center"/>
    </xf>
    <xf numFmtId="10" fontId="95" fillId="0" borderId="77" xfId="0" applyNumberFormat="1" applyFont="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Alignment="1">
      <alignment vertical="top" wrapText="1"/>
    </xf>
    <xf numFmtId="0" fontId="141" fillId="0" borderId="0" xfId="0" applyFont="1" applyAlignment="1">
      <alignment vertical="top"/>
    </xf>
    <xf numFmtId="0" fontId="141"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77"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lignment horizontal="left" vertical="center" wrapText="1" indent="1"/>
    </xf>
    <xf numFmtId="192" fontId="143" fillId="80" borderId="123" xfId="7" applyNumberFormat="1" applyFont="1" applyFill="1" applyBorder="1" applyAlignment="1">
      <alignment vertical="center"/>
    </xf>
    <xf numFmtId="192" fontId="143" fillId="82" borderId="77"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7"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0" fontId="93" fillId="0" borderId="185" xfId="0" applyFont="1" applyBorder="1" applyAlignment="1">
      <alignment horizontal="center" vertical="center" wrapText="1"/>
    </xf>
    <xf numFmtId="0" fontId="347" fillId="0" borderId="0" xfId="0" applyFont="1"/>
    <xf numFmtId="0" fontId="93" fillId="0" borderId="0" xfId="0" applyFont="1"/>
    <xf numFmtId="0" fontId="349" fillId="0" borderId="0" xfId="0" applyFont="1"/>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93" fillId="0" borderId="110" xfId="20954" applyFont="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Border="1" applyAlignment="1">
      <alignment horizontal="left" vertical="center" wrapText="1"/>
    </xf>
    <xf numFmtId="0" fontId="351" fillId="0" borderId="120" xfId="0" applyFont="1" applyBorder="1" applyAlignment="1">
      <alignment horizontal="left" vertical="center" wrapText="1"/>
    </xf>
    <xf numFmtId="0" fontId="351" fillId="0" borderId="120" xfId="0" applyFont="1" applyBorder="1" applyAlignment="1">
      <alignment vertical="center" wrapText="1"/>
    </xf>
    <xf numFmtId="0" fontId="352" fillId="0" borderId="120" xfId="0" applyFont="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Border="1" applyAlignment="1">
      <alignment horizontal="left" vertical="center" wrapText="1" indent="1"/>
    </xf>
    <xf numFmtId="0" fontId="351" fillId="0" borderId="110" xfId="0" applyFont="1" applyBorder="1" applyAlignment="1">
      <alignment horizontal="left" vertical="center" wrapText="1"/>
    </xf>
    <xf numFmtId="0" fontId="351" fillId="0" borderId="110" xfId="20954" applyFont="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Border="1" applyAlignment="1">
      <alignment horizontal="left" vertical="center" wrapText="1" inden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Border="1" applyAlignment="1">
      <alignment horizontal="left" vertical="center" wrapText="1"/>
    </xf>
    <xf numFmtId="0" fontId="351" fillId="0" borderId="123" xfId="0" applyFont="1" applyBorder="1" applyAlignment="1">
      <alignment vertical="center" wrapText="1"/>
    </xf>
    <xf numFmtId="0" fontId="351" fillId="0" borderId="123" xfId="20954" applyFont="1" applyBorder="1" applyAlignment="1">
      <alignment horizontal="center" vertical="center" wrapText="1"/>
    </xf>
    <xf numFmtId="0" fontId="351" fillId="3" borderId="123" xfId="20954" applyFont="1" applyFill="1" applyBorder="1" applyAlignment="1">
      <alignment horizontal="left" vertical="center" wrapText="1"/>
    </xf>
    <xf numFmtId="0" fontId="353" fillId="0" borderId="0" xfId="0" applyFont="1" applyAlignment="1">
      <alignment horizontal="justify"/>
    </xf>
    <xf numFmtId="0" fontId="351" fillId="0" borderId="123"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1"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Protection="1">
      <protection locked="0"/>
    </xf>
    <xf numFmtId="3" fontId="130" fillId="151" borderId="191" xfId="5" applyNumberFormat="1" applyFont="1" applyFill="1" applyBorder="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Protection="1">
      <protection locked="0"/>
    </xf>
    <xf numFmtId="0" fontId="130" fillId="3" borderId="191" xfId="5" applyFont="1" applyFill="1" applyBorder="1" applyProtection="1">
      <protection locked="0"/>
    </xf>
    <xf numFmtId="0" fontId="356" fillId="3" borderId="191" xfId="37365" applyFont="1" applyFill="1" applyBorder="1" applyAlignment="1" applyProtection="1">
      <alignment horizontal="right"/>
      <protection locked="0"/>
    </xf>
    <xf numFmtId="0" fontId="130" fillId="0" borderId="191" xfId="37365" applyFont="1" applyBorder="1" applyAlignment="1" applyProtection="1">
      <alignment horizontal="left" vertical="center"/>
      <protection locked="0"/>
    </xf>
    <xf numFmtId="0" fontId="354" fillId="3" borderId="191" xfId="16" applyFont="1" applyFill="1" applyBorder="1" applyProtection="1">
      <protection locked="0"/>
    </xf>
    <xf numFmtId="3" fontId="354" fillId="75" borderId="191" xfId="16" applyNumberFormat="1" applyFont="1" applyFill="1" applyBorder="1"/>
    <xf numFmtId="0" fontId="359" fillId="0" borderId="0" xfId="37364" applyFont="1" applyAlignment="1" applyProtection="1">
      <alignment vertical="center"/>
      <protection locked="0"/>
    </xf>
    <xf numFmtId="0" fontId="130" fillId="0" borderId="191" xfId="37365" applyFont="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Border="1"/>
    <xf numFmtId="0" fontId="119" fillId="75" borderId="96" xfId="20952" applyFont="1" applyFill="1" applyBorder="1">
      <alignment vertical="center"/>
    </xf>
    <xf numFmtId="0" fontId="119" fillId="75" borderId="97" xfId="20952" applyFont="1" applyFill="1" applyBorder="1">
      <alignment vertical="center"/>
    </xf>
    <xf numFmtId="0" fontId="119" fillId="76" borderId="97" xfId="20952" applyFont="1" applyFill="1" applyBorder="1">
      <alignment vertical="center"/>
    </xf>
    <xf numFmtId="0" fontId="119" fillId="3" borderId="97" xfId="20952" applyFont="1" applyFill="1" applyBorder="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0" fontId="93" fillId="3" borderId="93" xfId="20952" applyFont="1" applyFill="1" applyBorder="1" applyAlignment="1">
      <alignment horizontal="center" vertical="center"/>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0" fontId="85" fillId="0" borderId="204" xfId="0" applyFont="1" applyBorder="1"/>
    <xf numFmtId="14" fontId="2" fillId="0" borderId="0" xfId="0" applyNumberFormat="1" applyFont="1" applyAlignment="1">
      <alignment horizontal="left"/>
    </xf>
    <xf numFmtId="191" fontId="95" fillId="0" borderId="204" xfId="0" applyNumberFormat="1" applyFont="1" applyBorder="1" applyAlignment="1" applyProtection="1">
      <alignment vertical="center" wrapText="1"/>
      <protection locked="0"/>
    </xf>
    <xf numFmtId="191" fontId="3" fillId="0" borderId="204" xfId="0" applyNumberFormat="1" applyFont="1" applyBorder="1" applyAlignment="1" applyProtection="1">
      <alignment vertical="center" wrapText="1"/>
      <protection locked="0"/>
    </xf>
    <xf numFmtId="191" fontId="3" fillId="0" borderId="205" xfId="0" applyNumberFormat="1" applyFont="1" applyBorder="1" applyAlignment="1" applyProtection="1">
      <alignment vertical="center" wrapText="1"/>
      <protection locked="0"/>
    </xf>
    <xf numFmtId="191" fontId="95" fillId="0" borderId="204" xfId="0" applyNumberFormat="1" applyFont="1" applyBorder="1" applyAlignment="1" applyProtection="1">
      <alignment horizontal="right" vertical="center" wrapText="1"/>
      <protection locked="0"/>
    </xf>
    <xf numFmtId="10" fontId="3" fillId="0" borderId="204" xfId="20950" applyNumberFormat="1" applyFont="1" applyBorder="1" applyAlignment="1" applyProtection="1">
      <alignment vertical="center" wrapText="1"/>
      <protection locked="0"/>
    </xf>
    <xf numFmtId="14" fontId="93" fillId="0" borderId="0" xfId="0" applyNumberFormat="1" applyFont="1" applyAlignment="1">
      <alignment horizontal="left"/>
    </xf>
    <xf numFmtId="0" fontId="2" fillId="0" borderId="187" xfId="0" applyFont="1" applyBorder="1" applyAlignment="1">
      <alignment wrapText="1"/>
    </xf>
    <xf numFmtId="0" fontId="2" fillId="0" borderId="83" xfId="0" applyFont="1" applyBorder="1" applyAlignment="1">
      <alignment vertical="center"/>
    </xf>
    <xf numFmtId="0" fontId="2" fillId="0" borderId="188" xfId="0" applyFont="1" applyBorder="1" applyAlignment="1">
      <alignment wrapText="1"/>
    </xf>
    <xf numFmtId="10" fontId="3" fillId="0" borderId="80" xfId="20950" applyNumberFormat="1" applyFont="1" applyBorder="1" applyAlignment="1">
      <alignment horizontal="center"/>
    </xf>
    <xf numFmtId="0" fontId="2" fillId="0" borderId="83" xfId="0" applyFont="1" applyBorder="1" applyAlignment="1">
      <alignment horizontal="right" vertical="center"/>
    </xf>
    <xf numFmtId="0" fontId="84" fillId="0" borderId="207" xfId="0" applyFont="1" applyBorder="1" applyAlignment="1">
      <alignment horizontal="center" vertical="center" wrapText="1"/>
    </xf>
    <xf numFmtId="0" fontId="86" fillId="0" borderId="208" xfId="0" applyFont="1" applyBorder="1" applyAlignment="1">
      <alignment horizontal="center" vertical="center" wrapText="1"/>
    </xf>
    <xf numFmtId="0" fontId="84" fillId="0" borderId="209" xfId="0" applyFont="1" applyBorder="1" applyAlignment="1">
      <alignment horizontal="center" vertical="center" wrapText="1"/>
    </xf>
    <xf numFmtId="0" fontId="84" fillId="0" borderId="210" xfId="0" applyFont="1" applyBorder="1" applyAlignment="1">
      <alignment horizontal="center" vertical="center" wrapText="1"/>
    </xf>
    <xf numFmtId="0" fontId="0" fillId="0" borderId="204" xfId="0" applyBorder="1" applyAlignment="1">
      <alignment horizontal="center"/>
    </xf>
    <xf numFmtId="0" fontId="121" fillId="3" borderId="204" xfId="20954" applyFont="1" applyFill="1" applyBorder="1" applyAlignment="1">
      <alignment horizontal="left" vertical="center" wrapText="1"/>
    </xf>
    <xf numFmtId="43" fontId="84" fillId="0" borderId="28" xfId="7" applyFont="1" applyBorder="1" applyAlignment="1">
      <alignment horizontal="center" vertical="center"/>
    </xf>
    <xf numFmtId="0" fontId="122" fillId="0" borderId="204" xfId="20954" applyFont="1" applyBorder="1" applyAlignment="1">
      <alignment horizontal="left" vertical="center" wrapText="1" indent="1"/>
    </xf>
    <xf numFmtId="43" fontId="84" fillId="0" borderId="9" xfId="7" applyFont="1" applyBorder="1" applyAlignment="1">
      <alignment horizontal="center" vertical="center"/>
    </xf>
    <xf numFmtId="0" fontId="122" fillId="3" borderId="204" xfId="20954" applyFont="1" applyFill="1" applyBorder="1" applyAlignment="1">
      <alignment horizontal="left" vertical="center" wrapText="1" indent="1"/>
    </xf>
    <xf numFmtId="43" fontId="87" fillId="0" borderId="9" xfId="7" applyFont="1" applyBorder="1" applyAlignment="1">
      <alignment horizontal="center" vertical="center"/>
    </xf>
    <xf numFmtId="43" fontId="84" fillId="0" borderId="10" xfId="7" applyFont="1" applyBorder="1" applyAlignment="1">
      <alignment horizontal="center" vertical="center"/>
    </xf>
    <xf numFmtId="43" fontId="86" fillId="0" borderId="211" xfId="7" applyFont="1" applyBorder="1" applyAlignment="1">
      <alignment horizontal="center" vertical="center"/>
    </xf>
    <xf numFmtId="167" fontId="86" fillId="0" borderId="212" xfId="0" applyNumberFormat="1" applyFont="1" applyBorder="1" applyAlignment="1">
      <alignment horizontal="center"/>
    </xf>
    <xf numFmtId="43" fontId="84" fillId="0" borderId="11" xfId="7" applyFont="1" applyBorder="1" applyAlignment="1">
      <alignment horizontal="center" vertical="center"/>
    </xf>
    <xf numFmtId="0" fontId="124" fillId="0" borderId="204" xfId="20954" applyFont="1" applyBorder="1" applyAlignment="1">
      <alignment horizontal="left" vertical="center" wrapText="1" indent="1"/>
    </xf>
    <xf numFmtId="0" fontId="123" fillId="0" borderId="204" xfId="0" applyFont="1" applyBorder="1" applyAlignment="1">
      <alignment horizontal="left" vertical="center" wrapText="1"/>
    </xf>
    <xf numFmtId="0" fontId="125" fillId="0" borderId="204" xfId="20954" applyFont="1" applyBorder="1" applyAlignment="1">
      <alignment horizontal="center" vertical="center" wrapText="1"/>
    </xf>
    <xf numFmtId="43" fontId="87" fillId="0" borderId="10" xfId="7" applyFont="1" applyBorder="1" applyAlignment="1">
      <alignment vertical="center"/>
    </xf>
    <xf numFmtId="0" fontId="122" fillId="3" borderId="204" xfId="0" applyFont="1" applyFill="1" applyBorder="1" applyAlignment="1">
      <alignment horizontal="left" vertical="center" wrapText="1" indent="1"/>
    </xf>
    <xf numFmtId="43" fontId="84" fillId="0" borderId="204" xfId="7" applyFont="1" applyBorder="1" applyAlignment="1">
      <alignment horizontal="center" vertical="center"/>
    </xf>
    <xf numFmtId="167" fontId="84" fillId="0" borderId="204" xfId="0" applyNumberFormat="1" applyFont="1" applyBorder="1" applyAlignment="1">
      <alignment horizontal="center"/>
    </xf>
    <xf numFmtId="43" fontId="86" fillId="0" borderId="204" xfId="7" applyFont="1" applyBorder="1" applyAlignment="1">
      <alignment horizontal="center" vertical="center"/>
    </xf>
    <xf numFmtId="167" fontId="86" fillId="0" borderId="204" xfId="0" applyNumberFormat="1" applyFont="1" applyBorder="1" applyAlignment="1">
      <alignment horizontal="center"/>
    </xf>
    <xf numFmtId="43" fontId="84" fillId="0" borderId="204" xfId="7" applyFont="1" applyBorder="1" applyAlignment="1">
      <alignment horizontal="center"/>
    </xf>
    <xf numFmtId="0" fontId="84" fillId="0" borderId="204" xfId="0" applyFont="1" applyBorder="1"/>
    <xf numFmtId="0" fontId="122" fillId="0" borderId="204" xfId="0" applyFont="1" applyBorder="1" applyAlignment="1">
      <alignment horizontal="left" vertical="center" wrapText="1" indent="1"/>
    </xf>
    <xf numFmtId="0" fontId="123" fillId="0" borderId="204" xfId="20954" applyFont="1" applyBorder="1" applyAlignment="1">
      <alignment horizontal="left" vertical="center" wrapText="1"/>
    </xf>
    <xf numFmtId="0" fontId="123" fillId="3" borderId="204" xfId="0" applyFont="1" applyFill="1" applyBorder="1" applyAlignment="1">
      <alignment horizontal="left" vertical="center" wrapText="1"/>
    </xf>
    <xf numFmtId="0" fontId="123" fillId="0" borderId="204" xfId="0" applyFont="1" applyBorder="1" applyAlignment="1">
      <alignment vertical="center" wrapText="1"/>
    </xf>
    <xf numFmtId="43" fontId="84" fillId="0" borderId="204" xfId="7" applyFont="1" applyBorder="1"/>
    <xf numFmtId="0" fontId="123" fillId="3" borderId="204" xfId="20954" applyFont="1" applyFill="1" applyBorder="1" applyAlignment="1">
      <alignment horizontal="left" vertical="center" wrapText="1"/>
    </xf>
    <xf numFmtId="0" fontId="124" fillId="3" borderId="204" xfId="0" applyFont="1" applyFill="1" applyBorder="1" applyAlignment="1">
      <alignment horizontal="left" vertical="center" wrapText="1" indent="1"/>
    </xf>
    <xf numFmtId="0" fontId="126" fillId="0" borderId="204" xfId="0" applyFont="1" applyBorder="1" applyAlignment="1">
      <alignment horizontal="justify"/>
    </xf>
    <xf numFmtId="10" fontId="93" fillId="0" borderId="95" xfId="20950" applyNumberFormat="1" applyFont="1" applyFill="1" applyBorder="1" applyAlignment="1" applyProtection="1">
      <alignment horizontal="right" vertical="center"/>
      <protection locked="0"/>
    </xf>
    <xf numFmtId="43" fontId="110" fillId="0" borderId="123" xfId="7" applyFont="1" applyBorder="1"/>
    <xf numFmtId="14" fontId="110" fillId="0" borderId="0" xfId="0" applyNumberFormat="1" applyFont="1" applyAlignment="1">
      <alignment horizontal="left"/>
    </xf>
    <xf numFmtId="43" fontId="113" fillId="0" borderId="123" xfId="7" applyFont="1" applyBorder="1"/>
    <xf numFmtId="43" fontId="109" fillId="0" borderId="123" xfId="7" applyFont="1" applyBorder="1" applyAlignment="1">
      <alignment horizontal="left" vertical="center" wrapText="1"/>
    </xf>
    <xf numFmtId="43" fontId="109" fillId="0" borderId="123" xfId="7" applyFont="1" applyBorder="1"/>
    <xf numFmtId="43" fontId="109" fillId="0" borderId="123" xfId="7" applyFont="1" applyBorder="1" applyAlignment="1">
      <alignment horizontal="center" vertical="center" wrapText="1"/>
    </xf>
    <xf numFmtId="43" fontId="109" fillId="0" borderId="123" xfId="7" applyFont="1" applyBorder="1" applyAlignment="1">
      <alignment horizontal="center" vertical="center"/>
    </xf>
    <xf numFmtId="43" fontId="112" fillId="0" borderId="123" xfId="7" applyFont="1" applyBorder="1" applyAlignment="1">
      <alignment horizontal="left" vertical="center" wrapText="1"/>
    </xf>
    <xf numFmtId="43" fontId="114" fillId="0" borderId="123" xfId="7" applyFont="1" applyBorder="1"/>
    <xf numFmtId="43" fontId="114" fillId="0" borderId="204" xfId="0" applyNumberFormat="1" applyFont="1" applyBorder="1"/>
    <xf numFmtId="43" fontId="114" fillId="0" borderId="204" xfId="7" applyFont="1" applyBorder="1"/>
    <xf numFmtId="0" fontId="114" fillId="0" borderId="204" xfId="0" applyFont="1" applyBorder="1"/>
    <xf numFmtId="9" fontId="114" fillId="0" borderId="204" xfId="0" applyNumberFormat="1" applyFont="1" applyBorder="1"/>
    <xf numFmtId="43" fontId="114" fillId="0" borderId="204" xfId="7" applyFont="1" applyFill="1" applyBorder="1"/>
    <xf numFmtId="43" fontId="114" fillId="0" borderId="198" xfId="7" applyFont="1" applyBorder="1"/>
    <xf numFmtId="164" fontId="3" fillId="0" borderId="77" xfId="7" applyNumberFormat="1" applyFont="1" applyBorder="1" applyAlignment="1">
      <alignment horizontal="right" vertical="center" wrapText="1"/>
    </xf>
    <xf numFmtId="164" fontId="4" fillId="35" borderId="77" xfId="7" applyNumberFormat="1" applyFont="1" applyFill="1" applyBorder="1" applyAlignment="1">
      <alignment horizontal="left" vertical="center" wrapText="1"/>
    </xf>
    <xf numFmtId="164" fontId="4" fillId="35" borderId="77" xfId="7" applyNumberFormat="1" applyFont="1" applyFill="1" applyBorder="1" applyAlignment="1">
      <alignment horizontal="center" vertical="center" wrapText="1"/>
    </xf>
    <xf numFmtId="164" fontId="3" fillId="0" borderId="20" xfId="7" applyNumberFormat="1" applyFont="1" applyBorder="1" applyAlignment="1">
      <alignment horizontal="right" vertical="center" wrapText="1"/>
    </xf>
    <xf numFmtId="14" fontId="3" fillId="0" borderId="0" xfId="0" applyNumberFormat="1" applyFont="1" applyAlignment="1">
      <alignment horizontal="left"/>
    </xf>
    <xf numFmtId="43" fontId="112" fillId="0" borderId="123" xfId="7" applyFont="1" applyBorder="1"/>
    <xf numFmtId="43" fontId="109" fillId="0" borderId="123" xfId="7" applyFont="1" applyBorder="1" applyAlignment="1">
      <alignment horizontal="left" indent="1"/>
    </xf>
    <xf numFmtId="43" fontId="112" fillId="75" borderId="123" xfId="7" applyFont="1" applyFill="1" applyBorder="1"/>
    <xf numFmtId="43" fontId="112" fillId="0" borderId="15" xfId="7" applyFont="1" applyBorder="1"/>
    <xf numFmtId="43" fontId="109" fillId="0" borderId="77" xfId="7" applyFont="1" applyBorder="1"/>
    <xf numFmtId="43" fontId="109" fillId="0" borderId="126" xfId="7" applyFont="1" applyBorder="1"/>
    <xf numFmtId="43" fontId="109" fillId="0" borderId="15" xfId="7" applyFont="1" applyBorder="1" applyAlignment="1">
      <alignment horizontal="left" indent="1"/>
    </xf>
    <xf numFmtId="43" fontId="109" fillId="0" borderId="15" xfId="7" applyFont="1" applyBorder="1" applyAlignment="1">
      <alignment horizontal="left" indent="2"/>
    </xf>
    <xf numFmtId="43" fontId="109" fillId="0" borderId="15" xfId="7" applyFont="1" applyBorder="1" applyAlignment="1">
      <alignment horizontal="left" indent="3"/>
    </xf>
    <xf numFmtId="43" fontId="109" fillId="78" borderId="15" xfId="7" applyFont="1" applyFill="1" applyBorder="1"/>
    <xf numFmtId="43" fontId="109" fillId="78" borderId="123" xfId="7" applyFont="1" applyFill="1" applyBorder="1"/>
    <xf numFmtId="43" fontId="109" fillId="78" borderId="77" xfId="7" applyFont="1" applyFill="1" applyBorder="1"/>
    <xf numFmtId="43" fontId="109" fillId="78" borderId="126" xfId="7" applyFont="1" applyFill="1" applyBorder="1"/>
    <xf numFmtId="43" fontId="109" fillId="0" borderId="15" xfId="7" applyFont="1" applyBorder="1" applyAlignment="1">
      <alignment horizontal="left" vertical="top" wrapText="1" indent="2"/>
    </xf>
    <xf numFmtId="43" fontId="109" fillId="0" borderId="15" xfId="7" applyFont="1" applyBorder="1" applyAlignment="1">
      <alignment horizontal="left" wrapText="1" indent="3"/>
    </xf>
    <xf numFmtId="43" fontId="109" fillId="0" borderId="15" xfId="7" applyFont="1" applyBorder="1" applyAlignment="1">
      <alignment horizontal="left" wrapText="1" indent="2"/>
    </xf>
    <xf numFmtId="43" fontId="109" fillId="0" borderId="15" xfId="7" applyFont="1" applyBorder="1" applyAlignment="1">
      <alignment horizontal="left" wrapText="1" indent="1"/>
    </xf>
    <xf numFmtId="43" fontId="109" fillId="0" borderId="18" xfId="7" applyFont="1" applyBorder="1" applyAlignment="1">
      <alignment horizontal="left" wrapText="1" indent="1"/>
    </xf>
    <xf numFmtId="43" fontId="109" fillId="0" borderId="19" xfId="7" applyFont="1" applyBorder="1"/>
    <xf numFmtId="43" fontId="109" fillId="0" borderId="20" xfId="7" applyFont="1" applyBorder="1"/>
    <xf numFmtId="43" fontId="109" fillId="0" borderId="22" xfId="7" applyFont="1" applyBorder="1"/>
    <xf numFmtId="165" fontId="93" fillId="2" borderId="204" xfId="20950" applyNumberFormat="1" applyFont="1" applyFill="1" applyBorder="1" applyAlignment="1" applyProtection="1">
      <alignment vertical="center"/>
      <protection locked="0"/>
    </xf>
    <xf numFmtId="165" fontId="93" fillId="2" borderId="205" xfId="20950" applyNumberFormat="1" applyFont="1" applyFill="1" applyBorder="1" applyAlignment="1" applyProtection="1">
      <alignment vertical="center"/>
      <protection locked="0"/>
    </xf>
    <xf numFmtId="165" fontId="361" fillId="2" borderId="204" xfId="20950" applyNumberFormat="1" applyFont="1" applyFill="1" applyBorder="1" applyAlignment="1" applyProtection="1">
      <alignment vertical="center"/>
      <protection locked="0"/>
    </xf>
    <xf numFmtId="165" fontId="361" fillId="2" borderId="205" xfId="20950" applyNumberFormat="1" applyFont="1" applyFill="1" applyBorder="1" applyAlignment="1" applyProtection="1">
      <alignment vertical="center"/>
      <protection locked="0"/>
    </xf>
    <xf numFmtId="0" fontId="2" fillId="0" borderId="213" xfId="0" applyFont="1" applyBorder="1" applyAlignment="1">
      <alignment horizontal="left" vertical="center" wrapText="1" indent="1"/>
    </xf>
    <xf numFmtId="0" fontId="2" fillId="0" borderId="214" xfId="0" applyFont="1" applyBorder="1" applyAlignment="1">
      <alignment horizontal="left" vertical="center" wrapText="1" indent="1"/>
    </xf>
    <xf numFmtId="169" fontId="9" fillId="36" borderId="92" xfId="20" applyBorder="1"/>
    <xf numFmtId="10" fontId="3" fillId="0" borderId="205" xfId="20950" applyNumberFormat="1" applyFont="1" applyBorder="1" applyAlignment="1" applyProtection="1">
      <alignment vertical="center" wrapText="1"/>
      <protection locked="0"/>
    </xf>
    <xf numFmtId="10" fontId="3" fillId="0" borderId="204" xfId="20950" quotePrefix="1" applyNumberFormat="1" applyFont="1" applyFill="1" applyBorder="1" applyAlignment="1" applyProtection="1">
      <alignment horizontal="right" vertical="center" wrapText="1"/>
      <protection locked="0"/>
    </xf>
    <xf numFmtId="9" fontId="9" fillId="36" borderId="0" xfId="20950" applyFont="1" applyFill="1"/>
    <xf numFmtId="9" fontId="9" fillId="36" borderId="92" xfId="20950" applyFont="1" applyFill="1" applyBorder="1"/>
    <xf numFmtId="191" fontId="93" fillId="2" borderId="204" xfId="0" applyNumberFormat="1" applyFont="1" applyFill="1" applyBorder="1" applyAlignment="1" applyProtection="1">
      <alignment vertical="center"/>
      <protection locked="0"/>
    </xf>
    <xf numFmtId="191" fontId="93" fillId="2" borderId="205" xfId="0" applyNumberFormat="1" applyFont="1" applyFill="1" applyBorder="1" applyAlignment="1" applyProtection="1">
      <alignment vertical="center"/>
      <protection locked="0"/>
    </xf>
    <xf numFmtId="191" fontId="361" fillId="2" borderId="204" xfId="0" applyNumberFormat="1" applyFont="1" applyFill="1" applyBorder="1" applyAlignment="1" applyProtection="1">
      <alignment vertical="center"/>
      <protection locked="0"/>
    </xf>
    <xf numFmtId="191" fontId="361" fillId="2" borderId="205"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61" fillId="2" borderId="198" xfId="0" applyNumberFormat="1" applyFont="1" applyFill="1" applyBorder="1" applyAlignment="1" applyProtection="1">
      <alignment vertical="center"/>
      <protection locked="0"/>
    </xf>
    <xf numFmtId="191" fontId="361" fillId="2" borderId="215" xfId="0" applyNumberFormat="1" applyFont="1" applyFill="1" applyBorder="1" applyAlignment="1" applyProtection="1">
      <alignment vertical="center"/>
      <protection locked="0"/>
    </xf>
    <xf numFmtId="165" fontId="93" fillId="2" borderId="19" xfId="20950" applyNumberFormat="1" applyFont="1" applyFill="1" applyBorder="1" applyAlignment="1" applyProtection="1">
      <alignment vertical="center"/>
      <protection locked="0"/>
    </xf>
    <xf numFmtId="165" fontId="361" fillId="2" borderId="19" xfId="20950" applyNumberFormat="1" applyFont="1" applyFill="1" applyBorder="1" applyAlignment="1" applyProtection="1">
      <alignment vertical="center"/>
      <protection locked="0"/>
    </xf>
    <xf numFmtId="165" fontId="361" fillId="2" borderId="20" xfId="20950" applyNumberFormat="1" applyFont="1" applyFill="1" applyBorder="1" applyAlignment="1" applyProtection="1">
      <alignment vertical="center"/>
      <protection locked="0"/>
    </xf>
    <xf numFmtId="165" fontId="3" fillId="0" borderId="204" xfId="20950" applyNumberFormat="1" applyFont="1" applyFill="1" applyBorder="1" applyAlignment="1" applyProtection="1">
      <alignment horizontal="right" vertical="center" wrapText="1"/>
      <protection locked="0"/>
    </xf>
    <xf numFmtId="165" fontId="3" fillId="0" borderId="204" xfId="20950" applyNumberFormat="1" applyFont="1" applyBorder="1" applyAlignment="1" applyProtection="1">
      <alignment vertical="center" wrapText="1"/>
      <protection locked="0"/>
    </xf>
    <xf numFmtId="165" fontId="3" fillId="0" borderId="205" xfId="20950" applyNumberFormat="1" applyFont="1" applyBorder="1" applyAlignment="1" applyProtection="1">
      <alignment vertical="center" wrapText="1"/>
      <protection locked="0"/>
    </xf>
    <xf numFmtId="43" fontId="349" fillId="0" borderId="110" xfId="7" applyFont="1" applyBorder="1"/>
    <xf numFmtId="43" fontId="349" fillId="35" borderId="110" xfId="7" applyFont="1" applyFill="1" applyBorder="1"/>
    <xf numFmtId="43" fontId="349" fillId="0" borderId="110" xfId="7" applyFont="1" applyBorder="1" applyAlignment="1">
      <alignment vertical="center"/>
    </xf>
    <xf numFmtId="43" fontId="349" fillId="35" borderId="110" xfId="7" applyFont="1" applyFill="1" applyBorder="1" applyAlignment="1">
      <alignment vertical="center"/>
    </xf>
    <xf numFmtId="43" fontId="349" fillId="0" borderId="112" xfId="7" applyFont="1" applyBorder="1" applyAlignment="1">
      <alignment horizontal="center"/>
    </xf>
    <xf numFmtId="43" fontId="349" fillId="0" borderId="113" xfId="7" applyFont="1" applyBorder="1" applyAlignment="1">
      <alignment horizontal="center"/>
    </xf>
    <xf numFmtId="43" fontId="349" fillId="0" borderId="114" xfId="7" applyFont="1" applyBorder="1" applyAlignment="1">
      <alignment horizontal="center"/>
    </xf>
    <xf numFmtId="43" fontId="349" fillId="0" borderId="123" xfId="7" applyFont="1" applyBorder="1"/>
    <xf numFmtId="43" fontId="349" fillId="35" borderId="123" xfId="7" applyFont="1" applyFill="1" applyBorder="1"/>
    <xf numFmtId="43" fontId="349" fillId="0" borderId="124" xfId="7" applyFont="1" applyBorder="1" applyAlignment="1">
      <alignment horizontal="center"/>
    </xf>
    <xf numFmtId="43" fontId="349" fillId="0" borderId="125" xfId="7" applyFont="1" applyBorder="1" applyAlignment="1">
      <alignment horizontal="center"/>
    </xf>
    <xf numFmtId="43" fontId="349" fillId="0" borderId="126" xfId="7" applyFont="1" applyBorder="1" applyAlignment="1">
      <alignment horizontal="center"/>
    </xf>
    <xf numFmtId="43" fontId="2" fillId="0" borderId="0" xfId="7" applyFont="1"/>
    <xf numFmtId="43" fontId="84" fillId="0" borderId="0" xfId="7" applyFont="1"/>
    <xf numFmtId="43" fontId="85" fillId="0" borderId="0" xfId="7" applyFont="1"/>
    <xf numFmtId="43" fontId="119" fillId="0" borderId="13" xfId="7" applyFont="1" applyBorder="1" applyAlignment="1">
      <alignment horizontal="center" vertical="center"/>
    </xf>
    <xf numFmtId="43" fontId="119" fillId="0" borderId="14" xfId="7" applyFont="1" applyBorder="1" applyAlignment="1">
      <alignment horizontal="center" vertical="center"/>
    </xf>
    <xf numFmtId="43" fontId="2" fillId="0" borderId="123" xfId="7" applyFont="1" applyBorder="1" applyAlignment="1">
      <alignment horizontal="center" vertical="center" wrapText="1"/>
    </xf>
    <xf numFmtId="43" fontId="0" fillId="0" borderId="123" xfId="7" applyFont="1" applyBorder="1"/>
    <xf numFmtId="43" fontId="0" fillId="35" borderId="123" xfId="7" applyFont="1" applyFill="1" applyBorder="1"/>
    <xf numFmtId="43" fontId="0" fillId="0" borderId="191" xfId="7" applyFont="1" applyBorder="1"/>
    <xf numFmtId="43" fontId="0" fillId="35" borderId="191" xfId="7" applyFont="1" applyFill="1" applyBorder="1"/>
    <xf numFmtId="43" fontId="0" fillId="0" borderId="0" xfId="7" applyFont="1"/>
    <xf numFmtId="43" fontId="93" fillId="0" borderId="0" xfId="7" applyFont="1"/>
    <xf numFmtId="43" fontId="349" fillId="0" borderId="0" xfId="7" applyFont="1"/>
    <xf numFmtId="43" fontId="93" fillId="0" borderId="110" xfId="7" applyFont="1" applyBorder="1" applyAlignment="1">
      <alignment horizontal="center" vertical="center" wrapText="1"/>
    </xf>
    <xf numFmtId="43" fontId="2" fillId="0" borderId="123" xfId="7" applyFont="1" applyBorder="1" applyAlignment="1">
      <alignment horizontal="right"/>
    </xf>
    <xf numFmtId="43" fontId="2" fillId="35" borderId="123" xfId="7" applyFont="1" applyFill="1" applyBorder="1" applyAlignment="1">
      <alignment horizontal="right"/>
    </xf>
    <xf numFmtId="43" fontId="2" fillId="35" borderId="77" xfId="7" applyFont="1" applyFill="1" applyBorder="1" applyAlignment="1">
      <alignment horizontal="right"/>
    </xf>
    <xf numFmtId="43" fontId="93" fillId="0" borderId="191" xfId="7" applyFont="1" applyBorder="1" applyAlignment="1">
      <alignment horizontal="right"/>
    </xf>
    <xf numFmtId="43" fontId="93" fillId="35" borderId="191" xfId="7" applyFont="1" applyFill="1" applyBorder="1" applyAlignment="1">
      <alignment horizontal="right"/>
    </xf>
    <xf numFmtId="43" fontId="93" fillId="0" borderId="0" xfId="7" applyFont="1" applyAlignment="1">
      <alignment horizontal="right"/>
    </xf>
    <xf numFmtId="10" fontId="3" fillId="0" borderId="205" xfId="20950" applyNumberFormat="1" applyFont="1" applyBorder="1" applyAlignment="1">
      <alignment horizontal="center"/>
    </xf>
    <xf numFmtId="10" fontId="3" fillId="0" borderId="87" xfId="20950" applyNumberFormat="1" applyFont="1" applyBorder="1" applyAlignment="1">
      <alignment horizontal="center"/>
    </xf>
    <xf numFmtId="10" fontId="3" fillId="0" borderId="87" xfId="20950" applyNumberFormat="1" applyFont="1" applyFill="1" applyBorder="1" applyAlignment="1">
      <alignment horizontal="center"/>
    </xf>
    <xf numFmtId="0" fontId="84" fillId="0" borderId="206" xfId="0" applyFont="1" applyBorder="1" applyAlignment="1">
      <alignment horizontal="center"/>
    </xf>
    <xf numFmtId="0" fontId="84" fillId="0" borderId="35" xfId="0" applyFont="1" applyBorder="1" applyAlignment="1">
      <alignment horizontal="center"/>
    </xf>
    <xf numFmtId="43" fontId="3" fillId="0" borderId="3" xfId="7" applyFont="1" applyBorder="1"/>
    <xf numFmtId="43" fontId="3" fillId="0" borderId="6" xfId="7" applyFont="1" applyBorder="1"/>
    <xf numFmtId="43" fontId="3" fillId="0" borderId="16" xfId="7" applyFont="1" applyBorder="1"/>
    <xf numFmtId="43" fontId="3" fillId="35" borderId="19" xfId="7" applyFont="1" applyFill="1" applyBorder="1"/>
    <xf numFmtId="43" fontId="3" fillId="35" borderId="20" xfId="7" applyFont="1" applyFill="1" applyBorder="1"/>
    <xf numFmtId="43" fontId="9" fillId="36" borderId="0" xfId="7" applyFont="1" applyFill="1"/>
    <xf numFmtId="43" fontId="3" fillId="0" borderId="81" xfId="7" applyFont="1" applyBorder="1" applyAlignment="1">
      <alignment vertical="center"/>
    </xf>
    <xf numFmtId="43" fontId="3" fillId="0" borderId="60" xfId="7" applyFont="1" applyBorder="1" applyAlignment="1">
      <alignment vertical="center"/>
    </xf>
    <xf numFmtId="43" fontId="3" fillId="3" borderId="79" xfId="7" applyFont="1" applyFill="1" applyBorder="1" applyAlignment="1">
      <alignment vertical="center"/>
    </xf>
    <xf numFmtId="43" fontId="3" fillId="3" borderId="80" xfId="7" applyFont="1" applyFill="1" applyBorder="1" applyAlignment="1">
      <alignment vertical="center"/>
    </xf>
    <xf numFmtId="43" fontId="3" fillId="0" borderId="76" xfId="7" applyFont="1" applyBorder="1" applyAlignment="1">
      <alignment vertical="center"/>
    </xf>
    <xf numFmtId="43" fontId="3" fillId="0" borderId="82" xfId="7" applyFont="1" applyBorder="1" applyAlignment="1">
      <alignment vertical="center"/>
    </xf>
    <xf numFmtId="43" fontId="3" fillId="0" borderId="77" xfId="7" applyFont="1" applyBorder="1" applyAlignment="1">
      <alignment vertical="center"/>
    </xf>
    <xf numFmtId="43" fontId="3" fillId="0" borderId="19" xfId="7" applyFont="1" applyBorder="1" applyAlignment="1">
      <alignment vertical="center"/>
    </xf>
    <xf numFmtId="43" fontId="3" fillId="0" borderId="21" xfId="7" applyFont="1" applyBorder="1" applyAlignment="1">
      <alignment vertical="center"/>
    </xf>
    <xf numFmtId="43" fontId="3" fillId="0" borderId="20" xfId="7" applyFont="1" applyBorder="1" applyAlignment="1">
      <alignment vertical="center"/>
    </xf>
    <xf numFmtId="43" fontId="3" fillId="3" borderId="0" xfId="7" applyFont="1" applyFill="1" applyAlignment="1">
      <alignment vertical="center"/>
    </xf>
    <xf numFmtId="43" fontId="9" fillId="36" borderId="52" xfId="7" applyFont="1" applyFill="1" applyBorder="1"/>
    <xf numFmtId="43" fontId="3" fillId="0" borderId="23" xfId="7" applyFont="1" applyBorder="1" applyAlignment="1">
      <alignment vertical="center"/>
    </xf>
    <xf numFmtId="43" fontId="3" fillId="0" borderId="14" xfId="7" applyFont="1" applyBorder="1" applyAlignment="1">
      <alignment vertical="center"/>
    </xf>
    <xf numFmtId="43" fontId="9" fillId="36" borderId="21" xfId="7" applyFont="1" applyFill="1" applyBorder="1"/>
    <xf numFmtId="43" fontId="9" fillId="36" borderId="85" xfId="7" applyFont="1" applyFill="1" applyBorder="1"/>
    <xf numFmtId="43" fontId="9" fillId="36" borderId="22" xfId="7" applyFont="1" applyFill="1" applyBorder="1"/>
    <xf numFmtId="43" fontId="3" fillId="0" borderId="86" xfId="7" applyFont="1" applyBorder="1" applyAlignment="1">
      <alignment vertical="center"/>
    </xf>
    <xf numFmtId="43" fontId="3" fillId="0" borderId="87" xfId="7" applyFont="1" applyBorder="1" applyAlignment="1">
      <alignment vertical="center"/>
    </xf>
    <xf numFmtId="165" fontId="9" fillId="36" borderId="27" xfId="20950" applyNumberFormat="1" applyFont="1" applyFill="1" applyBorder="1"/>
    <xf numFmtId="165" fontId="3" fillId="0" borderId="90" xfId="20950" applyNumberFormat="1" applyFont="1" applyBorder="1" applyAlignment="1">
      <alignment vertical="center"/>
    </xf>
    <xf numFmtId="165" fontId="3" fillId="0" borderId="91" xfId="20950" applyNumberFormat="1" applyFont="1" applyBorder="1" applyAlignment="1">
      <alignment vertical="center"/>
    </xf>
    <xf numFmtId="43" fontId="119" fillId="75" borderId="94" xfId="7" applyFont="1" applyFill="1" applyBorder="1" applyAlignment="1">
      <alignment vertical="center"/>
    </xf>
    <xf numFmtId="43" fontId="93" fillId="0" borderId="95" xfId="7" applyFont="1" applyFill="1" applyBorder="1" applyAlignment="1" applyProtection="1">
      <alignment horizontal="right" vertical="center"/>
      <protection locked="0"/>
    </xf>
    <xf numFmtId="43" fontId="119" fillId="75" borderId="94" xfId="7" applyFont="1" applyFill="1" applyBorder="1" applyAlignment="1">
      <alignment horizontal="right" vertical="center"/>
    </xf>
    <xf numFmtId="43" fontId="93" fillId="76" borderId="95" xfId="7"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43" fontId="109" fillId="35" borderId="123" xfId="7" applyFont="1" applyFill="1" applyBorder="1"/>
    <xf numFmtId="0" fontId="92" fillId="0" borderId="62" xfId="0" applyFont="1" applyBorder="1" applyAlignment="1">
      <alignment horizontal="left" wrapText="1"/>
    </xf>
    <xf numFmtId="0" fontId="92" fillId="0" borderId="61" xfId="0" applyFont="1" applyBorder="1" applyAlignment="1">
      <alignment horizontal="left" wrapText="1"/>
    </xf>
    <xf numFmtId="0" fontId="92" fillId="0" borderId="131" xfId="0" applyFont="1" applyBorder="1" applyAlignment="1">
      <alignment horizontal="center" vertical="center"/>
    </xf>
    <xf numFmtId="0" fontId="92" fillId="0" borderId="27" xfId="0" applyFont="1" applyBorder="1" applyAlignment="1">
      <alignment horizontal="center" vertical="center"/>
    </xf>
    <xf numFmtId="0" fontId="92" fillId="0" borderId="132" xfId="0" applyFont="1" applyBorder="1" applyAlignment="1">
      <alignment horizontal="center" vertic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5" xfId="0" applyFont="1" applyBorder="1" applyAlignment="1">
      <alignment horizontal="center" vertical="center"/>
    </xf>
    <xf numFmtId="0" fontId="0" fillId="0" borderId="64" xfId="0" applyBorder="1" applyAlignment="1">
      <alignment horizontal="center" vertical="center"/>
    </xf>
    <xf numFmtId="0" fontId="0" fillId="0" borderId="71" xfId="0" applyBorder="1" applyAlignment="1">
      <alignment horizontal="center" vertical="center"/>
    </xf>
    <xf numFmtId="0" fontId="118" fillId="0" borderId="127" xfId="0" applyFont="1" applyBorder="1" applyAlignment="1">
      <alignment horizontal="center" vertical="center" wrapText="1"/>
    </xf>
    <xf numFmtId="0" fontId="118" fillId="0" borderId="5"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43" fontId="45" fillId="0" borderId="13" xfId="7" applyFont="1" applyBorder="1" applyAlignment="1">
      <alignment horizontal="center" vertical="center"/>
    </xf>
    <xf numFmtId="43" fontId="45" fillId="0" borderId="14" xfId="7" applyFont="1" applyBorder="1" applyAlignment="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76" xfId="0" applyFont="1" applyBorder="1" applyAlignment="1">
      <alignment horizontal="center" vertical="center" wrapText="1"/>
    </xf>
    <xf numFmtId="0" fontId="84" fillId="0" borderId="76" xfId="0" applyFont="1" applyBorder="1" applyAlignment="1">
      <alignment horizontal="center" vertical="center" wrapText="1"/>
    </xf>
    <xf numFmtId="0" fontId="45" fillId="0" borderId="76" xfId="11" applyFont="1" applyBorder="1" applyAlignment="1">
      <alignment horizontal="center" vertical="center" wrapText="1"/>
    </xf>
    <xf numFmtId="0" fontId="45" fillId="0" borderId="77" xfId="11" applyFont="1" applyBorder="1" applyAlignment="1">
      <alignment horizontal="center" vertical="center" wrapText="1"/>
    </xf>
    <xf numFmtId="0" fontId="45" fillId="0" borderId="66" xfId="11" applyFont="1" applyBorder="1" applyAlignment="1">
      <alignment horizontal="center" vertical="center" wrapText="1"/>
    </xf>
    <xf numFmtId="0" fontId="45" fillId="0" borderId="0" xfId="11" applyFont="1" applyAlignment="1">
      <alignment horizontal="center" vertical="center" wrapText="1"/>
    </xf>
    <xf numFmtId="0" fontId="3" fillId="84" borderId="5"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5" xfId="11"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7" fillId="3" borderId="67" xfId="13" applyFont="1" applyFill="1" applyBorder="1" applyAlignment="1" applyProtection="1">
      <alignment horizontal="center" vertical="center" wrapText="1"/>
      <protection locked="0"/>
    </xf>
    <xf numFmtId="0" fontId="97" fillId="3" borderId="60"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6" xfId="0" applyFont="1" applyBorder="1" applyAlignment="1">
      <alignment horizontal="center" wrapText="1"/>
    </xf>
    <xf numFmtId="0" fontId="3" fillId="0" borderId="8" xfId="0" applyFont="1" applyBorder="1" applyAlignment="1">
      <alignment horizontal="center" wrapText="1"/>
    </xf>
    <xf numFmtId="0" fontId="98" fillId="0" borderId="51" xfId="0" applyFont="1" applyBorder="1" applyAlignment="1">
      <alignment horizontal="left" vertical="center"/>
    </xf>
    <xf numFmtId="0" fontId="98" fillId="0" borderId="52" xfId="0" applyFont="1" applyBorder="1" applyAlignment="1">
      <alignment horizontal="left" vertical="center"/>
    </xf>
    <xf numFmtId="0" fontId="3" fillId="0" borderId="52" xfId="0" applyFont="1" applyBorder="1" applyAlignment="1">
      <alignment horizontal="center" vertical="center" wrapText="1"/>
    </xf>
    <xf numFmtId="0" fontId="3" fillId="0" borderId="73" xfId="0" applyFont="1" applyBorder="1" applyAlignment="1">
      <alignment horizontal="center" vertical="center" wrapText="1"/>
    </xf>
    <xf numFmtId="43" fontId="3" fillId="0" borderId="55" xfId="7" applyFont="1" applyBorder="1" applyAlignment="1">
      <alignment horizontal="center" vertical="center" wrapText="1"/>
    </xf>
    <xf numFmtId="43" fontId="3" fillId="0" borderId="52" xfId="7" applyFont="1" applyBorder="1" applyAlignment="1">
      <alignment horizontal="center" vertical="center" wrapText="1"/>
    </xf>
    <xf numFmtId="43" fontId="3" fillId="0" borderId="73" xfId="7" applyFont="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7" xfId="0" applyFont="1" applyBorder="1" applyAlignment="1">
      <alignment horizontal="center" vertical="center" wrapText="1"/>
    </xf>
    <xf numFmtId="0" fontId="112" fillId="0" borderId="100" xfId="0" applyFont="1" applyBorder="1" applyAlignment="1">
      <alignment horizontal="left" vertical="center" wrapText="1"/>
    </xf>
    <xf numFmtId="0" fontId="112" fillId="0" borderId="101" xfId="0" applyFont="1" applyBorder="1" applyAlignment="1">
      <alignment horizontal="left" vertical="center" wrapText="1"/>
    </xf>
    <xf numFmtId="0" fontId="112" fillId="0" borderId="105" xfId="0" applyFont="1" applyBorder="1" applyAlignment="1">
      <alignment horizontal="left" vertical="center" wrapText="1"/>
    </xf>
    <xf numFmtId="0" fontId="112" fillId="0" borderId="106" xfId="0" applyFont="1" applyBorder="1" applyAlignment="1">
      <alignment horizontal="left" vertical="center" wrapText="1"/>
    </xf>
    <xf numFmtId="0" fontId="112" fillId="0" borderId="108" xfId="0" applyFont="1" applyBorder="1" applyAlignment="1">
      <alignment horizontal="left" vertical="center" wrapText="1"/>
    </xf>
    <xf numFmtId="0" fontId="112" fillId="0" borderId="109" xfId="0" applyFont="1" applyBorder="1" applyAlignment="1">
      <alignment horizontal="left" vertical="center" wrapText="1"/>
    </xf>
    <xf numFmtId="0" fontId="113" fillId="0" borderId="102" xfId="0" applyFont="1" applyBorder="1" applyAlignment="1">
      <alignment horizontal="center" vertical="center" wrapText="1"/>
    </xf>
    <xf numFmtId="0" fontId="113" fillId="0" borderId="103"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81" xfId="0" applyFont="1" applyBorder="1" applyAlignment="1">
      <alignment horizontal="center" vertical="center" wrapText="1"/>
    </xf>
    <xf numFmtId="0" fontId="113" fillId="0" borderId="107" xfId="0" applyFont="1" applyBorder="1" applyAlignment="1">
      <alignment horizontal="center" vertical="center" wrapText="1"/>
    </xf>
    <xf numFmtId="0" fontId="113" fillId="0" borderId="71" xfId="0" applyFont="1" applyBorder="1" applyAlignment="1">
      <alignment horizontal="center" vertical="center" wrapText="1"/>
    </xf>
    <xf numFmtId="0" fontId="109" fillId="0" borderId="127" xfId="0" applyFont="1" applyBorder="1" applyAlignment="1">
      <alignment horizontal="center" vertical="center" wrapText="1"/>
    </xf>
    <xf numFmtId="0" fontId="109" fillId="0" borderId="5" xfId="0" applyFont="1" applyBorder="1" applyAlignment="1">
      <alignment horizontal="center" vertical="center" wrapText="1"/>
    </xf>
    <xf numFmtId="0" fontId="109" fillId="0" borderId="123" xfId="0" applyFont="1" applyBorder="1" applyAlignment="1">
      <alignment horizontal="center" vertical="center" wrapText="1"/>
    </xf>
    <xf numFmtId="0" fontId="117" fillId="0" borderId="123" xfId="0" applyFont="1" applyBorder="1" applyAlignment="1">
      <alignment horizontal="center" vertical="center"/>
    </xf>
    <xf numFmtId="0" fontId="117" fillId="0" borderId="102" xfId="0" applyFont="1" applyBorder="1" applyAlignment="1">
      <alignment horizontal="center" vertical="center"/>
    </xf>
    <xf numFmtId="0" fontId="117" fillId="0" borderId="104" xfId="0" applyFont="1" applyBorder="1" applyAlignment="1">
      <alignment horizontal="center" vertical="center"/>
    </xf>
    <xf numFmtId="0" fontId="117" fillId="0" borderId="81" xfId="0" applyFont="1" applyBorder="1" applyAlignment="1">
      <alignment horizontal="center" vertical="center"/>
    </xf>
    <xf numFmtId="0" fontId="117" fillId="0" borderId="71" xfId="0" applyFont="1" applyBorder="1" applyAlignment="1">
      <alignment horizontal="center" vertical="center"/>
    </xf>
    <xf numFmtId="0" fontId="113" fillId="0" borderId="123" xfId="0" applyFont="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Border="1" applyAlignment="1">
      <alignment horizontal="center" vertical="center" wrapText="1"/>
    </xf>
    <xf numFmtId="0" fontId="112" fillId="0" borderId="104" xfId="0" applyFont="1" applyBorder="1" applyAlignment="1">
      <alignment horizontal="center" vertical="center" wrapText="1"/>
    </xf>
    <xf numFmtId="0" fontId="112" fillId="0" borderId="66" xfId="0" applyFont="1" applyBorder="1" applyAlignment="1">
      <alignment horizontal="center" vertical="center" wrapText="1"/>
    </xf>
    <xf numFmtId="0" fontId="112" fillId="0" borderId="64" xfId="0" applyFont="1" applyBorder="1" applyAlignment="1">
      <alignment horizontal="center" vertical="center" wrapText="1"/>
    </xf>
    <xf numFmtId="0" fontId="112" fillId="0" borderId="81" xfId="0" applyFont="1" applyBorder="1" applyAlignment="1">
      <alignment horizontal="center" vertical="center" wrapText="1"/>
    </xf>
    <xf numFmtId="0" fontId="112" fillId="0" borderId="71" xfId="0" applyFont="1" applyBorder="1" applyAlignment="1">
      <alignment horizontal="center" vertical="center" wrapText="1"/>
    </xf>
    <xf numFmtId="0" fontId="109" fillId="0" borderId="124" xfId="0" applyFont="1" applyBorder="1" applyAlignment="1">
      <alignment horizontal="center" vertical="center" wrapText="1"/>
    </xf>
    <xf numFmtId="0" fontId="109" fillId="0" borderId="125" xfId="0" applyFont="1" applyBorder="1" applyAlignment="1">
      <alignment horizontal="center" vertical="center" wrapText="1"/>
    </xf>
    <xf numFmtId="0" fontId="112" fillId="0" borderId="72" xfId="0" applyFont="1" applyBorder="1" applyAlignment="1">
      <alignment horizontal="center" vertical="center" wrapText="1"/>
    </xf>
    <xf numFmtId="0" fontId="112" fillId="0" borderId="5" xfId="0" applyFont="1" applyBorder="1" applyAlignment="1">
      <alignment horizontal="center" vertical="center" wrapText="1"/>
    </xf>
    <xf numFmtId="0" fontId="109" fillId="0" borderId="72" xfId="0" applyFont="1" applyBorder="1" applyAlignment="1">
      <alignment horizontal="center" vertical="center" wrapText="1"/>
    </xf>
    <xf numFmtId="0" fontId="109" fillId="0" borderId="71" xfId="0" applyFont="1" applyBorder="1" applyAlignment="1">
      <alignment horizontal="center" vertical="center" wrapText="1"/>
    </xf>
    <xf numFmtId="0" fontId="112" fillId="0" borderId="51" xfId="0" applyFont="1" applyBorder="1" applyAlignment="1">
      <alignment horizontal="left" vertical="top" wrapText="1"/>
    </xf>
    <xf numFmtId="0" fontId="112" fillId="0" borderId="73" xfId="0" applyFont="1" applyBorder="1" applyAlignment="1">
      <alignment horizontal="left" vertical="top" wrapText="1"/>
    </xf>
    <xf numFmtId="0" fontId="112" fillId="0" borderId="59" xfId="0" applyFont="1" applyBorder="1" applyAlignment="1">
      <alignment horizontal="left" vertical="top" wrapText="1"/>
    </xf>
    <xf numFmtId="0" fontId="112" fillId="0" borderId="92" xfId="0" applyFont="1" applyBorder="1" applyAlignment="1">
      <alignment horizontal="left" vertical="top" wrapText="1"/>
    </xf>
    <xf numFmtId="0" fontId="112" fillId="0" borderId="99" xfId="0" applyFont="1" applyBorder="1" applyAlignment="1">
      <alignment horizontal="left" vertical="top" wrapText="1"/>
    </xf>
    <xf numFmtId="0" fontId="112" fillId="0" borderId="130" xfId="0" applyFont="1" applyBorder="1" applyAlignment="1">
      <alignment horizontal="left" vertical="top" wrapText="1"/>
    </xf>
    <xf numFmtId="0" fontId="112" fillId="0" borderId="83" xfId="0" applyFont="1" applyBorder="1" applyAlignment="1">
      <alignment horizontal="center" vertical="center" wrapText="1"/>
    </xf>
    <xf numFmtId="0" fontId="112" fillId="0" borderId="63" xfId="0" applyFont="1" applyBorder="1" applyAlignment="1">
      <alignment horizontal="center" vertical="center" wrapText="1"/>
    </xf>
    <xf numFmtId="0" fontId="109" fillId="0" borderId="60" xfId="0" applyFont="1" applyBorder="1" applyAlignment="1">
      <alignment horizontal="center" vertical="center" wrapText="1"/>
    </xf>
    <xf numFmtId="0" fontId="109" fillId="0" borderId="65"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25" xfId="0" applyFont="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25" xfId="0" applyFont="1" applyBorder="1" applyAlignment="1">
      <alignment horizontal="center" vertical="top" wrapText="1"/>
    </xf>
    <xf numFmtId="0" fontId="109" fillId="0" borderId="126" xfId="0" applyFont="1" applyBorder="1" applyAlignment="1">
      <alignment horizontal="center" vertical="top" wrapText="1"/>
    </xf>
    <xf numFmtId="0" fontId="129" fillId="0" borderId="115" xfId="0" applyFont="1" applyBorder="1" applyAlignment="1">
      <alignment horizontal="left" vertical="top" wrapText="1"/>
    </xf>
    <xf numFmtId="0" fontId="129" fillId="0" borderId="116" xfId="0" applyFont="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1" xfId="0" applyFont="1" applyBorder="1" applyAlignment="1">
      <alignment horizontal="center" vertical="center"/>
    </xf>
    <xf numFmtId="0" fontId="115" fillId="0" borderId="71"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opLeftCell="B1" zoomScale="115" zoomScaleNormal="115" workbookViewId="0">
      <selection activeCell="C10" sqref="C10"/>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99"/>
      <c r="B1" s="105" t="s">
        <v>209</v>
      </c>
      <c r="C1" s="99"/>
    </row>
    <row r="2" spans="1:3">
      <c r="A2" s="106">
        <v>1</v>
      </c>
      <c r="B2" s="210" t="s">
        <v>210</v>
      </c>
      <c r="C2" s="532" t="s">
        <v>752</v>
      </c>
    </row>
    <row r="3" spans="1:3">
      <c r="A3" s="106">
        <v>2</v>
      </c>
      <c r="B3" s="211" t="s">
        <v>206</v>
      </c>
      <c r="C3" s="532" t="s">
        <v>753</v>
      </c>
    </row>
    <row r="4" spans="1:3">
      <c r="A4" s="106">
        <v>3</v>
      </c>
      <c r="B4" s="212" t="s">
        <v>211</v>
      </c>
      <c r="C4" s="532" t="s">
        <v>754</v>
      </c>
    </row>
    <row r="5" spans="1:3">
      <c r="A5" s="107">
        <v>4</v>
      </c>
      <c r="B5" s="213" t="s">
        <v>207</v>
      </c>
      <c r="C5" s="532" t="s">
        <v>755</v>
      </c>
    </row>
    <row r="6" spans="1:3" s="108" customFormat="1" ht="45.75" customHeight="1">
      <c r="A6" s="716" t="s">
        <v>283</v>
      </c>
      <c r="B6" s="717"/>
      <c r="C6" s="717"/>
    </row>
    <row r="7" spans="1:3">
      <c r="A7" s="109" t="s">
        <v>29</v>
      </c>
      <c r="B7" s="105" t="s">
        <v>208</v>
      </c>
    </row>
    <row r="8" spans="1:3">
      <c r="A8" s="99">
        <v>1</v>
      </c>
      <c r="B8" s="138" t="s">
        <v>20</v>
      </c>
    </row>
    <row r="9" spans="1:3">
      <c r="A9" s="99">
        <v>2</v>
      </c>
      <c r="B9" s="139" t="s">
        <v>21</v>
      </c>
    </row>
    <row r="10" spans="1:3">
      <c r="A10" s="99">
        <v>3</v>
      </c>
      <c r="B10" s="139" t="s">
        <v>22</v>
      </c>
    </row>
    <row r="11" spans="1:3">
      <c r="A11" s="99">
        <v>4</v>
      </c>
      <c r="B11" s="139" t="s">
        <v>23</v>
      </c>
    </row>
    <row r="12" spans="1:3">
      <c r="A12" s="99">
        <v>5</v>
      </c>
      <c r="B12" s="139" t="s">
        <v>24</v>
      </c>
    </row>
    <row r="13" spans="1:3">
      <c r="A13" s="99">
        <v>6</v>
      </c>
      <c r="B13" s="140" t="s">
        <v>218</v>
      </c>
    </row>
    <row r="14" spans="1:3">
      <c r="A14" s="99">
        <v>7</v>
      </c>
      <c r="B14" s="139" t="s">
        <v>212</v>
      </c>
    </row>
    <row r="15" spans="1:3">
      <c r="A15" s="99">
        <v>8</v>
      </c>
      <c r="B15" s="139" t="s">
        <v>213</v>
      </c>
    </row>
    <row r="16" spans="1:3">
      <c r="A16" s="99">
        <v>9</v>
      </c>
      <c r="B16" s="139" t="s">
        <v>25</v>
      </c>
    </row>
    <row r="17" spans="1:2">
      <c r="A17" s="209" t="s">
        <v>282</v>
      </c>
      <c r="B17" s="208" t="s">
        <v>269</v>
      </c>
    </row>
    <row r="18" spans="1:2">
      <c r="A18" s="209" t="s">
        <v>711</v>
      </c>
      <c r="B18" s="492" t="s">
        <v>713</v>
      </c>
    </row>
    <row r="19" spans="1:2">
      <c r="A19" s="493" t="s">
        <v>712</v>
      </c>
      <c r="B19" s="492" t="s">
        <v>714</v>
      </c>
    </row>
    <row r="20" spans="1:2">
      <c r="A20" s="99">
        <v>10</v>
      </c>
      <c r="B20" s="139" t="s">
        <v>26</v>
      </c>
    </row>
    <row r="21" spans="1:2">
      <c r="A21" s="99">
        <v>11</v>
      </c>
      <c r="B21" s="140" t="s">
        <v>214</v>
      </c>
    </row>
    <row r="22" spans="1:2">
      <c r="A22" s="99">
        <v>12</v>
      </c>
      <c r="B22" s="140" t="s">
        <v>27</v>
      </c>
    </row>
    <row r="23" spans="1:2">
      <c r="A23" s="229">
        <v>13</v>
      </c>
      <c r="B23" s="230" t="s">
        <v>215</v>
      </c>
    </row>
    <row r="24" spans="1:2">
      <c r="A24" s="229">
        <v>14</v>
      </c>
      <c r="B24" s="231" t="s">
        <v>240</v>
      </c>
    </row>
    <row r="25" spans="1:2">
      <c r="A25" s="229">
        <v>15</v>
      </c>
      <c r="B25" s="232" t="s">
        <v>28</v>
      </c>
    </row>
    <row r="26" spans="1:2">
      <c r="A26" s="229">
        <v>15.1</v>
      </c>
      <c r="B26" s="233" t="s">
        <v>296</v>
      </c>
    </row>
    <row r="27" spans="1:2">
      <c r="A27" s="494">
        <v>15.2</v>
      </c>
      <c r="B27" s="492" t="s">
        <v>716</v>
      </c>
    </row>
    <row r="28" spans="1:2">
      <c r="A28" s="229">
        <v>16</v>
      </c>
      <c r="B28" s="233" t="s">
        <v>337</v>
      </c>
    </row>
    <row r="29" spans="1:2">
      <c r="A29" s="229">
        <v>17</v>
      </c>
      <c r="B29" s="233" t="s">
        <v>378</v>
      </c>
    </row>
    <row r="30" spans="1:2">
      <c r="A30" s="229">
        <v>18</v>
      </c>
      <c r="B30" s="233" t="s">
        <v>666</v>
      </c>
    </row>
    <row r="31" spans="1:2">
      <c r="A31" s="229">
        <v>19</v>
      </c>
      <c r="B31" s="233" t="s">
        <v>667</v>
      </c>
    </row>
    <row r="32" spans="1:2">
      <c r="A32" s="229">
        <v>20</v>
      </c>
      <c r="B32" s="293" t="s">
        <v>668</v>
      </c>
    </row>
    <row r="33" spans="1:2">
      <c r="A33" s="229">
        <v>21</v>
      </c>
      <c r="B33" s="233" t="s">
        <v>494</v>
      </c>
    </row>
    <row r="34" spans="1:2">
      <c r="A34" s="229">
        <v>22</v>
      </c>
      <c r="B34" s="233" t="s">
        <v>669</v>
      </c>
    </row>
    <row r="35" spans="1:2">
      <c r="A35" s="229">
        <v>23</v>
      </c>
      <c r="B35" s="233" t="s">
        <v>670</v>
      </c>
    </row>
    <row r="36" spans="1:2">
      <c r="A36" s="229">
        <v>24</v>
      </c>
      <c r="B36" s="233" t="s">
        <v>671</v>
      </c>
    </row>
    <row r="37" spans="1:2">
      <c r="A37" s="229">
        <v>25</v>
      </c>
      <c r="B37" s="233" t="s">
        <v>379</v>
      </c>
    </row>
    <row r="38" spans="1:2">
      <c r="A38" s="229">
        <v>26</v>
      </c>
      <c r="B38" s="23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D27" sqref="D27"/>
    </sheetView>
  </sheetViews>
  <sheetFormatPr defaultColWidth="9.21875" defaultRowHeight="13.2"/>
  <cols>
    <col min="1" max="1" width="9.5546875" style="4" bestFit="1" customWidth="1"/>
    <col min="2" max="2" width="132.44140625" style="4" customWidth="1"/>
    <col min="3" max="3" width="18.44140625" style="4" customWidth="1"/>
    <col min="4" max="16384" width="9.21875" style="4"/>
  </cols>
  <sheetData>
    <row r="1" spans="1:3">
      <c r="A1" s="2" t="s">
        <v>30</v>
      </c>
      <c r="B1" s="3" t="str">
        <f>'Info '!C2</f>
        <v>JSC Silk Bank</v>
      </c>
    </row>
    <row r="2" spans="1:3" s="2" customFormat="1" ht="15.75" customHeight="1">
      <c r="A2" s="2" t="s">
        <v>31</v>
      </c>
      <c r="B2" s="533">
        <f>'1. key ratios '!B2</f>
        <v>45747</v>
      </c>
    </row>
    <row r="3" spans="1:3" s="2" customFormat="1" ht="15.75" customHeight="1"/>
    <row r="4" spans="1:3" ht="13.8" thickBot="1">
      <c r="A4" s="4" t="s">
        <v>143</v>
      </c>
      <c r="B4" s="81" t="s">
        <v>142</v>
      </c>
    </row>
    <row r="5" spans="1:3">
      <c r="A5" s="43" t="s">
        <v>6</v>
      </c>
      <c r="B5" s="44"/>
      <c r="C5" s="45" t="s">
        <v>35</v>
      </c>
    </row>
    <row r="6" spans="1:3">
      <c r="A6" s="46">
        <v>1</v>
      </c>
      <c r="B6" s="47" t="s">
        <v>141</v>
      </c>
      <c r="C6" s="48">
        <v>69267305.152019188</v>
      </c>
    </row>
    <row r="7" spans="1:3">
      <c r="A7" s="46">
        <v>2</v>
      </c>
      <c r="B7" s="49" t="s">
        <v>140</v>
      </c>
      <c r="C7" s="50">
        <v>99215900</v>
      </c>
    </row>
    <row r="8" spans="1:3">
      <c r="A8" s="46">
        <v>3</v>
      </c>
      <c r="B8" s="51" t="s">
        <v>139</v>
      </c>
      <c r="C8" s="50"/>
    </row>
    <row r="9" spans="1:3">
      <c r="A9" s="46">
        <v>4</v>
      </c>
      <c r="B9" s="51" t="s">
        <v>138</v>
      </c>
      <c r="C9" s="50"/>
    </row>
    <row r="10" spans="1:3">
      <c r="A10" s="46">
        <v>5</v>
      </c>
      <c r="B10" s="51" t="s">
        <v>137</v>
      </c>
      <c r="C10" s="50">
        <v>3486012.7618743461</v>
      </c>
    </row>
    <row r="11" spans="1:3">
      <c r="A11" s="46">
        <v>6</v>
      </c>
      <c r="B11" s="52" t="s">
        <v>136</v>
      </c>
      <c r="C11" s="50">
        <v>-33434607.609855156</v>
      </c>
    </row>
    <row r="12" spans="1:3" s="23" customFormat="1">
      <c r="A12" s="46">
        <v>7</v>
      </c>
      <c r="B12" s="47" t="s">
        <v>135</v>
      </c>
      <c r="C12" s="53">
        <v>17519538.772287138</v>
      </c>
    </row>
    <row r="13" spans="1:3" s="23" customFormat="1">
      <c r="A13" s="46">
        <v>8</v>
      </c>
      <c r="B13" s="54" t="s">
        <v>134</v>
      </c>
      <c r="C13" s="55">
        <v>3486012.7618743461</v>
      </c>
    </row>
    <row r="14" spans="1:3" s="23" customFormat="1" ht="26.4">
      <c r="A14" s="46">
        <v>9</v>
      </c>
      <c r="B14" s="56" t="s">
        <v>133</v>
      </c>
      <c r="C14" s="55"/>
    </row>
    <row r="15" spans="1:3" s="23" customFormat="1">
      <c r="A15" s="46">
        <v>10</v>
      </c>
      <c r="B15" s="57" t="s">
        <v>132</v>
      </c>
      <c r="C15" s="55">
        <v>12826055.879999995</v>
      </c>
    </row>
    <row r="16" spans="1:3" s="23" customFormat="1">
      <c r="A16" s="46">
        <v>11</v>
      </c>
      <c r="B16" s="58" t="s">
        <v>131</v>
      </c>
      <c r="C16" s="55"/>
    </row>
    <row r="17" spans="1:3" s="23" customFormat="1">
      <c r="A17" s="46">
        <v>12</v>
      </c>
      <c r="B17" s="57" t="s">
        <v>130</v>
      </c>
      <c r="C17" s="55"/>
    </row>
    <row r="18" spans="1:3" s="23" customFormat="1">
      <c r="A18" s="46">
        <v>13</v>
      </c>
      <c r="B18" s="57" t="s">
        <v>129</v>
      </c>
      <c r="C18" s="55"/>
    </row>
    <row r="19" spans="1:3" s="23" customFormat="1">
      <c r="A19" s="46">
        <v>14</v>
      </c>
      <c r="B19" s="57" t="s">
        <v>128</v>
      </c>
      <c r="C19" s="55"/>
    </row>
    <row r="20" spans="1:3" s="23" customFormat="1">
      <c r="A20" s="46">
        <v>15</v>
      </c>
      <c r="B20" s="57" t="s">
        <v>127</v>
      </c>
      <c r="C20" s="55">
        <v>1207470.1304127974</v>
      </c>
    </row>
    <row r="21" spans="1:3" s="23" customFormat="1" ht="26.4">
      <c r="A21" s="46">
        <v>16</v>
      </c>
      <c r="B21" s="56" t="s">
        <v>126</v>
      </c>
      <c r="C21" s="55"/>
    </row>
    <row r="22" spans="1:3" s="23" customFormat="1">
      <c r="A22" s="46">
        <v>17</v>
      </c>
      <c r="B22" s="59" t="s">
        <v>125</v>
      </c>
      <c r="C22" s="55"/>
    </row>
    <row r="23" spans="1:3" s="23" customFormat="1">
      <c r="A23" s="46">
        <v>18</v>
      </c>
      <c r="B23" s="59" t="s">
        <v>517</v>
      </c>
      <c r="C23" s="295"/>
    </row>
    <row r="24" spans="1:3" s="23" customFormat="1">
      <c r="A24" s="46">
        <v>19</v>
      </c>
      <c r="B24" s="56" t="s">
        <v>124</v>
      </c>
      <c r="C24" s="55"/>
    </row>
    <row r="25" spans="1:3" s="23" customFormat="1" ht="26.4">
      <c r="A25" s="46">
        <v>20</v>
      </c>
      <c r="B25" s="56" t="s">
        <v>101</v>
      </c>
      <c r="C25" s="55"/>
    </row>
    <row r="26" spans="1:3" s="23" customFormat="1">
      <c r="A26" s="46">
        <v>21</v>
      </c>
      <c r="B26" s="58" t="s">
        <v>123</v>
      </c>
      <c r="C26" s="55"/>
    </row>
    <row r="27" spans="1:3" s="23" customFormat="1">
      <c r="A27" s="46">
        <v>22</v>
      </c>
      <c r="B27" s="58" t="s">
        <v>122</v>
      </c>
      <c r="C27" s="55"/>
    </row>
    <row r="28" spans="1:3" s="23" customFormat="1">
      <c r="A28" s="46">
        <v>23</v>
      </c>
      <c r="B28" s="58" t="s">
        <v>121</v>
      </c>
      <c r="C28" s="55"/>
    </row>
    <row r="29" spans="1:3" s="23" customFormat="1">
      <c r="A29" s="46">
        <v>24</v>
      </c>
      <c r="B29" s="60" t="s">
        <v>120</v>
      </c>
      <c r="C29" s="53">
        <v>51747766.37973205</v>
      </c>
    </row>
    <row r="30" spans="1:3" s="23" customFormat="1">
      <c r="A30" s="61"/>
      <c r="B30" s="62"/>
      <c r="C30" s="55"/>
    </row>
    <row r="31" spans="1:3" s="23" customFormat="1">
      <c r="A31" s="61">
        <v>25</v>
      </c>
      <c r="B31" s="60" t="s">
        <v>119</v>
      </c>
      <c r="C31" s="53">
        <v>0</v>
      </c>
    </row>
    <row r="32" spans="1:3" s="23" customFormat="1">
      <c r="A32" s="61">
        <v>26</v>
      </c>
      <c r="B32" s="51" t="s">
        <v>118</v>
      </c>
      <c r="C32" s="63"/>
    </row>
    <row r="33" spans="1:3" s="23" customFormat="1">
      <c r="A33" s="61">
        <v>27</v>
      </c>
      <c r="B33" s="64" t="s">
        <v>179</v>
      </c>
      <c r="C33" s="55"/>
    </row>
    <row r="34" spans="1:3" s="23" customFormat="1">
      <c r="A34" s="61">
        <v>28</v>
      </c>
      <c r="B34" s="64" t="s">
        <v>117</v>
      </c>
      <c r="C34" s="55"/>
    </row>
    <row r="35" spans="1:3" s="23" customFormat="1">
      <c r="A35" s="61">
        <v>29</v>
      </c>
      <c r="B35" s="51" t="s">
        <v>116</v>
      </c>
      <c r="C35" s="55"/>
    </row>
    <row r="36" spans="1:3" s="23" customFormat="1">
      <c r="A36" s="61">
        <v>30</v>
      </c>
      <c r="B36" s="60" t="s">
        <v>115</v>
      </c>
      <c r="C36" s="53">
        <v>0</v>
      </c>
    </row>
    <row r="37" spans="1:3" s="23" customFormat="1">
      <c r="A37" s="61">
        <v>31</v>
      </c>
      <c r="B37" s="56" t="s">
        <v>114</v>
      </c>
      <c r="C37" s="55"/>
    </row>
    <row r="38" spans="1:3" s="23" customFormat="1">
      <c r="A38" s="61">
        <v>32</v>
      </c>
      <c r="B38" s="57" t="s">
        <v>113</v>
      </c>
      <c r="C38" s="55"/>
    </row>
    <row r="39" spans="1:3" s="23" customFormat="1">
      <c r="A39" s="61">
        <v>33</v>
      </c>
      <c r="B39" s="56" t="s">
        <v>112</v>
      </c>
      <c r="C39" s="55"/>
    </row>
    <row r="40" spans="1:3" s="23" customFormat="1" ht="26.4">
      <c r="A40" s="61">
        <v>34</v>
      </c>
      <c r="B40" s="56" t="s">
        <v>101</v>
      </c>
      <c r="C40" s="55"/>
    </row>
    <row r="41" spans="1:3" s="23" customFormat="1">
      <c r="A41" s="61">
        <v>35</v>
      </c>
      <c r="B41" s="58" t="s">
        <v>111</v>
      </c>
      <c r="C41" s="55"/>
    </row>
    <row r="42" spans="1:3" s="23" customFormat="1">
      <c r="A42" s="61">
        <v>36</v>
      </c>
      <c r="B42" s="60" t="s">
        <v>110</v>
      </c>
      <c r="C42" s="53">
        <v>0</v>
      </c>
    </row>
    <row r="43" spans="1:3" s="23" customFormat="1">
      <c r="A43" s="61"/>
      <c r="B43" s="62"/>
      <c r="C43" s="55"/>
    </row>
    <row r="44" spans="1:3" s="23" customFormat="1">
      <c r="A44" s="61">
        <v>37</v>
      </c>
      <c r="B44" s="65" t="s">
        <v>109</v>
      </c>
      <c r="C44" s="53">
        <v>3577565.4400000004</v>
      </c>
    </row>
    <row r="45" spans="1:3" s="23" customFormat="1">
      <c r="A45" s="61">
        <v>38</v>
      </c>
      <c r="B45" s="51" t="s">
        <v>108</v>
      </c>
      <c r="C45" s="55">
        <v>3577565.4400000004</v>
      </c>
    </row>
    <row r="46" spans="1:3" s="23" customFormat="1">
      <c r="A46" s="61">
        <v>39</v>
      </c>
      <c r="B46" s="51" t="s">
        <v>107</v>
      </c>
      <c r="C46" s="55"/>
    </row>
    <row r="47" spans="1:3" s="23" customFormat="1">
      <c r="A47" s="61">
        <v>40</v>
      </c>
      <c r="B47" s="51" t="s">
        <v>106</v>
      </c>
      <c r="C47" s="55"/>
    </row>
    <row r="48" spans="1:3" s="23" customFormat="1">
      <c r="A48" s="61">
        <v>41</v>
      </c>
      <c r="B48" s="65" t="s">
        <v>105</v>
      </c>
      <c r="C48" s="53">
        <v>0</v>
      </c>
    </row>
    <row r="49" spans="1:3" s="23" customFormat="1">
      <c r="A49" s="61">
        <v>42</v>
      </c>
      <c r="B49" s="56" t="s">
        <v>104</v>
      </c>
      <c r="C49" s="55"/>
    </row>
    <row r="50" spans="1:3" s="23" customFormat="1">
      <c r="A50" s="61">
        <v>43</v>
      </c>
      <c r="B50" s="57" t="s">
        <v>103</v>
      </c>
      <c r="C50" s="55"/>
    </row>
    <row r="51" spans="1:3" s="23" customFormat="1">
      <c r="A51" s="61">
        <v>44</v>
      </c>
      <c r="B51" s="56" t="s">
        <v>102</v>
      </c>
      <c r="C51" s="55"/>
    </row>
    <row r="52" spans="1:3" s="23" customFormat="1" ht="26.4">
      <c r="A52" s="61">
        <v>45</v>
      </c>
      <c r="B52" s="56" t="s">
        <v>101</v>
      </c>
      <c r="C52" s="55"/>
    </row>
    <row r="53" spans="1:3" s="23" customFormat="1" ht="13.8" thickBot="1">
      <c r="A53" s="61">
        <v>46</v>
      </c>
      <c r="B53" s="66" t="s">
        <v>100</v>
      </c>
      <c r="C53" s="67">
        <v>3577565.4400000004</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topLeftCell="A3" zoomScale="130" zoomScaleNormal="130" workbookViewId="0">
      <selection activeCell="E12" sqref="E12"/>
    </sheetView>
  </sheetViews>
  <sheetFormatPr defaultColWidth="9.21875" defaultRowHeight="13.8"/>
  <cols>
    <col min="1" max="1" width="9.44140625" style="130" bestFit="1" customWidth="1"/>
    <col min="2" max="2" width="59" style="130" customWidth="1"/>
    <col min="3" max="3" width="16.77734375" style="130" bestFit="1" customWidth="1"/>
    <col min="4" max="4" width="13.44140625" style="130" bestFit="1" customWidth="1"/>
    <col min="5" max="16384" width="9.21875" style="130"/>
  </cols>
  <sheetData>
    <row r="1" spans="1:4">
      <c r="A1" s="128" t="s">
        <v>30</v>
      </c>
      <c r="B1" s="3" t="str">
        <f>'Info '!C2</f>
        <v>JSC Silk Bank</v>
      </c>
    </row>
    <row r="2" spans="1:4" s="128" customFormat="1" ht="15.75" customHeight="1">
      <c r="A2" s="128" t="s">
        <v>31</v>
      </c>
      <c r="B2" s="249">
        <f>'1. key ratios '!B2</f>
        <v>45747</v>
      </c>
    </row>
    <row r="3" spans="1:4" s="128" customFormat="1" ht="15.75" customHeight="1"/>
    <row r="4" spans="1:4" ht="14.4" thickBot="1">
      <c r="A4" s="130" t="s">
        <v>268</v>
      </c>
      <c r="B4" s="198" t="s">
        <v>269</v>
      </c>
    </row>
    <row r="5" spans="1:4" s="135" customFormat="1" ht="12.75" customHeight="1">
      <c r="A5" s="227"/>
      <c r="B5" s="228" t="s">
        <v>272</v>
      </c>
      <c r="C5" s="191" t="s">
        <v>270</v>
      </c>
      <c r="D5" s="192" t="s">
        <v>271</v>
      </c>
    </row>
    <row r="6" spans="1:4" s="199" customFormat="1">
      <c r="A6" s="193">
        <v>1</v>
      </c>
      <c r="B6" s="223" t="s">
        <v>273</v>
      </c>
      <c r="C6" s="223"/>
      <c r="D6" s="194"/>
    </row>
    <row r="7" spans="1:4" s="199" customFormat="1">
      <c r="A7" s="195" t="s">
        <v>259</v>
      </c>
      <c r="B7" s="224" t="s">
        <v>274</v>
      </c>
      <c r="C7" s="216">
        <v>4.4999999999999998E-2</v>
      </c>
      <c r="D7" s="595">
        <f>C7*'5. RWA '!$C$13</f>
        <v>8087597.498842502</v>
      </c>
    </row>
    <row r="8" spans="1:4" s="199" customFormat="1">
      <c r="A8" s="195" t="s">
        <v>260</v>
      </c>
      <c r="B8" s="224" t="s">
        <v>275</v>
      </c>
      <c r="C8" s="217">
        <v>0.06</v>
      </c>
      <c r="D8" s="595">
        <f>C8*'5. RWA '!$C$13</f>
        <v>10783463.331790002</v>
      </c>
    </row>
    <row r="9" spans="1:4" s="199" customFormat="1">
      <c r="A9" s="195" t="s">
        <v>261</v>
      </c>
      <c r="B9" s="224" t="s">
        <v>276</v>
      </c>
      <c r="C9" s="217">
        <v>0.08</v>
      </c>
      <c r="D9" s="595">
        <f>C9*'5. RWA '!$C$13</f>
        <v>14377951.109053338</v>
      </c>
    </row>
    <row r="10" spans="1:4" s="199" customFormat="1">
      <c r="A10" s="193" t="s">
        <v>262</v>
      </c>
      <c r="B10" s="223" t="s">
        <v>277</v>
      </c>
      <c r="C10" s="218">
        <v>3.0000000000000002E-2</v>
      </c>
      <c r="D10" s="596">
        <v>5391731.665895002</v>
      </c>
    </row>
    <row r="11" spans="1:4" s="200" customFormat="1">
      <c r="A11" s="196" t="s">
        <v>263</v>
      </c>
      <c r="B11" s="215" t="s">
        <v>747</v>
      </c>
      <c r="C11" s="219">
        <v>2.5000000000000001E-2</v>
      </c>
      <c r="D11" s="595">
        <f>C11*'5. RWA '!$C$13</f>
        <v>4493109.721579168</v>
      </c>
    </row>
    <row r="12" spans="1:4" s="200" customFormat="1">
      <c r="A12" s="196" t="s">
        <v>264</v>
      </c>
      <c r="B12" s="215" t="s">
        <v>278</v>
      </c>
      <c r="C12" s="219">
        <v>5.0000000000000001E-3</v>
      </c>
      <c r="D12" s="595">
        <f>C12*'5. RWA '!$C$13</f>
        <v>898621.94431583362</v>
      </c>
    </row>
    <row r="13" spans="1:4" s="200" customFormat="1">
      <c r="A13" s="196" t="s">
        <v>265</v>
      </c>
      <c r="B13" s="215" t="s">
        <v>279</v>
      </c>
      <c r="C13" s="219">
        <v>0</v>
      </c>
      <c r="D13" s="595">
        <f>C13*'5. RWA '!$C$13</f>
        <v>0</v>
      </c>
    </row>
    <row r="14" spans="1:4" s="200" customFormat="1">
      <c r="A14" s="193" t="s">
        <v>266</v>
      </c>
      <c r="B14" s="223" t="s">
        <v>326</v>
      </c>
      <c r="C14" s="220">
        <v>0.30442248022754631</v>
      </c>
      <c r="D14" s="596">
        <v>54712144.215105213</v>
      </c>
    </row>
    <row r="15" spans="1:4" s="200" customFormat="1">
      <c r="A15" s="196">
        <v>3.1</v>
      </c>
      <c r="B15" s="215" t="s">
        <v>284</v>
      </c>
      <c r="C15" s="219">
        <v>8.0142560330436152E-2</v>
      </c>
      <c r="D15" s="595">
        <f>C15*'5. RWA '!$C$13</f>
        <v>14403572.677317105</v>
      </c>
    </row>
    <row r="16" spans="1:4" s="200" customFormat="1">
      <c r="A16" s="196">
        <v>3.2</v>
      </c>
      <c r="B16" s="215" t="s">
        <v>285</v>
      </c>
      <c r="C16" s="219">
        <v>9.9442579147714233E-2</v>
      </c>
      <c r="D16" s="595">
        <f>C16*'5. RWA '!$C$13</f>
        <v>17872256.764300026</v>
      </c>
    </row>
    <row r="17" spans="1:4" s="199" customFormat="1">
      <c r="A17" s="196">
        <v>3.3</v>
      </c>
      <c r="B17" s="215" t="s">
        <v>286</v>
      </c>
      <c r="C17" s="219">
        <v>0.12483734074939593</v>
      </c>
      <c r="D17" s="595">
        <f>C17*'5. RWA '!$C$13</f>
        <v>22436314.773488082</v>
      </c>
    </row>
    <row r="18" spans="1:4" s="135" customFormat="1" ht="12.75" customHeight="1">
      <c r="A18" s="225"/>
      <c r="B18" s="226" t="s">
        <v>325</v>
      </c>
      <c r="C18" s="221" t="s">
        <v>270</v>
      </c>
      <c r="D18" s="597" t="s">
        <v>271</v>
      </c>
    </row>
    <row r="19" spans="1:4" s="199" customFormat="1">
      <c r="A19" s="197">
        <v>4</v>
      </c>
      <c r="B19" s="215" t="s">
        <v>280</v>
      </c>
      <c r="C19" s="219">
        <f>C7+C11+C12+C13+C15</f>
        <v>0.15514256033043616</v>
      </c>
      <c r="D19" s="595">
        <f>C19*'5. RWA '!$C$13</f>
        <v>27882901.842054613</v>
      </c>
    </row>
    <row r="20" spans="1:4" s="199" customFormat="1">
      <c r="A20" s="197">
        <v>5</v>
      </c>
      <c r="B20" s="215" t="s">
        <v>90</v>
      </c>
      <c r="C20" s="219">
        <f>C8+C11+C12+C13+C16</f>
        <v>0.18944257914771423</v>
      </c>
      <c r="D20" s="595">
        <f>C20*'5. RWA '!$C$13</f>
        <v>34047451.761985034</v>
      </c>
    </row>
    <row r="21" spans="1:4" s="199" customFormat="1" ht="14.4" thickBot="1">
      <c r="A21" s="201" t="s">
        <v>267</v>
      </c>
      <c r="B21" s="202" t="s">
        <v>281</v>
      </c>
      <c r="C21" s="222">
        <f>C9+C11+C12+C13+C17</f>
        <v>0.23483734074939594</v>
      </c>
      <c r="D21" s="598">
        <f>C21*'5. RWA '!$C$13</f>
        <v>42205997.548436426</v>
      </c>
    </row>
    <row r="23" spans="1:4">
      <c r="B23" s="163"/>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115" zoomScaleNormal="115" workbookViewId="0">
      <selection activeCell="B19" sqref="B19"/>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20" t="str">
        <f>'9.1. Capital Requirements'!A1</f>
        <v>Bank:</v>
      </c>
      <c r="B1" s="421">
        <v>0</v>
      </c>
    </row>
    <row r="2" spans="1:3">
      <c r="A2" s="420" t="str">
        <f>'9.1. Capital Requirements'!A2</f>
        <v>Date:</v>
      </c>
      <c r="B2" s="422">
        <v>45016</v>
      </c>
    </row>
    <row r="3" spans="1:3">
      <c r="A3" s="423" t="s">
        <v>675</v>
      </c>
      <c r="B3" s="424" t="s">
        <v>676</v>
      </c>
    </row>
    <row r="4" spans="1:3" ht="15" thickBot="1"/>
    <row r="5" spans="1:3">
      <c r="A5" s="425"/>
      <c r="B5" s="426" t="s">
        <v>677</v>
      </c>
      <c r="C5" s="456"/>
    </row>
    <row r="6" spans="1:3">
      <c r="A6" s="427" t="s">
        <v>697</v>
      </c>
      <c r="B6" s="428">
        <f>SUM(B7,B11)</f>
        <v>0</v>
      </c>
      <c r="C6" s="456"/>
    </row>
    <row r="7" spans="1:3" ht="15.6">
      <c r="A7" s="427" t="s">
        <v>683</v>
      </c>
      <c r="B7" s="428">
        <f>SUM(B8:B10)</f>
        <v>0</v>
      </c>
      <c r="C7" s="456"/>
    </row>
    <row r="8" spans="1:3">
      <c r="A8" s="429" t="s">
        <v>678</v>
      </c>
      <c r="B8" s="430"/>
      <c r="C8" s="456"/>
    </row>
    <row r="9" spans="1:3">
      <c r="A9" s="429" t="s">
        <v>679</v>
      </c>
      <c r="B9" s="430"/>
      <c r="C9" s="456"/>
    </row>
    <row r="10" spans="1:3">
      <c r="A10" s="429" t="s">
        <v>680</v>
      </c>
      <c r="B10" s="430"/>
      <c r="C10" s="456"/>
    </row>
    <row r="11" spans="1:3">
      <c r="A11" s="427" t="s">
        <v>684</v>
      </c>
      <c r="B11" s="428">
        <f>SUM(B12:B13)</f>
        <v>0</v>
      </c>
      <c r="C11" s="456"/>
    </row>
    <row r="12" spans="1:3" ht="15.6">
      <c r="A12" s="429" t="s">
        <v>703</v>
      </c>
      <c r="B12" s="430"/>
      <c r="C12" s="456"/>
    </row>
    <row r="13" spans="1:3" ht="15.6">
      <c r="A13" s="429" t="s">
        <v>685</v>
      </c>
      <c r="B13" s="430"/>
      <c r="C13" s="456"/>
    </row>
    <row r="14" spans="1:3">
      <c r="A14" s="427" t="s">
        <v>686</v>
      </c>
      <c r="B14" s="428">
        <f>SUM(B15:B16)</f>
        <v>0</v>
      </c>
      <c r="C14" s="456"/>
    </row>
    <row r="15" spans="1:3">
      <c r="A15" s="431" t="s">
        <v>687</v>
      </c>
      <c r="B15" s="430"/>
      <c r="C15" s="456"/>
    </row>
    <row r="16" spans="1:3">
      <c r="A16" s="431" t="s">
        <v>688</v>
      </c>
      <c r="B16" s="430">
        <f>B7</f>
        <v>0</v>
      </c>
      <c r="C16" s="456"/>
    </row>
    <row r="17" spans="1:5">
      <c r="A17" s="427" t="s">
        <v>691</v>
      </c>
      <c r="B17" s="428"/>
      <c r="C17" s="456"/>
    </row>
    <row r="18" spans="1:5">
      <c r="A18" s="431" t="s">
        <v>689</v>
      </c>
      <c r="B18" s="430"/>
      <c r="C18" s="456"/>
    </row>
    <row r="19" spans="1:5">
      <c r="A19" s="431" t="s">
        <v>690</v>
      </c>
      <c r="B19" s="430"/>
      <c r="C19" s="456"/>
    </row>
    <row r="20" spans="1:5">
      <c r="A20" s="427" t="s">
        <v>705</v>
      </c>
      <c r="B20" s="428"/>
      <c r="C20" s="456"/>
    </row>
    <row r="21" spans="1:5">
      <c r="A21" s="432" t="s">
        <v>692</v>
      </c>
      <c r="B21" s="433">
        <f>IFERROR(B6/B18,0)</f>
        <v>0</v>
      </c>
      <c r="C21" s="456"/>
    </row>
    <row r="22" spans="1:5">
      <c r="A22" s="432" t="s">
        <v>709</v>
      </c>
      <c r="B22" s="433">
        <f>IFERROR(B6/B19,0)</f>
        <v>0</v>
      </c>
      <c r="C22" s="456"/>
    </row>
    <row r="23" spans="1:5" ht="15" thickBot="1">
      <c r="A23" s="434" t="s">
        <v>693</v>
      </c>
      <c r="B23" s="435">
        <f>IFERROR(B6/B14,0)</f>
        <v>0</v>
      </c>
    </row>
    <row r="24" spans="1:5" ht="16.5" customHeight="1">
      <c r="A24" s="436" t="s">
        <v>681</v>
      </c>
      <c r="B24" s="437"/>
      <c r="C24" s="437"/>
      <c r="D24" s="437"/>
      <c r="E24" s="437"/>
    </row>
    <row r="25" spans="1:5" ht="25.5" customHeight="1">
      <c r="A25" s="436" t="s">
        <v>702</v>
      </c>
    </row>
    <row r="26" spans="1:5" ht="42.45" customHeight="1">
      <c r="A26" s="436" t="s">
        <v>704</v>
      </c>
      <c r="B26" s="130"/>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D29" sqref="D29"/>
    </sheetView>
  </sheetViews>
  <sheetFormatPr defaultRowHeight="14.4"/>
  <cols>
    <col min="1" max="1" width="56.77734375" customWidth="1"/>
    <col min="2" max="2" width="28.109375" bestFit="1" customWidth="1"/>
    <col min="3" max="3" width="28.21875" customWidth="1"/>
    <col min="4" max="6" width="28.109375" customWidth="1"/>
  </cols>
  <sheetData>
    <row r="1" spans="1:7">
      <c r="A1" s="420" t="s">
        <v>30</v>
      </c>
      <c r="B1" s="421">
        <v>0</v>
      </c>
      <c r="C1" s="130"/>
    </row>
    <row r="2" spans="1:7">
      <c r="A2" s="420" t="s">
        <v>31</v>
      </c>
      <c r="B2" s="422">
        <v>45016</v>
      </c>
      <c r="C2" s="130"/>
    </row>
    <row r="3" spans="1:7">
      <c r="A3" s="423" t="s">
        <v>682</v>
      </c>
      <c r="B3" s="424" t="s">
        <v>676</v>
      </c>
      <c r="C3" s="130"/>
    </row>
    <row r="5" spans="1:7">
      <c r="A5" s="438"/>
    </row>
    <row r="6" spans="1:7" ht="15" thickBot="1">
      <c r="A6" s="439"/>
      <c r="B6" s="439"/>
      <c r="C6" s="439"/>
      <c r="D6" s="439"/>
      <c r="E6" s="439"/>
      <c r="F6" s="439"/>
    </row>
    <row r="7" spans="1:7">
      <c r="A7" s="740"/>
      <c r="B7" s="742" t="s">
        <v>708</v>
      </c>
      <c r="C7" s="742"/>
      <c r="D7" s="742"/>
      <c r="E7" s="742"/>
      <c r="F7" s="743" t="s">
        <v>64</v>
      </c>
    </row>
    <row r="8" spans="1:7">
      <c r="A8" s="741"/>
      <c r="B8" s="440" t="s">
        <v>694</v>
      </c>
      <c r="C8" s="440" t="s">
        <v>695</v>
      </c>
      <c r="D8" s="440" t="s">
        <v>696</v>
      </c>
      <c r="E8" s="440" t="s">
        <v>706</v>
      </c>
      <c r="F8" s="744"/>
    </row>
    <row r="9" spans="1:7">
      <c r="A9" s="441" t="s">
        <v>697</v>
      </c>
      <c r="B9" s="442">
        <f>B13+B17</f>
        <v>0</v>
      </c>
      <c r="C9" s="442">
        <f t="shared" ref="C9:E9" si="0">C13+C17</f>
        <v>0</v>
      </c>
      <c r="D9" s="442">
        <f t="shared" si="0"/>
        <v>0</v>
      </c>
      <c r="E9" s="442">
        <f t="shared" si="0"/>
        <v>0</v>
      </c>
      <c r="F9" s="443">
        <f>F13+F17</f>
        <v>0</v>
      </c>
    </row>
    <row r="10" spans="1:7">
      <c r="A10" s="444" t="s">
        <v>699</v>
      </c>
      <c r="B10" s="445">
        <f t="shared" ref="B10:E12" si="1">B14+B18</f>
        <v>0</v>
      </c>
      <c r="C10" s="445">
        <f t="shared" si="1"/>
        <v>0</v>
      </c>
      <c r="D10" s="445">
        <f t="shared" si="1"/>
        <v>0</v>
      </c>
      <c r="E10" s="445">
        <f t="shared" si="1"/>
        <v>0</v>
      </c>
      <c r="F10" s="443">
        <f>SUM(B10:E10)</f>
        <v>0</v>
      </c>
      <c r="G10" s="456"/>
    </row>
    <row r="11" spans="1:7">
      <c r="A11" s="444" t="s">
        <v>707</v>
      </c>
      <c r="B11" s="445">
        <f t="shared" si="1"/>
        <v>0</v>
      </c>
      <c r="C11" s="445">
        <f t="shared" si="1"/>
        <v>0</v>
      </c>
      <c r="D11" s="445">
        <f t="shared" si="1"/>
        <v>0</v>
      </c>
      <c r="E11" s="445">
        <f t="shared" si="1"/>
        <v>0</v>
      </c>
      <c r="F11" s="443">
        <f t="shared" ref="F11:F12" si="2">SUM(B11:E11)</f>
        <v>0</v>
      </c>
      <c r="G11" s="456"/>
    </row>
    <row r="12" spans="1:7">
      <c r="A12" s="446" t="s">
        <v>698</v>
      </c>
      <c r="B12" s="445">
        <f t="shared" si="1"/>
        <v>0</v>
      </c>
      <c r="C12" s="445">
        <f t="shared" si="1"/>
        <v>0</v>
      </c>
      <c r="D12" s="445">
        <f t="shared" si="1"/>
        <v>0</v>
      </c>
      <c r="E12" s="445">
        <f t="shared" si="1"/>
        <v>0</v>
      </c>
      <c r="F12" s="443">
        <f t="shared" si="2"/>
        <v>0</v>
      </c>
      <c r="G12" s="456"/>
    </row>
    <row r="13" spans="1:7">
      <c r="A13" s="447" t="s">
        <v>688</v>
      </c>
      <c r="B13" s="448"/>
      <c r="C13" s="448"/>
      <c r="D13" s="448"/>
      <c r="E13" s="448"/>
      <c r="F13" s="449"/>
    </row>
    <row r="14" spans="1:7">
      <c r="A14" s="444" t="s">
        <v>699</v>
      </c>
      <c r="B14" s="450"/>
      <c r="C14" s="450"/>
      <c r="D14" s="450"/>
      <c r="E14" s="450"/>
      <c r="F14" s="451"/>
    </row>
    <row r="15" spans="1:7">
      <c r="A15" s="444" t="s">
        <v>707</v>
      </c>
      <c r="B15" s="450"/>
      <c r="C15" s="450"/>
      <c r="D15" s="450"/>
      <c r="E15" s="450"/>
      <c r="F15" s="451"/>
    </row>
    <row r="16" spans="1:7">
      <c r="A16" s="446" t="s">
        <v>698</v>
      </c>
      <c r="B16" s="450"/>
      <c r="C16" s="450"/>
      <c r="D16" s="450"/>
      <c r="E16" s="450"/>
      <c r="F16" s="451"/>
    </row>
    <row r="17" spans="1:6">
      <c r="A17" s="447" t="s">
        <v>684</v>
      </c>
      <c r="B17" s="448"/>
      <c r="C17" s="448"/>
      <c r="D17" s="448"/>
      <c r="E17" s="448"/>
      <c r="F17" s="451"/>
    </row>
    <row r="18" spans="1:6">
      <c r="A18" s="444" t="s">
        <v>699</v>
      </c>
      <c r="B18" s="450"/>
      <c r="C18" s="450"/>
      <c r="D18" s="450"/>
      <c r="E18" s="450"/>
      <c r="F18" s="451"/>
    </row>
    <row r="19" spans="1:6">
      <c r="A19" s="444" t="s">
        <v>707</v>
      </c>
      <c r="B19" s="450"/>
      <c r="C19" s="450"/>
      <c r="D19" s="450"/>
      <c r="E19" s="450"/>
      <c r="F19" s="451"/>
    </row>
    <row r="20" spans="1:6" ht="15" thickBot="1">
      <c r="A20" s="446" t="s">
        <v>698</v>
      </c>
      <c r="B20" s="452"/>
      <c r="C20" s="452"/>
      <c r="D20" s="452"/>
      <c r="E20" s="452"/>
      <c r="F20" s="453"/>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115" zoomScaleNormal="115" workbookViewId="0">
      <pane xSplit="1" ySplit="5" topLeftCell="B52" activePane="bottomRight" state="frozen"/>
      <selection activeCell="B19" sqref="B19"/>
      <selection pane="topRight" activeCell="B19" sqref="B19"/>
      <selection pane="bottomLeft" activeCell="B19" sqref="B19"/>
      <selection pane="bottomRight" activeCell="D54" sqref="D54"/>
    </sheetView>
  </sheetViews>
  <sheetFormatPr defaultColWidth="9.21875" defaultRowHeight="13.8"/>
  <cols>
    <col min="1" max="1" width="10.77734375" style="4" customWidth="1"/>
    <col min="2" max="2" width="86.21875" style="4" customWidth="1"/>
    <col min="3" max="3" width="46.44140625" style="4" customWidth="1"/>
    <col min="4" max="4" width="32.21875" style="4" customWidth="1"/>
    <col min="5" max="5" width="9.44140625" style="5" customWidth="1"/>
    <col min="6" max="16384" width="9.21875" style="5"/>
  </cols>
  <sheetData>
    <row r="1" spans="1:6">
      <c r="A1" s="2" t="s">
        <v>30</v>
      </c>
      <c r="B1" s="3" t="str">
        <f>'Info '!C2</f>
        <v>JSC Silk Bank</v>
      </c>
      <c r="E1" s="4"/>
      <c r="F1" s="4"/>
    </row>
    <row r="2" spans="1:6" s="2" customFormat="1" ht="15.75" customHeight="1">
      <c r="A2" s="2" t="s">
        <v>31</v>
      </c>
      <c r="B2" s="533">
        <f>'1. key ratios '!B2</f>
        <v>45747</v>
      </c>
    </row>
    <row r="3" spans="1:6" s="2" customFormat="1" ht="15.75" customHeight="1">
      <c r="A3" s="68"/>
    </row>
    <row r="4" spans="1:6" s="2" customFormat="1" ht="15.75" customHeight="1" thickBot="1">
      <c r="A4" s="2" t="s">
        <v>47</v>
      </c>
      <c r="B4" s="124" t="s">
        <v>165</v>
      </c>
      <c r="D4" s="14" t="s">
        <v>35</v>
      </c>
    </row>
    <row r="5" spans="1:6" ht="26.4">
      <c r="A5" s="545" t="s">
        <v>6</v>
      </c>
      <c r="B5" s="546" t="s">
        <v>205</v>
      </c>
      <c r="C5" s="547" t="s">
        <v>624</v>
      </c>
      <c r="D5" s="548" t="s">
        <v>49</v>
      </c>
    </row>
    <row r="6" spans="1:6" ht="14.4">
      <c r="A6" s="549">
        <v>1</v>
      </c>
      <c r="B6" s="550" t="s">
        <v>525</v>
      </c>
      <c r="C6" s="551">
        <v>30460113.880000032</v>
      </c>
      <c r="D6" s="69"/>
      <c r="E6" s="70"/>
    </row>
    <row r="7" spans="1:6" ht="14.4">
      <c r="A7" s="549">
        <v>1.1000000000000001</v>
      </c>
      <c r="B7" s="552" t="s">
        <v>526</v>
      </c>
      <c r="C7" s="553">
        <v>4442593.9499999983</v>
      </c>
      <c r="D7" s="71"/>
      <c r="E7" s="70"/>
    </row>
    <row r="8" spans="1:6" ht="14.4">
      <c r="A8" s="549">
        <v>1.2</v>
      </c>
      <c r="B8" s="552" t="s">
        <v>527</v>
      </c>
      <c r="C8" s="553">
        <v>3819911.4400000335</v>
      </c>
      <c r="D8" s="71"/>
      <c r="E8" s="70"/>
    </row>
    <row r="9" spans="1:6" ht="14.4">
      <c r="A9" s="549">
        <v>1.3</v>
      </c>
      <c r="B9" s="552" t="s">
        <v>528</v>
      </c>
      <c r="C9" s="553">
        <v>22197608.489999998</v>
      </c>
      <c r="D9" s="71"/>
      <c r="E9" s="70"/>
    </row>
    <row r="10" spans="1:6" ht="14.4">
      <c r="A10" s="549">
        <v>2</v>
      </c>
      <c r="B10" s="299" t="s">
        <v>529</v>
      </c>
      <c r="C10" s="553">
        <v>150046.31047218281</v>
      </c>
      <c r="D10" s="71"/>
      <c r="E10" s="70"/>
    </row>
    <row r="11" spans="1:6" ht="14.4">
      <c r="A11" s="549">
        <v>2.1</v>
      </c>
      <c r="B11" s="554" t="s">
        <v>530</v>
      </c>
      <c r="C11" s="555">
        <v>150046.31047218281</v>
      </c>
      <c r="D11" s="331"/>
      <c r="E11" s="72"/>
    </row>
    <row r="12" spans="1:6" ht="14.4">
      <c r="A12" s="549">
        <v>3</v>
      </c>
      <c r="B12" s="301" t="s">
        <v>531</v>
      </c>
      <c r="C12" s="555">
        <v>0</v>
      </c>
      <c r="D12" s="331"/>
      <c r="E12" s="72"/>
    </row>
    <row r="13" spans="1:6" ht="14.4">
      <c r="A13" s="549">
        <v>4</v>
      </c>
      <c r="B13" s="302" t="s">
        <v>532</v>
      </c>
      <c r="C13" s="555">
        <v>0</v>
      </c>
      <c r="D13" s="331"/>
      <c r="E13" s="72"/>
    </row>
    <row r="14" spans="1:6" ht="14.4">
      <c r="A14" s="549">
        <v>5</v>
      </c>
      <c r="B14" s="303" t="s">
        <v>533</v>
      </c>
      <c r="C14" s="555">
        <v>20000</v>
      </c>
      <c r="D14" s="331"/>
      <c r="E14" s="72"/>
    </row>
    <row r="15" spans="1:6" ht="14.4">
      <c r="A15" s="549">
        <v>5.0999999999999996</v>
      </c>
      <c r="B15" s="304" t="s">
        <v>534</v>
      </c>
      <c r="C15" s="553">
        <v>20000</v>
      </c>
      <c r="D15" s="331"/>
      <c r="E15" s="70"/>
    </row>
    <row r="16" spans="1:6" ht="14.4">
      <c r="A16" s="549">
        <v>5.2</v>
      </c>
      <c r="B16" s="304" t="s">
        <v>535</v>
      </c>
      <c r="C16" s="553">
        <v>0</v>
      </c>
      <c r="D16" s="71"/>
      <c r="E16" s="70"/>
    </row>
    <row r="17" spans="1:5" ht="14.4">
      <c r="A17" s="549">
        <v>5.3</v>
      </c>
      <c r="B17" s="305" t="s">
        <v>536</v>
      </c>
      <c r="C17" s="553">
        <v>0</v>
      </c>
      <c r="D17" s="71"/>
      <c r="E17" s="70"/>
    </row>
    <row r="18" spans="1:5" ht="14.4">
      <c r="A18" s="549">
        <v>6</v>
      </c>
      <c r="B18" s="301" t="s">
        <v>537</v>
      </c>
      <c r="C18" s="553">
        <v>153936639.21293718</v>
      </c>
      <c r="D18" s="71"/>
      <c r="E18" s="70"/>
    </row>
    <row r="19" spans="1:5" ht="14.4">
      <c r="A19" s="549">
        <v>6.1</v>
      </c>
      <c r="B19" s="304" t="s">
        <v>535</v>
      </c>
      <c r="C19" s="555">
        <v>24301148.331410542</v>
      </c>
      <c r="D19" s="71"/>
      <c r="E19" s="70"/>
    </row>
    <row r="20" spans="1:5" ht="14.4">
      <c r="A20" s="549">
        <v>6.2</v>
      </c>
      <c r="B20" s="305" t="s">
        <v>536</v>
      </c>
      <c r="C20" s="555">
        <v>129635490.88152665</v>
      </c>
      <c r="D20" s="71"/>
      <c r="E20" s="70"/>
    </row>
    <row r="21" spans="1:5" ht="14.4">
      <c r="A21" s="549">
        <v>7</v>
      </c>
      <c r="B21" s="299" t="s">
        <v>538</v>
      </c>
      <c r="C21" s="555"/>
      <c r="D21" s="71"/>
      <c r="E21" s="70"/>
    </row>
    <row r="22" spans="1:5" ht="14.4">
      <c r="A22" s="549">
        <v>8</v>
      </c>
      <c r="B22" s="306" t="s">
        <v>539</v>
      </c>
      <c r="C22" s="553">
        <v>3482447.7104663118</v>
      </c>
      <c r="D22" s="71"/>
      <c r="E22" s="70"/>
    </row>
    <row r="23" spans="1:5" ht="14.4">
      <c r="A23" s="549">
        <v>9</v>
      </c>
      <c r="B23" s="302" t="s">
        <v>540</v>
      </c>
      <c r="C23" s="553">
        <v>17965176.992951196</v>
      </c>
      <c r="D23" s="332"/>
      <c r="E23" s="70"/>
    </row>
    <row r="24" spans="1:5" ht="14.4">
      <c r="A24" s="549">
        <v>9.1</v>
      </c>
      <c r="B24" s="304" t="s">
        <v>541</v>
      </c>
      <c r="C24" s="556">
        <v>17965176.992951196</v>
      </c>
      <c r="D24" s="73"/>
      <c r="E24" s="70"/>
    </row>
    <row r="25" spans="1:5" ht="14.4">
      <c r="A25" s="549">
        <v>9.1999999999999993</v>
      </c>
      <c r="B25" s="304" t="s">
        <v>542</v>
      </c>
      <c r="C25" s="557">
        <v>0</v>
      </c>
      <c r="D25" s="558"/>
      <c r="E25" s="74"/>
    </row>
    <row r="26" spans="1:5" ht="14.4">
      <c r="A26" s="549">
        <v>10</v>
      </c>
      <c r="B26" s="302" t="s">
        <v>543</v>
      </c>
      <c r="C26" s="559">
        <v>12826055.879999995</v>
      </c>
      <c r="D26" s="419" t="s">
        <v>665</v>
      </c>
      <c r="E26" s="70"/>
    </row>
    <row r="27" spans="1:5" ht="14.4">
      <c r="A27" s="549">
        <v>10.1</v>
      </c>
      <c r="B27" s="304" t="s">
        <v>544</v>
      </c>
      <c r="C27" s="553">
        <v>0</v>
      </c>
      <c r="D27" s="71"/>
      <c r="E27" s="70"/>
    </row>
    <row r="28" spans="1:5" ht="14.4">
      <c r="A28" s="549">
        <v>10.199999999999999</v>
      </c>
      <c r="B28" s="304" t="s">
        <v>545</v>
      </c>
      <c r="C28" s="553">
        <v>12826055.879999995</v>
      </c>
      <c r="D28" s="71"/>
      <c r="E28" s="70"/>
    </row>
    <row r="29" spans="1:5" ht="14.4">
      <c r="A29" s="549">
        <v>11</v>
      </c>
      <c r="B29" s="302" t="s">
        <v>546</v>
      </c>
      <c r="C29" s="553">
        <v>1252718.6304127974</v>
      </c>
      <c r="D29" s="71"/>
      <c r="E29" s="70"/>
    </row>
    <row r="30" spans="1:5" ht="14.4">
      <c r="A30" s="549">
        <v>11.1</v>
      </c>
      <c r="B30" s="304" t="s">
        <v>547</v>
      </c>
      <c r="C30" s="553">
        <v>45248.5</v>
      </c>
      <c r="D30" s="71"/>
      <c r="E30" s="70"/>
    </row>
    <row r="31" spans="1:5" ht="14.4">
      <c r="A31" s="549">
        <v>11.2</v>
      </c>
      <c r="B31" s="304" t="s">
        <v>548</v>
      </c>
      <c r="C31" s="553">
        <v>1207470.1304127974</v>
      </c>
      <c r="D31" s="419" t="s">
        <v>792</v>
      </c>
      <c r="E31" s="70"/>
    </row>
    <row r="32" spans="1:5" ht="14.4">
      <c r="A32" s="549">
        <v>13</v>
      </c>
      <c r="B32" s="302" t="s">
        <v>549</v>
      </c>
      <c r="C32" s="553">
        <v>5754111.5686899982</v>
      </c>
      <c r="D32" s="71"/>
      <c r="E32" s="70"/>
    </row>
    <row r="33" spans="1:5" ht="14.4">
      <c r="A33" s="549">
        <v>13.1</v>
      </c>
      <c r="B33" s="560" t="s">
        <v>550</v>
      </c>
      <c r="C33" s="553">
        <v>0</v>
      </c>
      <c r="D33" s="71"/>
      <c r="E33" s="70"/>
    </row>
    <row r="34" spans="1:5" ht="14.4">
      <c r="A34" s="549">
        <v>13.2</v>
      </c>
      <c r="B34" s="560" t="s">
        <v>551</v>
      </c>
      <c r="C34" s="556">
        <v>0</v>
      </c>
      <c r="D34" s="73"/>
      <c r="E34" s="70"/>
    </row>
    <row r="35" spans="1:5" ht="14.4">
      <c r="A35" s="549">
        <v>14</v>
      </c>
      <c r="B35" s="561" t="s">
        <v>552</v>
      </c>
      <c r="C35" s="556">
        <v>225847310.18592969</v>
      </c>
      <c r="D35" s="73"/>
      <c r="E35" s="70"/>
    </row>
    <row r="36" spans="1:5" ht="14.4">
      <c r="A36" s="549"/>
      <c r="B36" s="562" t="s">
        <v>553</v>
      </c>
      <c r="C36" s="563"/>
      <c r="D36" s="75"/>
      <c r="E36" s="70"/>
    </row>
    <row r="37" spans="1:5" ht="14.4">
      <c r="A37" s="549">
        <v>15</v>
      </c>
      <c r="B37" s="308" t="s">
        <v>554</v>
      </c>
      <c r="C37" s="557">
        <v>35893.766611955027</v>
      </c>
      <c r="D37" s="558"/>
      <c r="E37" s="74"/>
    </row>
    <row r="38" spans="1:5" ht="14.4">
      <c r="A38" s="549">
        <v>15.1</v>
      </c>
      <c r="B38" s="554" t="s">
        <v>530</v>
      </c>
      <c r="C38" s="553">
        <v>35893.766611955027</v>
      </c>
      <c r="D38" s="71"/>
      <c r="E38" s="70"/>
    </row>
    <row r="39" spans="1:5" ht="14.4">
      <c r="A39" s="549">
        <v>16</v>
      </c>
      <c r="B39" s="299" t="s">
        <v>555</v>
      </c>
      <c r="C39" s="553">
        <v>0</v>
      </c>
      <c r="D39" s="71"/>
      <c r="E39" s="70"/>
    </row>
    <row r="40" spans="1:5" ht="14.4">
      <c r="A40" s="549">
        <v>17</v>
      </c>
      <c r="B40" s="299" t="s">
        <v>556</v>
      </c>
      <c r="C40" s="553">
        <v>148060651.99994725</v>
      </c>
      <c r="D40" s="71"/>
      <c r="E40" s="70"/>
    </row>
    <row r="41" spans="1:5" ht="14.4">
      <c r="A41" s="549">
        <v>17.100000000000001</v>
      </c>
      <c r="B41" s="309" t="s">
        <v>557</v>
      </c>
      <c r="C41" s="553">
        <v>147272703.77279821</v>
      </c>
      <c r="D41" s="71"/>
      <c r="E41" s="70"/>
    </row>
    <row r="42" spans="1:5" ht="14.4">
      <c r="A42" s="549">
        <v>17.2</v>
      </c>
      <c r="B42" s="552" t="s">
        <v>558</v>
      </c>
      <c r="C42" s="553">
        <v>0</v>
      </c>
      <c r="D42" s="71"/>
      <c r="E42" s="70"/>
    </row>
    <row r="43" spans="1:5" ht="14.4">
      <c r="A43" s="549">
        <v>17.3</v>
      </c>
      <c r="B43" s="330" t="s">
        <v>559</v>
      </c>
      <c r="C43" s="556">
        <v>0</v>
      </c>
      <c r="D43" s="73"/>
      <c r="E43" s="70"/>
    </row>
    <row r="44" spans="1:5" ht="14.4">
      <c r="A44" s="549">
        <v>17.399999999999999</v>
      </c>
      <c r="B44" s="564" t="s">
        <v>560</v>
      </c>
      <c r="C44" s="565">
        <v>787948.22714903415</v>
      </c>
      <c r="D44" s="566"/>
      <c r="E44" s="70"/>
    </row>
    <row r="45" spans="1:5" ht="14.4">
      <c r="A45" s="549">
        <v>18</v>
      </c>
      <c r="B45" s="561" t="s">
        <v>561</v>
      </c>
      <c r="C45" s="567">
        <v>100144.64247576083</v>
      </c>
      <c r="D45" s="568"/>
      <c r="E45" s="74"/>
    </row>
    <row r="46" spans="1:5" ht="14.4">
      <c r="A46" s="549">
        <v>19</v>
      </c>
      <c r="B46" s="561" t="s">
        <v>562</v>
      </c>
      <c r="C46" s="569">
        <v>0</v>
      </c>
      <c r="D46" s="570"/>
    </row>
    <row r="47" spans="1:5" ht="14.4">
      <c r="A47" s="549">
        <v>19.100000000000001</v>
      </c>
      <c r="B47" s="571" t="s">
        <v>563</v>
      </c>
      <c r="C47" s="569">
        <v>0</v>
      </c>
      <c r="D47" s="570"/>
    </row>
    <row r="48" spans="1:5" ht="14.4">
      <c r="A48" s="549">
        <v>19.2</v>
      </c>
      <c r="B48" s="571" t="s">
        <v>564</v>
      </c>
      <c r="C48" s="569">
        <v>0</v>
      </c>
      <c r="D48" s="570"/>
    </row>
    <row r="49" spans="1:4" ht="14.4">
      <c r="A49" s="549">
        <v>20</v>
      </c>
      <c r="B49" s="572" t="s">
        <v>565</v>
      </c>
      <c r="C49" s="569">
        <v>4462299.609817774</v>
      </c>
      <c r="D49" s="419" t="s">
        <v>790</v>
      </c>
    </row>
    <row r="50" spans="1:4" ht="14.4">
      <c r="A50" s="549">
        <v>21</v>
      </c>
      <c r="B50" s="573" t="s">
        <v>566</v>
      </c>
      <c r="C50" s="569">
        <v>1390514.681057455</v>
      </c>
      <c r="D50" s="570"/>
    </row>
    <row r="51" spans="1:4" ht="14.4">
      <c r="A51" s="549">
        <v>21.1</v>
      </c>
      <c r="B51" s="552" t="s">
        <v>567</v>
      </c>
      <c r="C51" s="569">
        <v>0</v>
      </c>
      <c r="D51" s="570"/>
    </row>
    <row r="52" spans="1:4" ht="14.4">
      <c r="A52" s="549">
        <v>22</v>
      </c>
      <c r="B52" s="574" t="s">
        <v>568</v>
      </c>
      <c r="C52" s="569">
        <v>154049504.69991019</v>
      </c>
      <c r="D52" s="570"/>
    </row>
    <row r="53" spans="1:4" ht="14.4">
      <c r="A53" s="549"/>
      <c r="B53" s="562" t="s">
        <v>569</v>
      </c>
      <c r="C53" s="575"/>
      <c r="D53" s="570"/>
    </row>
    <row r="54" spans="1:4" ht="14.4">
      <c r="A54" s="549">
        <v>23</v>
      </c>
      <c r="B54" s="572" t="s">
        <v>570</v>
      </c>
      <c r="C54" s="569">
        <v>101746400</v>
      </c>
      <c r="D54" s="419" t="s">
        <v>791</v>
      </c>
    </row>
    <row r="55" spans="1:4" ht="14.4">
      <c r="A55" s="549">
        <v>24</v>
      </c>
      <c r="B55" s="572" t="s">
        <v>571</v>
      </c>
      <c r="C55" s="569">
        <v>0</v>
      </c>
      <c r="D55" s="570"/>
    </row>
    <row r="56" spans="1:4" ht="14.4">
      <c r="A56" s="549">
        <v>25</v>
      </c>
      <c r="B56" s="561" t="s">
        <v>572</v>
      </c>
      <c r="C56" s="569">
        <v>0</v>
      </c>
      <c r="D56" s="570"/>
    </row>
    <row r="57" spans="1:4" ht="14.4">
      <c r="A57" s="549">
        <v>26</v>
      </c>
      <c r="B57" s="561" t="s">
        <v>573</v>
      </c>
      <c r="C57" s="569">
        <v>0</v>
      </c>
      <c r="D57" s="570"/>
    </row>
    <row r="58" spans="1:4" ht="14.4">
      <c r="A58" s="549">
        <v>27</v>
      </c>
      <c r="B58" s="561" t="s">
        <v>574</v>
      </c>
      <c r="C58" s="569">
        <v>0</v>
      </c>
      <c r="D58" s="570"/>
    </row>
    <row r="59" spans="1:4" ht="14.4">
      <c r="A59" s="549">
        <v>27.1</v>
      </c>
      <c r="B59" s="564" t="s">
        <v>575</v>
      </c>
      <c r="C59" s="569">
        <v>0</v>
      </c>
      <c r="D59" s="570"/>
    </row>
    <row r="60" spans="1:4" ht="14.4">
      <c r="A60" s="549">
        <v>27.2</v>
      </c>
      <c r="B60" s="564" t="s">
        <v>576</v>
      </c>
      <c r="C60" s="569">
        <v>0</v>
      </c>
      <c r="D60" s="570"/>
    </row>
    <row r="61" spans="1:4" ht="14.4">
      <c r="A61" s="549">
        <v>28</v>
      </c>
      <c r="B61" s="576" t="s">
        <v>577</v>
      </c>
      <c r="C61" s="569">
        <v>0</v>
      </c>
      <c r="D61" s="570"/>
    </row>
    <row r="62" spans="1:4" ht="14.4">
      <c r="A62" s="549">
        <v>29</v>
      </c>
      <c r="B62" s="561" t="s">
        <v>578</v>
      </c>
      <c r="C62" s="569">
        <v>3486012.7618743461</v>
      </c>
      <c r="D62" s="570"/>
    </row>
    <row r="63" spans="1:4" ht="14.4">
      <c r="A63" s="549">
        <v>29.1</v>
      </c>
      <c r="B63" s="577" t="s">
        <v>579</v>
      </c>
      <c r="C63" s="569">
        <v>3486012.7618743461</v>
      </c>
      <c r="D63" s="570"/>
    </row>
    <row r="64" spans="1:4" ht="14.4">
      <c r="A64" s="549">
        <v>29.2</v>
      </c>
      <c r="B64" s="571" t="s">
        <v>580</v>
      </c>
      <c r="C64" s="569">
        <v>0</v>
      </c>
      <c r="D64" s="570"/>
    </row>
    <row r="65" spans="1:4" ht="14.4">
      <c r="A65" s="549">
        <v>29.3</v>
      </c>
      <c r="B65" s="571" t="s">
        <v>581</v>
      </c>
      <c r="C65" s="569">
        <v>0</v>
      </c>
      <c r="D65" s="570"/>
    </row>
    <row r="66" spans="1:4" ht="14.4">
      <c r="A66" s="549">
        <v>30</v>
      </c>
      <c r="B66" s="561" t="s">
        <v>582</v>
      </c>
      <c r="C66" s="569">
        <v>-33434607.609855156</v>
      </c>
      <c r="D66" s="419" t="s">
        <v>789</v>
      </c>
    </row>
    <row r="67" spans="1:4" ht="14.4">
      <c r="A67" s="549">
        <v>31</v>
      </c>
      <c r="B67" s="578" t="s">
        <v>583</v>
      </c>
      <c r="C67" s="569">
        <v>71797805.152019188</v>
      </c>
      <c r="D67" s="570"/>
    </row>
    <row r="68" spans="1:4" ht="14.4">
      <c r="A68" s="549">
        <v>32</v>
      </c>
      <c r="B68" s="561" t="s">
        <v>584</v>
      </c>
      <c r="C68" s="569">
        <v>225847309.85192937</v>
      </c>
      <c r="D68" s="570"/>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F5" activePane="bottomRight" state="frozen"/>
      <selection activeCell="B19" sqref="B19"/>
      <selection pane="topRight" activeCell="B19" sqref="B19"/>
      <selection pane="bottomLeft" activeCell="B19" sqref="B19"/>
      <selection pane="bottomRight" activeCell="P27" sqref="P27"/>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3" bestFit="1" customWidth="1"/>
    <col min="17" max="17" width="14.77734375" style="13" customWidth="1"/>
    <col min="18" max="18" width="13" style="13" bestFit="1" customWidth="1"/>
    <col min="19" max="19" width="34.77734375" style="13" customWidth="1"/>
    <col min="20" max="16384" width="9.21875" style="13"/>
  </cols>
  <sheetData>
    <row r="1" spans="1:19">
      <c r="A1" s="2" t="s">
        <v>30</v>
      </c>
      <c r="B1" s="3" t="str">
        <f>'Info '!C2</f>
        <v>JSC Silk Bank</v>
      </c>
    </row>
    <row r="2" spans="1:19">
      <c r="A2" s="2" t="s">
        <v>31</v>
      </c>
      <c r="B2" s="533">
        <f>'1. key ratios '!B2</f>
        <v>45747</v>
      </c>
    </row>
    <row r="4" spans="1:19" ht="27" thickBot="1">
      <c r="A4" s="4" t="s">
        <v>146</v>
      </c>
      <c r="B4" s="155" t="s">
        <v>238</v>
      </c>
    </row>
    <row r="5" spans="1:19" s="148" customFormat="1" ht="13.8">
      <c r="A5" s="143"/>
      <c r="B5" s="144"/>
      <c r="C5" s="145" t="s">
        <v>0</v>
      </c>
      <c r="D5" s="145" t="s">
        <v>1</v>
      </c>
      <c r="E5" s="145" t="s">
        <v>2</v>
      </c>
      <c r="F5" s="145" t="s">
        <v>3</v>
      </c>
      <c r="G5" s="145" t="s">
        <v>4</v>
      </c>
      <c r="H5" s="145" t="s">
        <v>5</v>
      </c>
      <c r="I5" s="145" t="s">
        <v>8</v>
      </c>
      <c r="J5" s="145" t="s">
        <v>9</v>
      </c>
      <c r="K5" s="145" t="s">
        <v>10</v>
      </c>
      <c r="L5" s="145" t="s">
        <v>11</v>
      </c>
      <c r="M5" s="145" t="s">
        <v>12</v>
      </c>
      <c r="N5" s="145" t="s">
        <v>13</v>
      </c>
      <c r="O5" s="145" t="s">
        <v>222</v>
      </c>
      <c r="P5" s="145" t="s">
        <v>223</v>
      </c>
      <c r="Q5" s="145" t="s">
        <v>224</v>
      </c>
      <c r="R5" s="146" t="s">
        <v>225</v>
      </c>
      <c r="S5" s="147" t="s">
        <v>226</v>
      </c>
    </row>
    <row r="6" spans="1:19" s="148" customFormat="1" ht="99" customHeight="1">
      <c r="A6" s="149"/>
      <c r="B6" s="749" t="s">
        <v>227</v>
      </c>
      <c r="C6" s="745">
        <v>0</v>
      </c>
      <c r="D6" s="746"/>
      <c r="E6" s="745">
        <v>0.2</v>
      </c>
      <c r="F6" s="746"/>
      <c r="G6" s="745">
        <v>0.35</v>
      </c>
      <c r="H6" s="746"/>
      <c r="I6" s="745">
        <v>0.5</v>
      </c>
      <c r="J6" s="746"/>
      <c r="K6" s="745">
        <v>0.75</v>
      </c>
      <c r="L6" s="746"/>
      <c r="M6" s="745">
        <v>1</v>
      </c>
      <c r="N6" s="746"/>
      <c r="O6" s="745">
        <v>1.5</v>
      </c>
      <c r="P6" s="746"/>
      <c r="Q6" s="745">
        <v>2.5</v>
      </c>
      <c r="R6" s="746"/>
      <c r="S6" s="747" t="s">
        <v>145</v>
      </c>
    </row>
    <row r="7" spans="1:19" s="148" customFormat="1" ht="30.75" customHeight="1">
      <c r="A7" s="149"/>
      <c r="B7" s="750"/>
      <c r="C7" s="141" t="s">
        <v>148</v>
      </c>
      <c r="D7" s="141" t="s">
        <v>147</v>
      </c>
      <c r="E7" s="141" t="s">
        <v>148</v>
      </c>
      <c r="F7" s="141" t="s">
        <v>147</v>
      </c>
      <c r="G7" s="141" t="s">
        <v>148</v>
      </c>
      <c r="H7" s="141" t="s">
        <v>147</v>
      </c>
      <c r="I7" s="141" t="s">
        <v>148</v>
      </c>
      <c r="J7" s="141" t="s">
        <v>147</v>
      </c>
      <c r="K7" s="141" t="s">
        <v>148</v>
      </c>
      <c r="L7" s="141" t="s">
        <v>147</v>
      </c>
      <c r="M7" s="141" t="s">
        <v>148</v>
      </c>
      <c r="N7" s="141" t="s">
        <v>147</v>
      </c>
      <c r="O7" s="141" t="s">
        <v>148</v>
      </c>
      <c r="P7" s="141" t="s">
        <v>147</v>
      </c>
      <c r="Q7" s="141" t="s">
        <v>148</v>
      </c>
      <c r="R7" s="141" t="s">
        <v>147</v>
      </c>
      <c r="S7" s="748"/>
    </row>
    <row r="8" spans="1:19">
      <c r="A8" s="76">
        <v>1</v>
      </c>
      <c r="B8" s="1" t="s">
        <v>51</v>
      </c>
      <c r="C8" s="77">
        <v>25200253.671410576</v>
      </c>
      <c r="D8" s="77"/>
      <c r="E8" s="77">
        <v>0</v>
      </c>
      <c r="F8" s="77"/>
      <c r="G8" s="77">
        <v>0</v>
      </c>
      <c r="H8" s="77"/>
      <c r="I8" s="77">
        <v>0</v>
      </c>
      <c r="J8" s="77"/>
      <c r="K8" s="77">
        <v>0</v>
      </c>
      <c r="L8" s="77"/>
      <c r="M8" s="77">
        <v>2920806.1</v>
      </c>
      <c r="N8" s="77"/>
      <c r="O8" s="77">
        <v>0</v>
      </c>
      <c r="P8" s="77"/>
      <c r="Q8" s="77">
        <v>0</v>
      </c>
      <c r="R8" s="77"/>
      <c r="S8" s="156">
        <v>2920806.1</v>
      </c>
    </row>
    <row r="9" spans="1:19">
      <c r="A9" s="76">
        <v>2</v>
      </c>
      <c r="B9" s="1" t="s">
        <v>52</v>
      </c>
      <c r="C9" s="77">
        <v>0</v>
      </c>
      <c r="D9" s="77"/>
      <c r="E9" s="77">
        <v>0</v>
      </c>
      <c r="F9" s="77"/>
      <c r="G9" s="77">
        <v>0</v>
      </c>
      <c r="H9" s="77"/>
      <c r="I9" s="77">
        <v>0</v>
      </c>
      <c r="J9" s="77"/>
      <c r="K9" s="77">
        <v>0</v>
      </c>
      <c r="L9" s="77"/>
      <c r="M9" s="77">
        <v>0</v>
      </c>
      <c r="N9" s="77"/>
      <c r="O9" s="77">
        <v>0</v>
      </c>
      <c r="P9" s="77"/>
      <c r="Q9" s="77">
        <v>0</v>
      </c>
      <c r="R9" s="77"/>
      <c r="S9" s="156">
        <v>0</v>
      </c>
    </row>
    <row r="10" spans="1:19">
      <c r="A10" s="76">
        <v>3</v>
      </c>
      <c r="B10" s="1" t="s">
        <v>152</v>
      </c>
      <c r="C10" s="77">
        <v>0</v>
      </c>
      <c r="D10" s="77"/>
      <c r="E10" s="77">
        <v>0</v>
      </c>
      <c r="F10" s="77"/>
      <c r="G10" s="77">
        <v>0</v>
      </c>
      <c r="H10" s="77"/>
      <c r="I10" s="77">
        <v>0</v>
      </c>
      <c r="J10" s="77"/>
      <c r="K10" s="77">
        <v>0</v>
      </c>
      <c r="L10" s="77"/>
      <c r="M10" s="77">
        <v>0</v>
      </c>
      <c r="N10" s="77"/>
      <c r="O10" s="77">
        <v>0</v>
      </c>
      <c r="P10" s="77"/>
      <c r="Q10" s="77">
        <v>0</v>
      </c>
      <c r="R10" s="77"/>
      <c r="S10" s="156">
        <v>0</v>
      </c>
    </row>
    <row r="11" spans="1:19">
      <c r="A11" s="76">
        <v>4</v>
      </c>
      <c r="B11" s="1" t="s">
        <v>53</v>
      </c>
      <c r="C11" s="77">
        <v>0</v>
      </c>
      <c r="D11" s="77"/>
      <c r="E11" s="77">
        <v>0</v>
      </c>
      <c r="F11" s="77"/>
      <c r="G11" s="77">
        <v>0</v>
      </c>
      <c r="H11" s="77"/>
      <c r="I11" s="77">
        <v>0</v>
      </c>
      <c r="J11" s="77"/>
      <c r="K11" s="77">
        <v>0</v>
      </c>
      <c r="L11" s="77"/>
      <c r="M11" s="77">
        <v>0</v>
      </c>
      <c r="N11" s="77"/>
      <c r="O11" s="77">
        <v>0</v>
      </c>
      <c r="P11" s="77"/>
      <c r="Q11" s="77">
        <v>0</v>
      </c>
      <c r="R11" s="77"/>
      <c r="S11" s="156">
        <v>0</v>
      </c>
    </row>
    <row r="12" spans="1:19">
      <c r="A12" s="76">
        <v>5</v>
      </c>
      <c r="B12" s="1" t="s">
        <v>54</v>
      </c>
      <c r="C12" s="77">
        <v>0</v>
      </c>
      <c r="D12" s="77"/>
      <c r="E12" s="77">
        <v>0</v>
      </c>
      <c r="F12" s="77"/>
      <c r="G12" s="77">
        <v>0</v>
      </c>
      <c r="H12" s="77"/>
      <c r="I12" s="77">
        <v>0</v>
      </c>
      <c r="J12" s="77"/>
      <c r="K12" s="77">
        <v>0</v>
      </c>
      <c r="L12" s="77"/>
      <c r="M12" s="77">
        <v>0</v>
      </c>
      <c r="N12" s="77"/>
      <c r="O12" s="77">
        <v>0</v>
      </c>
      <c r="P12" s="77"/>
      <c r="Q12" s="77">
        <v>0</v>
      </c>
      <c r="R12" s="77"/>
      <c r="S12" s="156">
        <v>0</v>
      </c>
    </row>
    <row r="13" spans="1:19">
      <c r="A13" s="76">
        <v>6</v>
      </c>
      <c r="B13" s="1" t="s">
        <v>55</v>
      </c>
      <c r="C13" s="77">
        <v>0</v>
      </c>
      <c r="D13" s="77"/>
      <c r="E13" s="77">
        <v>8873091.9299999997</v>
      </c>
      <c r="F13" s="77"/>
      <c r="G13" s="77">
        <v>0</v>
      </c>
      <c r="H13" s="77"/>
      <c r="I13" s="77">
        <v>0</v>
      </c>
      <c r="J13" s="77"/>
      <c r="K13" s="77">
        <v>0</v>
      </c>
      <c r="L13" s="77"/>
      <c r="M13" s="77">
        <v>13324516.559999995</v>
      </c>
      <c r="N13" s="77"/>
      <c r="O13" s="77">
        <v>0</v>
      </c>
      <c r="P13" s="77"/>
      <c r="Q13" s="77">
        <v>0</v>
      </c>
      <c r="R13" s="77"/>
      <c r="S13" s="156">
        <v>15099134.945999995</v>
      </c>
    </row>
    <row r="14" spans="1:19">
      <c r="A14" s="76">
        <v>7</v>
      </c>
      <c r="B14" s="1" t="s">
        <v>56</v>
      </c>
      <c r="C14" s="77">
        <v>0</v>
      </c>
      <c r="D14" s="77"/>
      <c r="E14" s="77">
        <v>0</v>
      </c>
      <c r="F14" s="77"/>
      <c r="G14" s="77">
        <v>0</v>
      </c>
      <c r="H14" s="77"/>
      <c r="I14" s="77">
        <v>0</v>
      </c>
      <c r="J14" s="77">
        <v>0</v>
      </c>
      <c r="K14" s="77">
        <v>0</v>
      </c>
      <c r="L14" s="77"/>
      <c r="M14" s="77">
        <v>80776330.680000007</v>
      </c>
      <c r="N14" s="77">
        <v>6303597.6402633302</v>
      </c>
      <c r="O14" s="77">
        <v>0</v>
      </c>
      <c r="P14" s="77"/>
      <c r="Q14" s="77">
        <v>0</v>
      </c>
      <c r="R14" s="77"/>
      <c r="S14" s="156">
        <v>87079928.320263341</v>
      </c>
    </row>
    <row r="15" spans="1:19">
      <c r="A15" s="76">
        <v>8</v>
      </c>
      <c r="B15" s="1" t="s">
        <v>57</v>
      </c>
      <c r="C15" s="77">
        <v>0</v>
      </c>
      <c r="D15" s="77"/>
      <c r="E15" s="77">
        <v>0</v>
      </c>
      <c r="F15" s="77"/>
      <c r="G15" s="77">
        <v>0</v>
      </c>
      <c r="H15" s="77"/>
      <c r="I15" s="77">
        <v>0</v>
      </c>
      <c r="J15" s="77"/>
      <c r="K15" s="77">
        <v>33168194.739999998</v>
      </c>
      <c r="L15" s="77"/>
      <c r="M15" s="77">
        <v>15010124.189999999</v>
      </c>
      <c r="N15" s="77"/>
      <c r="O15" s="77">
        <v>0</v>
      </c>
      <c r="P15" s="77"/>
      <c r="Q15" s="77">
        <v>0</v>
      </c>
      <c r="R15" s="77"/>
      <c r="S15" s="156">
        <v>39886270.244999997</v>
      </c>
    </row>
    <row r="16" spans="1:19">
      <c r="A16" s="76">
        <v>9</v>
      </c>
      <c r="B16" s="1" t="s">
        <v>58</v>
      </c>
      <c r="C16" s="77">
        <v>0</v>
      </c>
      <c r="D16" s="77"/>
      <c r="E16" s="77">
        <v>0</v>
      </c>
      <c r="F16" s="77"/>
      <c r="G16" s="77">
        <v>0</v>
      </c>
      <c r="H16" s="77"/>
      <c r="I16" s="77">
        <v>0</v>
      </c>
      <c r="J16" s="77"/>
      <c r="K16" s="77">
        <v>0</v>
      </c>
      <c r="L16" s="77"/>
      <c r="M16" s="77">
        <v>0</v>
      </c>
      <c r="N16" s="77"/>
      <c r="O16" s="77">
        <v>0</v>
      </c>
      <c r="P16" s="77"/>
      <c r="Q16" s="77">
        <v>0</v>
      </c>
      <c r="R16" s="77"/>
      <c r="S16" s="156">
        <v>0</v>
      </c>
    </row>
    <row r="17" spans="1:19">
      <c r="A17" s="76">
        <v>10</v>
      </c>
      <c r="B17" s="1" t="s">
        <v>59</v>
      </c>
      <c r="C17" s="77">
        <v>0</v>
      </c>
      <c r="D17" s="77"/>
      <c r="E17" s="77">
        <v>0</v>
      </c>
      <c r="F17" s="77"/>
      <c r="G17" s="77">
        <v>0</v>
      </c>
      <c r="H17" s="77"/>
      <c r="I17" s="77">
        <v>0</v>
      </c>
      <c r="J17" s="77"/>
      <c r="K17" s="77">
        <v>0</v>
      </c>
      <c r="L17" s="77"/>
      <c r="M17" s="77">
        <v>680841.28</v>
      </c>
      <c r="N17" s="77"/>
      <c r="O17" s="77">
        <v>0</v>
      </c>
      <c r="P17" s="77"/>
      <c r="Q17" s="77">
        <v>0</v>
      </c>
      <c r="R17" s="77"/>
      <c r="S17" s="156">
        <v>680841.28</v>
      </c>
    </row>
    <row r="18" spans="1:19">
      <c r="A18" s="76">
        <v>11</v>
      </c>
      <c r="B18" s="1" t="s">
        <v>60</v>
      </c>
      <c r="C18" s="77">
        <v>0</v>
      </c>
      <c r="D18" s="77"/>
      <c r="E18" s="77">
        <v>0</v>
      </c>
      <c r="F18" s="77"/>
      <c r="G18" s="77">
        <v>0</v>
      </c>
      <c r="H18" s="77"/>
      <c r="I18" s="77">
        <v>0</v>
      </c>
      <c r="J18" s="77"/>
      <c r="K18" s="77">
        <v>0</v>
      </c>
      <c r="L18" s="77"/>
      <c r="M18" s="77">
        <v>0</v>
      </c>
      <c r="N18" s="77"/>
      <c r="O18" s="77">
        <v>0</v>
      </c>
      <c r="P18" s="77"/>
      <c r="Q18" s="77">
        <v>0</v>
      </c>
      <c r="R18" s="77"/>
      <c r="S18" s="156">
        <v>0</v>
      </c>
    </row>
    <row r="19" spans="1:19">
      <c r="A19" s="76">
        <v>12</v>
      </c>
      <c r="B19" s="1" t="s">
        <v>61</v>
      </c>
      <c r="C19" s="77">
        <v>0</v>
      </c>
      <c r="D19" s="77"/>
      <c r="E19" s="77">
        <v>0</v>
      </c>
      <c r="F19" s="77"/>
      <c r="G19" s="77">
        <v>0</v>
      </c>
      <c r="H19" s="77"/>
      <c r="I19" s="77">
        <v>0</v>
      </c>
      <c r="J19" s="77"/>
      <c r="K19" s="77">
        <v>0</v>
      </c>
      <c r="L19" s="77"/>
      <c r="M19" s="77">
        <v>0</v>
      </c>
      <c r="N19" s="77"/>
      <c r="O19" s="77">
        <v>0</v>
      </c>
      <c r="P19" s="77"/>
      <c r="Q19" s="77">
        <v>0</v>
      </c>
      <c r="R19" s="77"/>
      <c r="S19" s="156">
        <v>0</v>
      </c>
    </row>
    <row r="20" spans="1:19">
      <c r="A20" s="76">
        <v>13</v>
      </c>
      <c r="B20" s="1" t="s">
        <v>144</v>
      </c>
      <c r="C20" s="77">
        <v>0</v>
      </c>
      <c r="D20" s="77"/>
      <c r="E20" s="77">
        <v>0</v>
      </c>
      <c r="F20" s="77"/>
      <c r="G20" s="77">
        <v>0</v>
      </c>
      <c r="H20" s="77"/>
      <c r="I20" s="77">
        <v>0</v>
      </c>
      <c r="J20" s="77"/>
      <c r="K20" s="77">
        <v>0</v>
      </c>
      <c r="L20" s="77"/>
      <c r="M20" s="77">
        <v>0</v>
      </c>
      <c r="N20" s="77"/>
      <c r="O20" s="77">
        <v>0</v>
      </c>
      <c r="P20" s="77"/>
      <c r="Q20" s="77">
        <v>0</v>
      </c>
      <c r="R20" s="77"/>
      <c r="S20" s="156">
        <v>0</v>
      </c>
    </row>
    <row r="21" spans="1:19">
      <c r="A21" s="76">
        <v>14</v>
      </c>
      <c r="B21" s="1" t="s">
        <v>63</v>
      </c>
      <c r="C21" s="77">
        <v>4257163.46</v>
      </c>
      <c r="D21" s="77"/>
      <c r="E21" s="77">
        <v>185430.53999999992</v>
      </c>
      <c r="F21" s="77"/>
      <c r="G21" s="77">
        <v>0</v>
      </c>
      <c r="H21" s="77"/>
      <c r="I21" s="77">
        <v>0</v>
      </c>
      <c r="J21" s="77"/>
      <c r="K21" s="77">
        <v>0</v>
      </c>
      <c r="L21" s="77"/>
      <c r="M21" s="77">
        <v>24886531.089628495</v>
      </c>
      <c r="N21" s="77"/>
      <c r="O21" s="77">
        <v>0</v>
      </c>
      <c r="P21" s="77"/>
      <c r="Q21" s="77">
        <v>0</v>
      </c>
      <c r="R21" s="77"/>
      <c r="S21" s="156">
        <v>24923617.197628494</v>
      </c>
    </row>
    <row r="22" spans="1:19" ht="13.8" thickBot="1">
      <c r="A22" s="78"/>
      <c r="B22" s="79" t="s">
        <v>64</v>
      </c>
      <c r="C22" s="80">
        <v>29457417.131410576</v>
      </c>
      <c r="D22" s="80">
        <v>0</v>
      </c>
      <c r="E22" s="80">
        <v>9058522.4699999988</v>
      </c>
      <c r="F22" s="80">
        <v>0</v>
      </c>
      <c r="G22" s="80">
        <v>0</v>
      </c>
      <c r="H22" s="80">
        <v>0</v>
      </c>
      <c r="I22" s="80">
        <v>0</v>
      </c>
      <c r="J22" s="80">
        <v>0</v>
      </c>
      <c r="K22" s="80">
        <v>33168194.739999998</v>
      </c>
      <c r="L22" s="80">
        <v>0</v>
      </c>
      <c r="M22" s="80">
        <v>137599149.89962849</v>
      </c>
      <c r="N22" s="80">
        <v>6303597.6402633302</v>
      </c>
      <c r="O22" s="80">
        <v>0</v>
      </c>
      <c r="P22" s="80">
        <v>0</v>
      </c>
      <c r="Q22" s="80">
        <v>0</v>
      </c>
      <c r="R22" s="80">
        <v>0</v>
      </c>
      <c r="S22" s="157">
        <v>170590598.08889183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P7" activePane="bottomRight" state="frozen"/>
      <selection activeCell="B19" sqref="B19"/>
      <selection pane="topRight" activeCell="B19" sqref="B19"/>
      <selection pane="bottomLeft" activeCell="B19" sqref="B19"/>
      <selection pane="bottomRight" activeCell="U26" sqref="U26"/>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3"/>
  </cols>
  <sheetData>
    <row r="1" spans="1:22">
      <c r="A1" s="2" t="s">
        <v>30</v>
      </c>
      <c r="B1" s="3" t="str">
        <f>'Info '!C2</f>
        <v>JSC Silk Bank</v>
      </c>
    </row>
    <row r="2" spans="1:22">
      <c r="A2" s="2" t="s">
        <v>31</v>
      </c>
      <c r="B2" s="533">
        <f>'1. key ratios '!B2</f>
        <v>45747</v>
      </c>
    </row>
    <row r="4" spans="1:22" ht="13.8" thickBot="1">
      <c r="A4" s="4" t="s">
        <v>230</v>
      </c>
      <c r="B4" s="81" t="s">
        <v>50</v>
      </c>
      <c r="V4" s="14" t="s">
        <v>35</v>
      </c>
    </row>
    <row r="5" spans="1:22" ht="12.75" customHeight="1">
      <c r="A5" s="82"/>
      <c r="B5" s="83"/>
      <c r="C5" s="751" t="s">
        <v>156</v>
      </c>
      <c r="D5" s="752"/>
      <c r="E5" s="752"/>
      <c r="F5" s="752"/>
      <c r="G5" s="752"/>
      <c r="H5" s="752"/>
      <c r="I5" s="752"/>
      <c r="J5" s="752"/>
      <c r="K5" s="752"/>
      <c r="L5" s="753"/>
      <c r="M5" s="754" t="s">
        <v>157</v>
      </c>
      <c r="N5" s="755"/>
      <c r="O5" s="755"/>
      <c r="P5" s="755"/>
      <c r="Q5" s="755"/>
      <c r="R5" s="755"/>
      <c r="S5" s="756"/>
      <c r="T5" s="759" t="s">
        <v>228</v>
      </c>
      <c r="U5" s="759" t="s">
        <v>229</v>
      </c>
      <c r="V5" s="757" t="s">
        <v>76</v>
      </c>
    </row>
    <row r="6" spans="1:22" s="42" customFormat="1" ht="105.6">
      <c r="A6" s="40"/>
      <c r="B6" s="84"/>
      <c r="C6" s="85" t="s">
        <v>65</v>
      </c>
      <c r="D6" s="125" t="s">
        <v>66</v>
      </c>
      <c r="E6" s="103" t="s">
        <v>159</v>
      </c>
      <c r="F6" s="103" t="s">
        <v>160</v>
      </c>
      <c r="G6" s="125" t="s">
        <v>163</v>
      </c>
      <c r="H6" s="125" t="s">
        <v>158</v>
      </c>
      <c r="I6" s="125" t="s">
        <v>67</v>
      </c>
      <c r="J6" s="125" t="s">
        <v>68</v>
      </c>
      <c r="K6" s="86" t="s">
        <v>69</v>
      </c>
      <c r="L6" s="87" t="s">
        <v>70</v>
      </c>
      <c r="M6" s="85" t="s">
        <v>161</v>
      </c>
      <c r="N6" s="86" t="s">
        <v>71</v>
      </c>
      <c r="O6" s="86" t="s">
        <v>72</v>
      </c>
      <c r="P6" s="86" t="s">
        <v>73</v>
      </c>
      <c r="Q6" s="86" t="s">
        <v>74</v>
      </c>
      <c r="R6" s="86" t="s">
        <v>75</v>
      </c>
      <c r="S6" s="142" t="s">
        <v>162</v>
      </c>
      <c r="T6" s="760"/>
      <c r="U6" s="760"/>
      <c r="V6" s="758"/>
    </row>
    <row r="7" spans="1:22">
      <c r="A7" s="88">
        <v>1</v>
      </c>
      <c r="B7" s="1" t="s">
        <v>51</v>
      </c>
      <c r="C7" s="89">
        <v>0</v>
      </c>
      <c r="D7" s="77">
        <v>0</v>
      </c>
      <c r="E7" s="77">
        <v>0</v>
      </c>
      <c r="F7" s="77">
        <v>0</v>
      </c>
      <c r="G7" s="77">
        <v>0</v>
      </c>
      <c r="H7" s="77">
        <v>0</v>
      </c>
      <c r="I7" s="77">
        <v>0</v>
      </c>
      <c r="J7" s="77">
        <v>0</v>
      </c>
      <c r="K7" s="77">
        <v>0</v>
      </c>
      <c r="L7" s="90">
        <v>0</v>
      </c>
      <c r="M7" s="89">
        <v>0</v>
      </c>
      <c r="N7" s="77">
        <v>0</v>
      </c>
      <c r="O7" s="77">
        <v>0</v>
      </c>
      <c r="P7" s="77">
        <v>0</v>
      </c>
      <c r="Q7" s="77">
        <v>0</v>
      </c>
      <c r="R7" s="77">
        <v>0</v>
      </c>
      <c r="S7" s="90">
        <v>0</v>
      </c>
      <c r="T7" s="150">
        <v>0</v>
      </c>
      <c r="U7" s="150">
        <v>0</v>
      </c>
      <c r="V7" s="91">
        <v>0</v>
      </c>
    </row>
    <row r="8" spans="1:22">
      <c r="A8" s="88">
        <v>2</v>
      </c>
      <c r="B8" s="1" t="s">
        <v>52</v>
      </c>
      <c r="C8" s="89">
        <v>0</v>
      </c>
      <c r="D8" s="77">
        <v>0</v>
      </c>
      <c r="E8" s="77">
        <v>0</v>
      </c>
      <c r="F8" s="77">
        <v>0</v>
      </c>
      <c r="G8" s="77">
        <v>0</v>
      </c>
      <c r="H8" s="77">
        <v>0</v>
      </c>
      <c r="I8" s="77">
        <v>0</v>
      </c>
      <c r="J8" s="77">
        <v>0</v>
      </c>
      <c r="K8" s="77">
        <v>0</v>
      </c>
      <c r="L8" s="90">
        <v>0</v>
      </c>
      <c r="M8" s="89">
        <v>0</v>
      </c>
      <c r="N8" s="77">
        <v>0</v>
      </c>
      <c r="O8" s="77">
        <v>0</v>
      </c>
      <c r="P8" s="77">
        <v>0</v>
      </c>
      <c r="Q8" s="77">
        <v>0</v>
      </c>
      <c r="R8" s="77">
        <v>0</v>
      </c>
      <c r="S8" s="90">
        <v>0</v>
      </c>
      <c r="T8" s="150">
        <v>0</v>
      </c>
      <c r="U8" s="150">
        <v>0</v>
      </c>
      <c r="V8" s="91">
        <v>0</v>
      </c>
    </row>
    <row r="9" spans="1:22">
      <c r="A9" s="88">
        <v>3</v>
      </c>
      <c r="B9" s="1" t="s">
        <v>153</v>
      </c>
      <c r="C9" s="89">
        <v>0</v>
      </c>
      <c r="D9" s="77">
        <v>0</v>
      </c>
      <c r="E9" s="77">
        <v>0</v>
      </c>
      <c r="F9" s="77">
        <v>0</v>
      </c>
      <c r="G9" s="77">
        <v>0</v>
      </c>
      <c r="H9" s="77">
        <v>0</v>
      </c>
      <c r="I9" s="77">
        <v>0</v>
      </c>
      <c r="J9" s="77">
        <v>0</v>
      </c>
      <c r="K9" s="77">
        <v>0</v>
      </c>
      <c r="L9" s="90">
        <v>0</v>
      </c>
      <c r="M9" s="89">
        <v>0</v>
      </c>
      <c r="N9" s="77">
        <v>0</v>
      </c>
      <c r="O9" s="77">
        <v>0</v>
      </c>
      <c r="P9" s="77">
        <v>0</v>
      </c>
      <c r="Q9" s="77">
        <v>0</v>
      </c>
      <c r="R9" s="77">
        <v>0</v>
      </c>
      <c r="S9" s="90">
        <v>0</v>
      </c>
      <c r="T9" s="150">
        <v>0</v>
      </c>
      <c r="U9" s="150">
        <v>0</v>
      </c>
      <c r="V9" s="91">
        <v>0</v>
      </c>
    </row>
    <row r="10" spans="1:22">
      <c r="A10" s="88">
        <v>4</v>
      </c>
      <c r="B10" s="1" t="s">
        <v>53</v>
      </c>
      <c r="C10" s="89">
        <v>0</v>
      </c>
      <c r="D10" s="77">
        <v>0</v>
      </c>
      <c r="E10" s="77">
        <v>0</v>
      </c>
      <c r="F10" s="77">
        <v>0</v>
      </c>
      <c r="G10" s="77">
        <v>0</v>
      </c>
      <c r="H10" s="77">
        <v>0</v>
      </c>
      <c r="I10" s="77">
        <v>0</v>
      </c>
      <c r="J10" s="77">
        <v>0</v>
      </c>
      <c r="K10" s="77">
        <v>0</v>
      </c>
      <c r="L10" s="90">
        <v>0</v>
      </c>
      <c r="M10" s="89">
        <v>0</v>
      </c>
      <c r="N10" s="77">
        <v>0</v>
      </c>
      <c r="O10" s="77">
        <v>0</v>
      </c>
      <c r="P10" s="77">
        <v>0</v>
      </c>
      <c r="Q10" s="77">
        <v>0</v>
      </c>
      <c r="R10" s="77">
        <v>0</v>
      </c>
      <c r="S10" s="90">
        <v>0</v>
      </c>
      <c r="T10" s="150">
        <v>0</v>
      </c>
      <c r="U10" s="150">
        <v>0</v>
      </c>
      <c r="V10" s="91">
        <v>0</v>
      </c>
    </row>
    <row r="11" spans="1:22">
      <c r="A11" s="88">
        <v>5</v>
      </c>
      <c r="B11" s="1" t="s">
        <v>54</v>
      </c>
      <c r="C11" s="89">
        <v>0</v>
      </c>
      <c r="D11" s="77">
        <v>0</v>
      </c>
      <c r="E11" s="77">
        <v>0</v>
      </c>
      <c r="F11" s="77">
        <v>0</v>
      </c>
      <c r="G11" s="77">
        <v>0</v>
      </c>
      <c r="H11" s="77">
        <v>0</v>
      </c>
      <c r="I11" s="77">
        <v>0</v>
      </c>
      <c r="J11" s="77">
        <v>0</v>
      </c>
      <c r="K11" s="77">
        <v>0</v>
      </c>
      <c r="L11" s="90">
        <v>0</v>
      </c>
      <c r="M11" s="89">
        <v>0</v>
      </c>
      <c r="N11" s="77">
        <v>0</v>
      </c>
      <c r="O11" s="77">
        <v>0</v>
      </c>
      <c r="P11" s="77">
        <v>0</v>
      </c>
      <c r="Q11" s="77">
        <v>0</v>
      </c>
      <c r="R11" s="77">
        <v>0</v>
      </c>
      <c r="S11" s="90">
        <v>0</v>
      </c>
      <c r="T11" s="150">
        <v>0</v>
      </c>
      <c r="U11" s="150">
        <v>0</v>
      </c>
      <c r="V11" s="91">
        <v>0</v>
      </c>
    </row>
    <row r="12" spans="1:22">
      <c r="A12" s="88">
        <v>6</v>
      </c>
      <c r="B12" s="1" t="s">
        <v>55</v>
      </c>
      <c r="C12" s="89">
        <v>0</v>
      </c>
      <c r="D12" s="77">
        <v>0</v>
      </c>
      <c r="E12" s="77">
        <v>0</v>
      </c>
      <c r="F12" s="77">
        <v>0</v>
      </c>
      <c r="G12" s="77">
        <v>0</v>
      </c>
      <c r="H12" s="77">
        <v>0</v>
      </c>
      <c r="I12" s="77">
        <v>0</v>
      </c>
      <c r="J12" s="77">
        <v>0</v>
      </c>
      <c r="K12" s="77">
        <v>0</v>
      </c>
      <c r="L12" s="90">
        <v>0</v>
      </c>
      <c r="M12" s="89">
        <v>0</v>
      </c>
      <c r="N12" s="77">
        <v>0</v>
      </c>
      <c r="O12" s="77">
        <v>0</v>
      </c>
      <c r="P12" s="77">
        <v>0</v>
      </c>
      <c r="Q12" s="77">
        <v>0</v>
      </c>
      <c r="R12" s="77">
        <v>0</v>
      </c>
      <c r="S12" s="90">
        <v>0</v>
      </c>
      <c r="T12" s="150">
        <v>0</v>
      </c>
      <c r="U12" s="150">
        <v>0</v>
      </c>
      <c r="V12" s="91">
        <v>0</v>
      </c>
    </row>
    <row r="13" spans="1:22">
      <c r="A13" s="88">
        <v>7</v>
      </c>
      <c r="B13" s="1" t="s">
        <v>56</v>
      </c>
      <c r="C13" s="89">
        <v>0</v>
      </c>
      <c r="D13" s="77">
        <v>1562343.65</v>
      </c>
      <c r="E13" s="77">
        <v>0</v>
      </c>
      <c r="F13" s="77">
        <v>0</v>
      </c>
      <c r="G13" s="77">
        <v>0</v>
      </c>
      <c r="H13" s="77">
        <v>0</v>
      </c>
      <c r="I13" s="77">
        <v>0</v>
      </c>
      <c r="J13" s="77">
        <v>0</v>
      </c>
      <c r="K13" s="77">
        <v>0</v>
      </c>
      <c r="L13" s="90">
        <v>0</v>
      </c>
      <c r="M13" s="89">
        <v>0</v>
      </c>
      <c r="N13" s="77">
        <v>0</v>
      </c>
      <c r="O13" s="77">
        <v>0</v>
      </c>
      <c r="P13" s="77">
        <v>0</v>
      </c>
      <c r="Q13" s="77">
        <v>0</v>
      </c>
      <c r="R13" s="77">
        <v>0</v>
      </c>
      <c r="S13" s="90">
        <v>0</v>
      </c>
      <c r="T13" s="150">
        <v>0</v>
      </c>
      <c r="U13" s="150">
        <v>139194.07999999999</v>
      </c>
      <c r="V13" s="91">
        <v>1701537.73</v>
      </c>
    </row>
    <row r="14" spans="1:22">
      <c r="A14" s="88">
        <v>8</v>
      </c>
      <c r="B14" s="1" t="s">
        <v>57</v>
      </c>
      <c r="C14" s="89">
        <v>0</v>
      </c>
      <c r="D14" s="77">
        <v>2375059.61</v>
      </c>
      <c r="E14" s="77">
        <v>0</v>
      </c>
      <c r="F14" s="77">
        <v>0</v>
      </c>
      <c r="G14" s="77">
        <v>0</v>
      </c>
      <c r="H14" s="77">
        <v>0</v>
      </c>
      <c r="I14" s="77">
        <v>0</v>
      </c>
      <c r="J14" s="77">
        <v>0</v>
      </c>
      <c r="K14" s="77">
        <v>0</v>
      </c>
      <c r="L14" s="90">
        <v>0</v>
      </c>
      <c r="M14" s="89">
        <v>0</v>
      </c>
      <c r="N14" s="77">
        <v>0</v>
      </c>
      <c r="O14" s="77">
        <v>0</v>
      </c>
      <c r="P14" s="77">
        <v>0</v>
      </c>
      <c r="Q14" s="77">
        <v>0</v>
      </c>
      <c r="R14" s="77">
        <v>0</v>
      </c>
      <c r="S14" s="90">
        <v>0</v>
      </c>
      <c r="T14" s="150">
        <v>0</v>
      </c>
      <c r="U14" s="150">
        <v>0</v>
      </c>
      <c r="V14" s="91">
        <v>2375059.61</v>
      </c>
    </row>
    <row r="15" spans="1:22">
      <c r="A15" s="88">
        <v>9</v>
      </c>
      <c r="B15" s="1" t="s">
        <v>58</v>
      </c>
      <c r="C15" s="89">
        <v>0</v>
      </c>
      <c r="D15" s="77">
        <v>0</v>
      </c>
      <c r="E15" s="77">
        <v>0</v>
      </c>
      <c r="F15" s="77">
        <v>0</v>
      </c>
      <c r="G15" s="77">
        <v>0</v>
      </c>
      <c r="H15" s="77">
        <v>0</v>
      </c>
      <c r="I15" s="77">
        <v>0</v>
      </c>
      <c r="J15" s="77">
        <v>0</v>
      </c>
      <c r="K15" s="77">
        <v>0</v>
      </c>
      <c r="L15" s="90">
        <v>0</v>
      </c>
      <c r="M15" s="89">
        <v>0</v>
      </c>
      <c r="N15" s="77">
        <v>0</v>
      </c>
      <c r="O15" s="77">
        <v>0</v>
      </c>
      <c r="P15" s="77">
        <v>0</v>
      </c>
      <c r="Q15" s="77">
        <v>0</v>
      </c>
      <c r="R15" s="77">
        <v>0</v>
      </c>
      <c r="S15" s="90">
        <v>0</v>
      </c>
      <c r="T15" s="150">
        <v>0</v>
      </c>
      <c r="U15" s="150">
        <v>0</v>
      </c>
      <c r="V15" s="91">
        <v>0</v>
      </c>
    </row>
    <row r="16" spans="1:22">
      <c r="A16" s="88">
        <v>10</v>
      </c>
      <c r="B16" s="1" t="s">
        <v>59</v>
      </c>
      <c r="C16" s="89">
        <v>0</v>
      </c>
      <c r="D16" s="77">
        <v>0</v>
      </c>
      <c r="E16" s="77">
        <v>0</v>
      </c>
      <c r="F16" s="77">
        <v>0</v>
      </c>
      <c r="G16" s="77">
        <v>0</v>
      </c>
      <c r="H16" s="77">
        <v>0</v>
      </c>
      <c r="I16" s="77">
        <v>0</v>
      </c>
      <c r="J16" s="77">
        <v>0</v>
      </c>
      <c r="K16" s="77">
        <v>0</v>
      </c>
      <c r="L16" s="90">
        <v>0</v>
      </c>
      <c r="M16" s="89">
        <v>0</v>
      </c>
      <c r="N16" s="77">
        <v>0</v>
      </c>
      <c r="O16" s="77">
        <v>0</v>
      </c>
      <c r="P16" s="77">
        <v>0</v>
      </c>
      <c r="Q16" s="77">
        <v>0</v>
      </c>
      <c r="R16" s="77">
        <v>0</v>
      </c>
      <c r="S16" s="90">
        <v>0</v>
      </c>
      <c r="T16" s="150">
        <v>0</v>
      </c>
      <c r="U16" s="150">
        <v>0</v>
      </c>
      <c r="V16" s="91">
        <v>0</v>
      </c>
    </row>
    <row r="17" spans="1:22">
      <c r="A17" s="88">
        <v>11</v>
      </c>
      <c r="B17" s="1" t="s">
        <v>60</v>
      </c>
      <c r="C17" s="89">
        <v>0</v>
      </c>
      <c r="D17" s="77">
        <v>0</v>
      </c>
      <c r="E17" s="77">
        <v>0</v>
      </c>
      <c r="F17" s="77">
        <v>0</v>
      </c>
      <c r="G17" s="77">
        <v>0</v>
      </c>
      <c r="H17" s="77">
        <v>0</v>
      </c>
      <c r="I17" s="77">
        <v>0</v>
      </c>
      <c r="J17" s="77">
        <v>0</v>
      </c>
      <c r="K17" s="77">
        <v>0</v>
      </c>
      <c r="L17" s="90">
        <v>0</v>
      </c>
      <c r="M17" s="89">
        <v>0</v>
      </c>
      <c r="N17" s="77">
        <v>0</v>
      </c>
      <c r="O17" s="77">
        <v>0</v>
      </c>
      <c r="P17" s="77">
        <v>0</v>
      </c>
      <c r="Q17" s="77">
        <v>0</v>
      </c>
      <c r="R17" s="77">
        <v>0</v>
      </c>
      <c r="S17" s="90">
        <v>0</v>
      </c>
      <c r="T17" s="150">
        <v>0</v>
      </c>
      <c r="U17" s="150">
        <v>0</v>
      </c>
      <c r="V17" s="91">
        <v>0</v>
      </c>
    </row>
    <row r="18" spans="1:22">
      <c r="A18" s="88">
        <v>12</v>
      </c>
      <c r="B18" s="1" t="s">
        <v>61</v>
      </c>
      <c r="C18" s="89">
        <v>0</v>
      </c>
      <c r="D18" s="77">
        <v>0</v>
      </c>
      <c r="E18" s="77">
        <v>0</v>
      </c>
      <c r="F18" s="77">
        <v>0</v>
      </c>
      <c r="G18" s="77">
        <v>0</v>
      </c>
      <c r="H18" s="77">
        <v>0</v>
      </c>
      <c r="I18" s="77">
        <v>0</v>
      </c>
      <c r="J18" s="77">
        <v>0</v>
      </c>
      <c r="K18" s="77">
        <v>0</v>
      </c>
      <c r="L18" s="90">
        <v>0</v>
      </c>
      <c r="M18" s="89">
        <v>0</v>
      </c>
      <c r="N18" s="77">
        <v>0</v>
      </c>
      <c r="O18" s="77">
        <v>0</v>
      </c>
      <c r="P18" s="77">
        <v>0</v>
      </c>
      <c r="Q18" s="77">
        <v>0</v>
      </c>
      <c r="R18" s="77">
        <v>0</v>
      </c>
      <c r="S18" s="90">
        <v>0</v>
      </c>
      <c r="T18" s="150">
        <v>0</v>
      </c>
      <c r="U18" s="150">
        <v>0</v>
      </c>
      <c r="V18" s="91">
        <v>0</v>
      </c>
    </row>
    <row r="19" spans="1:22">
      <c r="A19" s="88">
        <v>13</v>
      </c>
      <c r="B19" s="1" t="s">
        <v>62</v>
      </c>
      <c r="C19" s="89">
        <v>0</v>
      </c>
      <c r="D19" s="77">
        <v>0</v>
      </c>
      <c r="E19" s="77">
        <v>0</v>
      </c>
      <c r="F19" s="77">
        <v>0</v>
      </c>
      <c r="G19" s="77">
        <v>0</v>
      </c>
      <c r="H19" s="77">
        <v>0</v>
      </c>
      <c r="I19" s="77">
        <v>0</v>
      </c>
      <c r="J19" s="77">
        <v>0</v>
      </c>
      <c r="K19" s="77">
        <v>0</v>
      </c>
      <c r="L19" s="90">
        <v>0</v>
      </c>
      <c r="M19" s="89">
        <v>0</v>
      </c>
      <c r="N19" s="77">
        <v>0</v>
      </c>
      <c r="O19" s="77">
        <v>0</v>
      </c>
      <c r="P19" s="77">
        <v>0</v>
      </c>
      <c r="Q19" s="77">
        <v>0</v>
      </c>
      <c r="R19" s="77">
        <v>0</v>
      </c>
      <c r="S19" s="90">
        <v>0</v>
      </c>
      <c r="T19" s="150">
        <v>0</v>
      </c>
      <c r="U19" s="150">
        <v>0</v>
      </c>
      <c r="V19" s="91">
        <v>0</v>
      </c>
    </row>
    <row r="20" spans="1:22">
      <c r="A20" s="88">
        <v>14</v>
      </c>
      <c r="B20" s="1" t="s">
        <v>63</v>
      </c>
      <c r="C20" s="89">
        <v>0</v>
      </c>
      <c r="D20" s="77">
        <v>0</v>
      </c>
      <c r="E20" s="77">
        <v>0</v>
      </c>
      <c r="F20" s="77">
        <v>0</v>
      </c>
      <c r="G20" s="77">
        <v>0</v>
      </c>
      <c r="H20" s="77">
        <v>0</v>
      </c>
      <c r="I20" s="77">
        <v>0</v>
      </c>
      <c r="J20" s="77">
        <v>0</v>
      </c>
      <c r="K20" s="77">
        <v>0</v>
      </c>
      <c r="L20" s="90">
        <v>0</v>
      </c>
      <c r="M20" s="89">
        <v>0</v>
      </c>
      <c r="N20" s="77">
        <v>0</v>
      </c>
      <c r="O20" s="77">
        <v>0</v>
      </c>
      <c r="P20" s="77">
        <v>0</v>
      </c>
      <c r="Q20" s="77">
        <v>0</v>
      </c>
      <c r="R20" s="77">
        <v>0</v>
      </c>
      <c r="S20" s="90">
        <v>0</v>
      </c>
      <c r="T20" s="150">
        <v>0</v>
      </c>
      <c r="U20" s="150">
        <v>0</v>
      </c>
      <c r="V20" s="91">
        <v>0</v>
      </c>
    </row>
    <row r="21" spans="1:22" ht="13.8" thickBot="1">
      <c r="A21" s="78"/>
      <c r="B21" s="92" t="s">
        <v>64</v>
      </c>
      <c r="C21" s="93">
        <v>0</v>
      </c>
      <c r="D21" s="80">
        <v>3937403.26</v>
      </c>
      <c r="E21" s="80">
        <v>0</v>
      </c>
      <c r="F21" s="80">
        <v>0</v>
      </c>
      <c r="G21" s="80">
        <v>0</v>
      </c>
      <c r="H21" s="80">
        <v>0</v>
      </c>
      <c r="I21" s="80">
        <v>0</v>
      </c>
      <c r="J21" s="80">
        <v>0</v>
      </c>
      <c r="K21" s="80">
        <v>0</v>
      </c>
      <c r="L21" s="94">
        <v>0</v>
      </c>
      <c r="M21" s="93">
        <v>0</v>
      </c>
      <c r="N21" s="80">
        <v>0</v>
      </c>
      <c r="O21" s="80">
        <v>0</v>
      </c>
      <c r="P21" s="80">
        <v>0</v>
      </c>
      <c r="Q21" s="80">
        <v>0</v>
      </c>
      <c r="R21" s="80">
        <v>0</v>
      </c>
      <c r="S21" s="94">
        <v>0</v>
      </c>
      <c r="T21" s="94">
        <v>0</v>
      </c>
      <c r="U21" s="94">
        <v>139194.07999999999</v>
      </c>
      <c r="V21" s="95">
        <v>4076597.34</v>
      </c>
    </row>
    <row r="24" spans="1:22">
      <c r="C24" s="21"/>
      <c r="D24" s="21"/>
      <c r="E24" s="21"/>
    </row>
    <row r="25" spans="1:22">
      <c r="A25" s="39"/>
      <c r="B25" s="39"/>
      <c r="D25" s="21"/>
      <c r="E25" s="21"/>
    </row>
    <row r="26" spans="1:22">
      <c r="A26" s="39"/>
      <c r="B26" s="22"/>
      <c r="D26" s="21"/>
      <c r="E26" s="21"/>
    </row>
    <row r="27" spans="1:22">
      <c r="A27" s="39"/>
      <c r="B27" s="39"/>
      <c r="D27" s="21"/>
      <c r="E27" s="21"/>
    </row>
    <row r="28" spans="1:22">
      <c r="A28" s="39"/>
      <c r="B28" s="22"/>
      <c r="D28" s="21"/>
      <c r="E28" s="2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F27" sqref="F27"/>
    </sheetView>
  </sheetViews>
  <sheetFormatPr defaultColWidth="9.21875" defaultRowHeight="13.8"/>
  <cols>
    <col min="1" max="1" width="10.5546875" style="4" bestFit="1" customWidth="1"/>
    <col min="2" max="2" width="83.109375" style="4" customWidth="1"/>
    <col min="3" max="3" width="13.77734375" style="130" customWidth="1"/>
    <col min="4" max="4" width="14.77734375" style="130" bestFit="1" customWidth="1"/>
    <col min="5" max="5" width="17.77734375" style="130" customWidth="1"/>
    <col min="6" max="6" width="15.77734375" style="130" customWidth="1"/>
    <col min="7" max="7" width="17.44140625" style="130" customWidth="1"/>
    <col min="8" max="8" width="15.21875" style="130" customWidth="1"/>
    <col min="9" max="16384" width="9.21875" style="13"/>
  </cols>
  <sheetData>
    <row r="1" spans="1:9">
      <c r="A1" s="2" t="s">
        <v>30</v>
      </c>
      <c r="B1" s="4" t="str">
        <f>'Info '!C2</f>
        <v>JSC Silk Bank</v>
      </c>
      <c r="C1" s="3"/>
    </row>
    <row r="2" spans="1:9">
      <c r="A2" s="2" t="s">
        <v>31</v>
      </c>
      <c r="B2" s="533">
        <f>'1. key ratios '!B2</f>
        <v>45747</v>
      </c>
      <c r="C2" s="249"/>
    </row>
    <row r="4" spans="1:9" ht="14.4" thickBot="1">
      <c r="A4" s="2" t="s">
        <v>150</v>
      </c>
      <c r="B4" s="81" t="s">
        <v>239</v>
      </c>
    </row>
    <row r="5" spans="1:9">
      <c r="A5" s="82"/>
      <c r="B5" s="96"/>
      <c r="C5" s="151" t="s">
        <v>0</v>
      </c>
      <c r="D5" s="151" t="s">
        <v>1</v>
      </c>
      <c r="E5" s="151" t="s">
        <v>2</v>
      </c>
      <c r="F5" s="151" t="s">
        <v>3</v>
      </c>
      <c r="G5" s="152" t="s">
        <v>4</v>
      </c>
      <c r="H5" s="153" t="s">
        <v>5</v>
      </c>
      <c r="I5" s="97"/>
    </row>
    <row r="6" spans="1:9" s="97" customFormat="1" ht="12.75" customHeight="1">
      <c r="A6" s="98"/>
      <c r="B6" s="763" t="s">
        <v>149</v>
      </c>
      <c r="C6" s="749" t="s">
        <v>232</v>
      </c>
      <c r="D6" s="765" t="s">
        <v>231</v>
      </c>
      <c r="E6" s="766"/>
      <c r="F6" s="749" t="s">
        <v>236</v>
      </c>
      <c r="G6" s="749" t="s">
        <v>237</v>
      </c>
      <c r="H6" s="761" t="s">
        <v>235</v>
      </c>
    </row>
    <row r="7" spans="1:9" ht="41.4">
      <c r="A7" s="100"/>
      <c r="B7" s="764"/>
      <c r="C7" s="750"/>
      <c r="D7" s="154" t="s">
        <v>234</v>
      </c>
      <c r="E7" s="154" t="s">
        <v>233</v>
      </c>
      <c r="F7" s="750"/>
      <c r="G7" s="750"/>
      <c r="H7" s="762"/>
      <c r="I7" s="97"/>
    </row>
    <row r="8" spans="1:9">
      <c r="A8" s="98">
        <v>1</v>
      </c>
      <c r="B8" s="1" t="s">
        <v>51</v>
      </c>
      <c r="C8" s="682">
        <v>28121059.771410577</v>
      </c>
      <c r="D8" s="682"/>
      <c r="E8" s="682"/>
      <c r="F8" s="682">
        <v>2920806.1</v>
      </c>
      <c r="G8" s="683">
        <v>2920806.1</v>
      </c>
      <c r="H8" s="684">
        <f>G8/(C8+E8)</f>
        <v>0.10386543479308888</v>
      </c>
    </row>
    <row r="9" spans="1:9" ht="15" customHeight="1">
      <c r="A9" s="98">
        <v>2</v>
      </c>
      <c r="B9" s="1" t="s">
        <v>52</v>
      </c>
      <c r="C9" s="682">
        <v>0</v>
      </c>
      <c r="D9" s="682"/>
      <c r="E9" s="682"/>
      <c r="F9" s="682">
        <v>0</v>
      </c>
      <c r="G9" s="683">
        <v>0</v>
      </c>
      <c r="H9" s="684" t="e">
        <f t="shared" ref="H9:H21" si="0">G9/(C9+E9)</f>
        <v>#DIV/0!</v>
      </c>
    </row>
    <row r="10" spans="1:9">
      <c r="A10" s="98">
        <v>3</v>
      </c>
      <c r="B10" s="1" t="s">
        <v>153</v>
      </c>
      <c r="C10" s="682">
        <v>0</v>
      </c>
      <c r="D10" s="682"/>
      <c r="E10" s="682"/>
      <c r="F10" s="682">
        <v>0</v>
      </c>
      <c r="G10" s="683">
        <v>0</v>
      </c>
      <c r="H10" s="684" t="e">
        <f t="shared" si="0"/>
        <v>#DIV/0!</v>
      </c>
    </row>
    <row r="11" spans="1:9">
      <c r="A11" s="98">
        <v>4</v>
      </c>
      <c r="B11" s="1" t="s">
        <v>53</v>
      </c>
      <c r="C11" s="682">
        <v>0</v>
      </c>
      <c r="D11" s="682"/>
      <c r="E11" s="682"/>
      <c r="F11" s="682">
        <v>0</v>
      </c>
      <c r="G11" s="683">
        <v>0</v>
      </c>
      <c r="H11" s="684" t="e">
        <f t="shared" si="0"/>
        <v>#DIV/0!</v>
      </c>
    </row>
    <row r="12" spans="1:9">
      <c r="A12" s="98">
        <v>5</v>
      </c>
      <c r="B12" s="1" t="s">
        <v>54</v>
      </c>
      <c r="C12" s="682">
        <v>0</v>
      </c>
      <c r="D12" s="682"/>
      <c r="E12" s="682"/>
      <c r="F12" s="682">
        <v>0</v>
      </c>
      <c r="G12" s="683">
        <v>0</v>
      </c>
      <c r="H12" s="684" t="e">
        <f t="shared" si="0"/>
        <v>#DIV/0!</v>
      </c>
    </row>
    <row r="13" spans="1:9">
      <c r="A13" s="98">
        <v>6</v>
      </c>
      <c r="B13" s="1" t="s">
        <v>55</v>
      </c>
      <c r="C13" s="682">
        <v>22197608.489999995</v>
      </c>
      <c r="D13" s="682"/>
      <c r="E13" s="682"/>
      <c r="F13" s="682">
        <v>15099134.945999995</v>
      </c>
      <c r="G13" s="683">
        <v>15099134.945999995</v>
      </c>
      <c r="H13" s="684">
        <f t="shared" si="0"/>
        <v>0.68021449034936099</v>
      </c>
    </row>
    <row r="14" spans="1:9">
      <c r="A14" s="98">
        <v>7</v>
      </c>
      <c r="B14" s="1" t="s">
        <v>56</v>
      </c>
      <c r="C14" s="682">
        <v>80776330.680000007</v>
      </c>
      <c r="D14" s="682">
        <v>23601734.677524239</v>
      </c>
      <c r="E14" s="682">
        <v>6303597.6402633302</v>
      </c>
      <c r="F14" s="682">
        <v>80776330.680000007</v>
      </c>
      <c r="G14" s="683">
        <v>79213987.030000001</v>
      </c>
      <c r="H14" s="684">
        <f t="shared" si="0"/>
        <v>0.90966986948664097</v>
      </c>
    </row>
    <row r="15" spans="1:9">
      <c r="A15" s="98">
        <v>8</v>
      </c>
      <c r="B15" s="1" t="s">
        <v>57</v>
      </c>
      <c r="C15" s="682">
        <v>48178318.93</v>
      </c>
      <c r="D15" s="682"/>
      <c r="E15" s="682"/>
      <c r="F15" s="682">
        <v>39886270.244999997</v>
      </c>
      <c r="G15" s="683">
        <v>37511210.634999998</v>
      </c>
      <c r="H15" s="684">
        <f t="shared" si="0"/>
        <v>0.77859110629205175</v>
      </c>
    </row>
    <row r="16" spans="1:9">
      <c r="A16" s="98">
        <v>9</v>
      </c>
      <c r="B16" s="1" t="s">
        <v>58</v>
      </c>
      <c r="C16" s="682">
        <v>0</v>
      </c>
      <c r="D16" s="682"/>
      <c r="E16" s="682"/>
      <c r="F16" s="682">
        <v>0</v>
      </c>
      <c r="G16" s="683">
        <v>0</v>
      </c>
      <c r="H16" s="684" t="e">
        <f t="shared" si="0"/>
        <v>#DIV/0!</v>
      </c>
    </row>
    <row r="17" spans="1:8">
      <c r="A17" s="98">
        <v>10</v>
      </c>
      <c r="B17" s="1" t="s">
        <v>59</v>
      </c>
      <c r="C17" s="682">
        <v>680841.28</v>
      </c>
      <c r="D17" s="682"/>
      <c r="E17" s="682"/>
      <c r="F17" s="682">
        <v>680841.28</v>
      </c>
      <c r="G17" s="683">
        <v>680841.28</v>
      </c>
      <c r="H17" s="684">
        <f t="shared" si="0"/>
        <v>1</v>
      </c>
    </row>
    <row r="18" spans="1:8">
      <c r="A18" s="98">
        <v>11</v>
      </c>
      <c r="B18" s="1" t="s">
        <v>60</v>
      </c>
      <c r="C18" s="682">
        <v>0</v>
      </c>
      <c r="D18" s="682"/>
      <c r="E18" s="682"/>
      <c r="F18" s="682">
        <v>0</v>
      </c>
      <c r="G18" s="683">
        <v>0</v>
      </c>
      <c r="H18" s="684" t="e">
        <f t="shared" si="0"/>
        <v>#DIV/0!</v>
      </c>
    </row>
    <row r="19" spans="1:8">
      <c r="A19" s="98">
        <v>12</v>
      </c>
      <c r="B19" s="1" t="s">
        <v>61</v>
      </c>
      <c r="C19" s="682">
        <v>0</v>
      </c>
      <c r="D19" s="682"/>
      <c r="E19" s="682"/>
      <c r="F19" s="682">
        <v>0</v>
      </c>
      <c r="G19" s="683">
        <v>0</v>
      </c>
      <c r="H19" s="684" t="e">
        <f t="shared" si="0"/>
        <v>#DIV/0!</v>
      </c>
    </row>
    <row r="20" spans="1:8">
      <c r="A20" s="98">
        <v>13</v>
      </c>
      <c r="B20" s="1" t="s">
        <v>144</v>
      </c>
      <c r="C20" s="682">
        <v>0</v>
      </c>
      <c r="D20" s="682"/>
      <c r="E20" s="682"/>
      <c r="F20" s="682">
        <v>0</v>
      </c>
      <c r="G20" s="683">
        <v>0</v>
      </c>
      <c r="H20" s="684" t="e">
        <f t="shared" si="0"/>
        <v>#DIV/0!</v>
      </c>
    </row>
    <row r="21" spans="1:8">
      <c r="A21" s="98">
        <v>14</v>
      </c>
      <c r="B21" s="1" t="s">
        <v>63</v>
      </c>
      <c r="C21" s="682">
        <v>29329125.089628495</v>
      </c>
      <c r="D21" s="682"/>
      <c r="E21" s="682"/>
      <c r="F21" s="682">
        <v>24923617.197628494</v>
      </c>
      <c r="G21" s="683">
        <v>24923617.197628494</v>
      </c>
      <c r="H21" s="684">
        <f t="shared" si="0"/>
        <v>0.84979068149707959</v>
      </c>
    </row>
    <row r="22" spans="1:8" ht="14.4" thickBot="1">
      <c r="A22" s="101"/>
      <c r="B22" s="102" t="s">
        <v>64</v>
      </c>
      <c r="C22" s="685">
        <f>SUM(C8:C21)</f>
        <v>209283284.24103907</v>
      </c>
      <c r="D22" s="685">
        <f>SUM(D8:D21)</f>
        <v>23601734.677524239</v>
      </c>
      <c r="E22" s="685">
        <f>SUM(E8:E21)</f>
        <v>6303597.6402633302</v>
      </c>
      <c r="F22" s="685">
        <f>SUM(F8:F21)</f>
        <v>164287000.44862852</v>
      </c>
      <c r="G22" s="685">
        <f>SUM(G8:G21)</f>
        <v>160349597.18862849</v>
      </c>
      <c r="H22" s="686">
        <f>G22/(C22+E22)</f>
        <v>0.74378179131007427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115" zoomScaleNormal="115" workbookViewId="0">
      <pane xSplit="2" ySplit="6" topLeftCell="C16" activePane="bottomRight" state="frozen"/>
      <selection activeCell="B19" sqref="B19"/>
      <selection pane="topRight" activeCell="B19" sqref="B19"/>
      <selection pane="bottomLeft" activeCell="B19" sqref="B19"/>
      <selection pane="bottomRight" activeCell="G27" sqref="G27"/>
    </sheetView>
  </sheetViews>
  <sheetFormatPr defaultColWidth="9.21875" defaultRowHeight="13.8"/>
  <cols>
    <col min="1" max="1" width="10.5546875" style="130" bestFit="1" customWidth="1"/>
    <col min="2" max="2" width="71.21875" style="130" customWidth="1"/>
    <col min="3" max="3" width="15" style="130" customWidth="1"/>
    <col min="4" max="4" width="15.109375" style="130" customWidth="1"/>
    <col min="5" max="5" width="14.5546875" style="130" customWidth="1"/>
    <col min="6" max="6" width="14.77734375" style="130" customWidth="1"/>
    <col min="7" max="7" width="13.88671875" style="130" customWidth="1"/>
    <col min="8" max="8" width="14.77734375" style="130" customWidth="1"/>
    <col min="9" max="9" width="14.44140625" style="130" customWidth="1"/>
    <col min="10" max="10" width="14.6640625" style="130" customWidth="1"/>
    <col min="11" max="11" width="15.33203125" style="130" customWidth="1"/>
    <col min="12" max="16384" width="9.21875" style="130"/>
  </cols>
  <sheetData>
    <row r="1" spans="1:11">
      <c r="A1" s="130" t="s">
        <v>30</v>
      </c>
      <c r="B1" s="3" t="str">
        <f>'Info '!C2</f>
        <v>JSC Silk Bank</v>
      </c>
    </row>
    <row r="2" spans="1:11">
      <c r="A2" s="130" t="s">
        <v>31</v>
      </c>
      <c r="B2" s="533">
        <f>'1. key ratios '!B2</f>
        <v>45747</v>
      </c>
    </row>
    <row r="4" spans="1:11" ht="14.4" thickBot="1">
      <c r="A4" s="130" t="s">
        <v>146</v>
      </c>
      <c r="B4" s="188" t="s">
        <v>240</v>
      </c>
    </row>
    <row r="5" spans="1:11" ht="30" customHeight="1">
      <c r="A5" s="767"/>
      <c r="B5" s="768"/>
      <c r="C5" s="769" t="s">
        <v>292</v>
      </c>
      <c r="D5" s="769"/>
      <c r="E5" s="769"/>
      <c r="F5" s="769" t="s">
        <v>293</v>
      </c>
      <c r="G5" s="769"/>
      <c r="H5" s="769"/>
      <c r="I5" s="769" t="s">
        <v>294</v>
      </c>
      <c r="J5" s="769"/>
      <c r="K5" s="770"/>
    </row>
    <row r="6" spans="1:11">
      <c r="A6" s="164"/>
      <c r="B6" s="165"/>
      <c r="C6" s="15" t="s">
        <v>32</v>
      </c>
      <c r="D6" s="15" t="s">
        <v>33</v>
      </c>
      <c r="E6" s="15" t="s">
        <v>34</v>
      </c>
      <c r="F6" s="15" t="s">
        <v>32</v>
      </c>
      <c r="G6" s="15" t="s">
        <v>33</v>
      </c>
      <c r="H6" s="15" t="s">
        <v>34</v>
      </c>
      <c r="I6" s="15" t="s">
        <v>32</v>
      </c>
      <c r="J6" s="15" t="s">
        <v>33</v>
      </c>
      <c r="K6" s="15" t="s">
        <v>34</v>
      </c>
    </row>
    <row r="7" spans="1:11">
      <c r="A7" s="166" t="s">
        <v>243</v>
      </c>
      <c r="B7" s="167"/>
      <c r="C7" s="167"/>
      <c r="D7" s="167"/>
      <c r="E7" s="167"/>
      <c r="F7" s="167"/>
      <c r="G7" s="167"/>
      <c r="H7" s="167"/>
      <c r="I7" s="167"/>
      <c r="J7" s="167"/>
      <c r="K7" s="168"/>
    </row>
    <row r="8" spans="1:11">
      <c r="A8" s="169">
        <v>1</v>
      </c>
      <c r="B8" s="170" t="s">
        <v>241</v>
      </c>
      <c r="C8" s="687"/>
      <c r="D8" s="687"/>
      <c r="E8" s="687"/>
      <c r="F8" s="688">
        <v>23102759.580000002</v>
      </c>
      <c r="G8" s="688">
        <v>19713197</v>
      </c>
      <c r="H8" s="688">
        <v>42815956.579999998</v>
      </c>
      <c r="I8" s="688">
        <v>18400353.330000002</v>
      </c>
      <c r="J8" s="688">
        <v>5600813.0499999998</v>
      </c>
      <c r="K8" s="689">
        <v>24001166.380000003</v>
      </c>
    </row>
    <row r="9" spans="1:11">
      <c r="A9" s="166" t="s">
        <v>244</v>
      </c>
      <c r="B9" s="167"/>
      <c r="C9" s="690"/>
      <c r="D9" s="690"/>
      <c r="E9" s="690"/>
      <c r="F9" s="690"/>
      <c r="G9" s="690"/>
      <c r="H9" s="690"/>
      <c r="I9" s="690"/>
      <c r="J9" s="690"/>
      <c r="K9" s="691"/>
    </row>
    <row r="10" spans="1:11">
      <c r="A10" s="172">
        <v>2</v>
      </c>
      <c r="B10" s="173" t="s">
        <v>252</v>
      </c>
      <c r="C10" s="692">
        <v>23772583.18</v>
      </c>
      <c r="D10" s="693">
        <v>19034466.840000004</v>
      </c>
      <c r="E10" s="693">
        <v>42807050.020000003</v>
      </c>
      <c r="F10" s="693">
        <v>805548.31784999999</v>
      </c>
      <c r="G10" s="693">
        <v>1606292.35745</v>
      </c>
      <c r="H10" s="693">
        <v>2411840.6753000002</v>
      </c>
      <c r="I10" s="693">
        <v>165793.766</v>
      </c>
      <c r="J10" s="693">
        <v>276821.22499999998</v>
      </c>
      <c r="K10" s="694">
        <v>442614.99099999998</v>
      </c>
    </row>
    <row r="11" spans="1:11">
      <c r="A11" s="172">
        <v>3</v>
      </c>
      <c r="B11" s="173" t="s">
        <v>246</v>
      </c>
      <c r="C11" s="692">
        <v>76741321.089999974</v>
      </c>
      <c r="D11" s="693">
        <v>10786949.449999996</v>
      </c>
      <c r="E11" s="693">
        <v>87528270.539999962</v>
      </c>
      <c r="F11" s="693">
        <v>8735358.7892499994</v>
      </c>
      <c r="G11" s="693">
        <v>3449722.9635000015</v>
      </c>
      <c r="H11" s="693">
        <v>12185081.752750002</v>
      </c>
      <c r="I11" s="693">
        <v>3789249.9875000003</v>
      </c>
      <c r="J11" s="693">
        <v>1109134.3095</v>
      </c>
      <c r="K11" s="694">
        <v>4898384.2970000003</v>
      </c>
    </row>
    <row r="12" spans="1:11">
      <c r="A12" s="172">
        <v>4</v>
      </c>
      <c r="B12" s="173" t="s">
        <v>247</v>
      </c>
      <c r="C12" s="692">
        <v>5489587.7599999998</v>
      </c>
      <c r="D12" s="693">
        <v>0</v>
      </c>
      <c r="E12" s="693">
        <v>5489587.7599999998</v>
      </c>
      <c r="F12" s="693">
        <v>0</v>
      </c>
      <c r="G12" s="693">
        <v>0</v>
      </c>
      <c r="H12" s="693">
        <v>0</v>
      </c>
      <c r="I12" s="693">
        <v>0</v>
      </c>
      <c r="J12" s="693">
        <v>0</v>
      </c>
      <c r="K12" s="694">
        <v>0</v>
      </c>
    </row>
    <row r="13" spans="1:11">
      <c r="A13" s="172">
        <v>5</v>
      </c>
      <c r="B13" s="173" t="s">
        <v>255</v>
      </c>
      <c r="C13" s="692">
        <v>12173663.110000003</v>
      </c>
      <c r="D13" s="693">
        <v>10987573.369999999</v>
      </c>
      <c r="E13" s="693">
        <v>23161236.480000004</v>
      </c>
      <c r="F13" s="693">
        <v>2746318.13215</v>
      </c>
      <c r="G13" s="693">
        <v>1385620.8068000001</v>
      </c>
      <c r="H13" s="693">
        <v>4131938.9389500003</v>
      </c>
      <c r="I13" s="693">
        <v>755455.12800000003</v>
      </c>
      <c r="J13" s="693">
        <v>613142.79100000008</v>
      </c>
      <c r="K13" s="694">
        <v>1368597.9190000002</v>
      </c>
    </row>
    <row r="14" spans="1:11">
      <c r="A14" s="172">
        <v>6</v>
      </c>
      <c r="B14" s="173" t="s">
        <v>287</v>
      </c>
      <c r="C14" s="692">
        <v>0</v>
      </c>
      <c r="D14" s="693">
        <v>0</v>
      </c>
      <c r="E14" s="693">
        <v>0</v>
      </c>
      <c r="F14" s="693">
        <v>0</v>
      </c>
      <c r="G14" s="693">
        <v>0</v>
      </c>
      <c r="H14" s="693">
        <v>0</v>
      </c>
      <c r="I14" s="693">
        <v>0</v>
      </c>
      <c r="J14" s="693">
        <v>0</v>
      </c>
      <c r="K14" s="694">
        <v>0</v>
      </c>
    </row>
    <row r="15" spans="1:11">
      <c r="A15" s="172">
        <v>7</v>
      </c>
      <c r="B15" s="173" t="s">
        <v>288</v>
      </c>
      <c r="C15" s="692">
        <v>3708887.9800000004</v>
      </c>
      <c r="D15" s="693">
        <v>35287340.130000003</v>
      </c>
      <c r="E15" s="693">
        <v>38996228.109999999</v>
      </c>
      <c r="F15" s="693">
        <v>2734201.96</v>
      </c>
      <c r="G15" s="693">
        <v>2328738.9699999997</v>
      </c>
      <c r="H15" s="693">
        <v>5062940.93</v>
      </c>
      <c r="I15" s="693">
        <v>2734201.96</v>
      </c>
      <c r="J15" s="693">
        <v>2328738.9699999997</v>
      </c>
      <c r="K15" s="694">
        <v>5062940.93</v>
      </c>
    </row>
    <row r="16" spans="1:11">
      <c r="A16" s="172">
        <v>8</v>
      </c>
      <c r="B16" s="174" t="s">
        <v>248</v>
      </c>
      <c r="C16" s="692">
        <v>121886043.11999999</v>
      </c>
      <c r="D16" s="693">
        <v>76096329.789999992</v>
      </c>
      <c r="E16" s="693">
        <v>197982372.90999997</v>
      </c>
      <c r="F16" s="693">
        <v>15021427.199249998</v>
      </c>
      <c r="G16" s="693">
        <v>8770375.0977500007</v>
      </c>
      <c r="H16" s="693">
        <v>23791802.296999998</v>
      </c>
      <c r="I16" s="693">
        <v>7444700.8415000001</v>
      </c>
      <c r="J16" s="693">
        <v>4327837.2955</v>
      </c>
      <c r="K16" s="694">
        <v>11772538.137</v>
      </c>
    </row>
    <row r="17" spans="1:11">
      <c r="A17" s="166" t="s">
        <v>245</v>
      </c>
      <c r="B17" s="167"/>
      <c r="C17" s="690"/>
      <c r="D17" s="690"/>
      <c r="E17" s="690"/>
      <c r="F17" s="690"/>
      <c r="G17" s="690"/>
      <c r="H17" s="690"/>
      <c r="I17" s="690"/>
      <c r="J17" s="690"/>
      <c r="K17" s="691"/>
    </row>
    <row r="18" spans="1:11">
      <c r="A18" s="172">
        <v>9</v>
      </c>
      <c r="B18" s="173" t="s">
        <v>251</v>
      </c>
      <c r="C18" s="692">
        <v>0</v>
      </c>
      <c r="D18" s="693">
        <v>0</v>
      </c>
      <c r="E18" s="693">
        <v>0</v>
      </c>
      <c r="F18" s="693">
        <v>0</v>
      </c>
      <c r="G18" s="693">
        <v>0</v>
      </c>
      <c r="H18" s="693">
        <v>0</v>
      </c>
      <c r="I18" s="693">
        <v>0</v>
      </c>
      <c r="J18" s="693">
        <v>0</v>
      </c>
      <c r="K18" s="694">
        <v>0</v>
      </c>
    </row>
    <row r="19" spans="1:11">
      <c r="A19" s="172">
        <v>10</v>
      </c>
      <c r="B19" s="173" t="s">
        <v>289</v>
      </c>
      <c r="C19" s="692">
        <v>83527330.799999997</v>
      </c>
      <c r="D19" s="693">
        <v>59426885.689999998</v>
      </c>
      <c r="E19" s="693">
        <v>142954216.49000001</v>
      </c>
      <c r="F19" s="693">
        <v>2158759.6800000002</v>
      </c>
      <c r="G19" s="693">
        <v>1066629.18</v>
      </c>
      <c r="H19" s="693">
        <v>3225388.8600000003</v>
      </c>
      <c r="I19" s="693">
        <v>6861165.9299999997</v>
      </c>
      <c r="J19" s="693">
        <v>15604280.859999999</v>
      </c>
      <c r="K19" s="694">
        <v>22465446.789999999</v>
      </c>
    </row>
    <row r="20" spans="1:11">
      <c r="A20" s="172">
        <v>11</v>
      </c>
      <c r="B20" s="173" t="s">
        <v>250</v>
      </c>
      <c r="C20" s="692">
        <v>38293214.890000001</v>
      </c>
      <c r="D20" s="693">
        <v>612002.15999999992</v>
      </c>
      <c r="E20" s="693">
        <v>38905217.049999997</v>
      </c>
      <c r="F20" s="693">
        <v>1096023.17</v>
      </c>
      <c r="G20" s="693">
        <v>612002.15999999992</v>
      </c>
      <c r="H20" s="693">
        <v>1708025.3299999998</v>
      </c>
      <c r="I20" s="693">
        <v>1096023.17</v>
      </c>
      <c r="J20" s="693">
        <v>612002.15999999992</v>
      </c>
      <c r="K20" s="694">
        <v>1708025.3299999998</v>
      </c>
    </row>
    <row r="21" spans="1:11" ht="14.4" thickBot="1">
      <c r="A21" s="175">
        <v>12</v>
      </c>
      <c r="B21" s="176" t="s">
        <v>249</v>
      </c>
      <c r="C21" s="695">
        <v>121820545.69</v>
      </c>
      <c r="D21" s="696">
        <v>60038887.849999994</v>
      </c>
      <c r="E21" s="695">
        <v>181859433.54000002</v>
      </c>
      <c r="F21" s="696">
        <v>3254782.85</v>
      </c>
      <c r="G21" s="696">
        <v>1678631.3399999999</v>
      </c>
      <c r="H21" s="696">
        <v>4933414.1899999995</v>
      </c>
      <c r="I21" s="696">
        <v>7957189.0999999996</v>
      </c>
      <c r="J21" s="696">
        <v>16216283.02</v>
      </c>
      <c r="K21" s="697">
        <v>24173472.119999997</v>
      </c>
    </row>
    <row r="22" spans="1:11" ht="38.25" customHeight="1" thickBot="1">
      <c r="A22" s="177"/>
      <c r="B22" s="178"/>
      <c r="C22" s="698"/>
      <c r="D22" s="698"/>
      <c r="E22" s="698"/>
      <c r="F22" s="771" t="s">
        <v>291</v>
      </c>
      <c r="G22" s="772"/>
      <c r="H22" s="772"/>
      <c r="I22" s="771" t="s">
        <v>256</v>
      </c>
      <c r="J22" s="772"/>
      <c r="K22" s="773"/>
    </row>
    <row r="23" spans="1:11">
      <c r="A23" s="179">
        <v>13</v>
      </c>
      <c r="B23" s="180" t="s">
        <v>241</v>
      </c>
      <c r="C23" s="699"/>
      <c r="D23" s="699"/>
      <c r="E23" s="699"/>
      <c r="F23" s="700">
        <v>23102759.580000002</v>
      </c>
      <c r="G23" s="700">
        <v>19713197</v>
      </c>
      <c r="H23" s="700">
        <v>42815956.579999998</v>
      </c>
      <c r="I23" s="700">
        <v>18400353.330000002</v>
      </c>
      <c r="J23" s="700">
        <v>5600813.0499999998</v>
      </c>
      <c r="K23" s="701">
        <v>24001166.380000003</v>
      </c>
    </row>
    <row r="24" spans="1:11" ht="14.4" thickBot="1">
      <c r="A24" s="181">
        <v>14</v>
      </c>
      <c r="B24" s="182" t="s">
        <v>253</v>
      </c>
      <c r="C24" s="702"/>
      <c r="D24" s="703"/>
      <c r="E24" s="704"/>
      <c r="F24" s="705">
        <v>11766644.34925</v>
      </c>
      <c r="G24" s="705">
        <v>7091743.7577500008</v>
      </c>
      <c r="H24" s="705">
        <v>18858388.107000001</v>
      </c>
      <c r="I24" s="705">
        <v>1861175.2103749998</v>
      </c>
      <c r="J24" s="705">
        <v>1081959.323875</v>
      </c>
      <c r="K24" s="706">
        <v>2943134.53425</v>
      </c>
    </row>
    <row r="25" spans="1:11" ht="14.4" thickBot="1">
      <c r="A25" s="186">
        <v>15</v>
      </c>
      <c r="B25" s="187" t="s">
        <v>254</v>
      </c>
      <c r="C25" s="707"/>
      <c r="D25" s="707"/>
      <c r="E25" s="707"/>
      <c r="F25" s="708">
        <v>1.963411053676706</v>
      </c>
      <c r="G25" s="708">
        <v>2.7797390421018835</v>
      </c>
      <c r="H25" s="708">
        <v>2.2703932243343345</v>
      </c>
      <c r="I25" s="708">
        <v>9.8864165111529712</v>
      </c>
      <c r="J25" s="708">
        <v>5.1765467762141748</v>
      </c>
      <c r="K25" s="709">
        <v>8.1549674677431039</v>
      </c>
    </row>
    <row r="27" spans="1:11" ht="40.200000000000003">
      <c r="B27" s="163"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5" zoomScaleNormal="85" workbookViewId="0">
      <pane xSplit="1" ySplit="3" topLeftCell="C17" activePane="bottomRight" state="frozen"/>
      <selection activeCell="B19" sqref="B19"/>
      <selection pane="topRight" activeCell="B19" sqref="B19"/>
      <selection pane="bottomLeft" activeCell="B19" sqref="B19"/>
      <selection pane="bottomRight" activeCell="P40" sqref="P40"/>
    </sheetView>
  </sheetViews>
  <sheetFormatPr defaultColWidth="9.21875" defaultRowHeight="13.2"/>
  <cols>
    <col min="1" max="1" width="10.5546875" style="4" bestFit="1" customWidth="1"/>
    <col min="2" max="2" width="95" style="4" customWidth="1"/>
    <col min="3" max="3" width="12.5546875" style="4" bestFit="1" customWidth="1"/>
    <col min="4" max="4" width="11.44140625" style="4" customWidth="1"/>
    <col min="5" max="5" width="18.21875" style="4" bestFit="1" customWidth="1"/>
    <col min="6" max="13" width="12.77734375" style="4" customWidth="1"/>
    <col min="14" max="14" width="31" style="4" bestFit="1" customWidth="1"/>
    <col min="15" max="16" width="9.21875" style="13"/>
    <col min="17" max="17" width="44.21875" style="13" customWidth="1"/>
    <col min="18" max="16384" width="9.21875" style="13"/>
  </cols>
  <sheetData>
    <row r="1" spans="1:17" ht="13.8">
      <c r="A1" s="421" t="s">
        <v>717</v>
      </c>
      <c r="B1" s="458" t="str">
        <f>'Info '!C2</f>
        <v>JSC Silk Bank</v>
      </c>
      <c r="C1" s="458"/>
      <c r="D1" s="458"/>
      <c r="E1" s="458"/>
      <c r="F1" s="458"/>
      <c r="G1" s="458"/>
      <c r="H1" s="458"/>
      <c r="I1" s="458"/>
      <c r="J1" s="458"/>
      <c r="K1" s="458"/>
      <c r="L1" s="458"/>
      <c r="M1" s="458"/>
      <c r="N1" s="458"/>
      <c r="O1" s="148"/>
      <c r="P1" s="148"/>
      <c r="Q1" s="148"/>
    </row>
    <row r="2" spans="1:17" ht="14.25" customHeight="1">
      <c r="A2" s="458" t="s">
        <v>718</v>
      </c>
      <c r="B2" s="599">
        <f>'1. key ratios '!B2</f>
        <v>45747</v>
      </c>
      <c r="C2" s="458"/>
      <c r="D2" s="458"/>
      <c r="E2" s="458"/>
      <c r="F2" s="458"/>
      <c r="G2" s="458"/>
      <c r="H2" s="458"/>
      <c r="I2" s="458"/>
      <c r="J2" s="458"/>
      <c r="K2" s="458"/>
      <c r="L2" s="458"/>
      <c r="M2" s="458"/>
      <c r="N2" s="458"/>
      <c r="O2" s="148"/>
      <c r="P2" s="148"/>
      <c r="Q2" s="148"/>
    </row>
    <row r="3" spans="1:17" ht="14.25" customHeight="1">
      <c r="A3" s="458"/>
      <c r="B3" s="148"/>
      <c r="C3" s="148"/>
      <c r="D3" s="148"/>
      <c r="E3" s="148"/>
      <c r="F3" s="148"/>
      <c r="G3" s="148"/>
      <c r="H3" s="148"/>
      <c r="I3" s="148"/>
      <c r="J3" s="148"/>
      <c r="K3" s="148"/>
      <c r="L3" s="148"/>
      <c r="M3" s="148"/>
      <c r="N3" s="148"/>
      <c r="O3" s="148"/>
      <c r="P3" s="148"/>
      <c r="Q3" s="148"/>
    </row>
    <row r="4" spans="1:17" ht="14.4">
      <c r="A4" s="458"/>
      <c r="B4" s="495" t="s">
        <v>719</v>
      </c>
      <c r="C4" s="148"/>
      <c r="D4" s="148"/>
      <c r="E4" s="148"/>
      <c r="F4" s="148"/>
      <c r="G4" s="148"/>
      <c r="H4" s="148"/>
      <c r="I4" s="148"/>
      <c r="J4" s="148"/>
      <c r="K4" s="148"/>
      <c r="L4" s="148"/>
      <c r="M4" s="148"/>
      <c r="N4" s="148"/>
      <c r="O4" s="148"/>
      <c r="P4" s="148"/>
      <c r="Q4" s="148"/>
    </row>
    <row r="5" spans="1:17" ht="57.6">
      <c r="A5" s="458"/>
      <c r="B5" s="496" t="s">
        <v>720</v>
      </c>
      <c r="C5" s="497" t="s">
        <v>721</v>
      </c>
      <c r="D5" s="497" t="s">
        <v>722</v>
      </c>
      <c r="E5" s="497" t="s">
        <v>723</v>
      </c>
      <c r="F5" s="497" t="s">
        <v>724</v>
      </c>
      <c r="G5" s="497" t="s">
        <v>725</v>
      </c>
      <c r="H5" s="497" t="s">
        <v>726</v>
      </c>
      <c r="I5" s="498" t="s">
        <v>727</v>
      </c>
      <c r="J5" s="499">
        <v>0.02</v>
      </c>
      <c r="K5" s="499">
        <v>0.2</v>
      </c>
      <c r="L5" s="499">
        <v>0.35</v>
      </c>
      <c r="M5" s="499">
        <v>0.5</v>
      </c>
      <c r="N5" s="499">
        <v>0.75</v>
      </c>
      <c r="O5" s="499">
        <v>1</v>
      </c>
      <c r="P5" s="499">
        <v>1.5</v>
      </c>
      <c r="Q5" s="500" t="s">
        <v>728</v>
      </c>
    </row>
    <row r="6" spans="1:17" ht="14.4">
      <c r="A6" s="458"/>
      <c r="B6" s="501"/>
      <c r="C6" s="502">
        <f>IF(C7&gt;0,C7,IF(C8&gt;0,C8,IF(C9&gt;0,C9)))</f>
        <v>33207600</v>
      </c>
      <c r="D6" s="502" t="b">
        <f t="shared" ref="D6:Q6" si="0">IF(D7&gt;0,D7,IF(D8&gt;0,D8,IF(D9&gt;0,D9)))</f>
        <v>0</v>
      </c>
      <c r="E6" s="502" t="b">
        <f t="shared" si="0"/>
        <v>0</v>
      </c>
      <c r="F6" s="502">
        <f t="shared" si="0"/>
        <v>114152.5438602278</v>
      </c>
      <c r="G6" s="502">
        <f t="shared" si="0"/>
        <v>563893.64174586709</v>
      </c>
      <c r="H6" s="502"/>
      <c r="I6" s="502">
        <f t="shared" si="0"/>
        <v>949264.65984853276</v>
      </c>
      <c r="J6" s="502" t="b">
        <f t="shared" si="0"/>
        <v>0</v>
      </c>
      <c r="K6" s="502" t="b">
        <f t="shared" si="0"/>
        <v>0</v>
      </c>
      <c r="L6" s="502" t="b">
        <f t="shared" si="0"/>
        <v>0</v>
      </c>
      <c r="M6" s="502" t="b">
        <f t="shared" si="0"/>
        <v>0</v>
      </c>
      <c r="N6" s="502" t="b">
        <f t="shared" si="0"/>
        <v>0</v>
      </c>
      <c r="O6" s="502">
        <f t="shared" si="0"/>
        <v>949264.65984853276</v>
      </c>
      <c r="P6" s="502" t="b">
        <f t="shared" si="0"/>
        <v>0</v>
      </c>
      <c r="Q6" s="502">
        <f t="shared" si="0"/>
        <v>949264.65984853276</v>
      </c>
    </row>
    <row r="7" spans="1:17" ht="14.4">
      <c r="A7" s="458"/>
      <c r="B7" s="503" t="s">
        <v>729</v>
      </c>
      <c r="C7" s="502">
        <f>C11+C15+C19+C23+C27+C31</f>
        <v>33207600</v>
      </c>
      <c r="D7" s="502"/>
      <c r="E7" s="502"/>
      <c r="F7" s="502">
        <f t="shared" ref="F7:G9" si="1">F11+F15+F19+F23+F27+F31</f>
        <v>114152.5438602278</v>
      </c>
      <c r="G7" s="502">
        <f t="shared" si="1"/>
        <v>563893.64174586709</v>
      </c>
      <c r="H7" s="504">
        <v>1.4</v>
      </c>
      <c r="I7" s="505">
        <f t="shared" ref="I7:I33" si="2">(F7+G7)*H7</f>
        <v>949264.65984853276</v>
      </c>
      <c r="J7" s="502">
        <f>J11+J15+J19+J23+J27+J31</f>
        <v>0</v>
      </c>
      <c r="K7" s="502">
        <f t="shared" ref="J7:Q9" si="3">K11+K15+K19+K23+K27+K31</f>
        <v>0</v>
      </c>
      <c r="L7" s="502">
        <f t="shared" si="3"/>
        <v>0</v>
      </c>
      <c r="M7" s="502">
        <f t="shared" si="3"/>
        <v>0</v>
      </c>
      <c r="N7" s="502">
        <f t="shared" si="3"/>
        <v>0</v>
      </c>
      <c r="O7" s="502">
        <f t="shared" si="3"/>
        <v>949264.65984853276</v>
      </c>
      <c r="P7" s="502">
        <f t="shared" si="3"/>
        <v>0</v>
      </c>
      <c r="Q7" s="502">
        <f>Q11+Q15+Q19+Q23+Q27+Q31</f>
        <v>949264.65984853276</v>
      </c>
    </row>
    <row r="8" spans="1:17" ht="14.4">
      <c r="A8" s="458"/>
      <c r="B8" s="503" t="s">
        <v>730</v>
      </c>
      <c r="C8" s="502">
        <f>C12+C16+C20+C24+C28+C32</f>
        <v>33207600</v>
      </c>
      <c r="D8" s="502"/>
      <c r="E8" s="502"/>
      <c r="F8" s="502">
        <f t="shared" si="1"/>
        <v>114152.5438602278</v>
      </c>
      <c r="G8" s="502">
        <f t="shared" si="1"/>
        <v>664152</v>
      </c>
      <c r="H8" s="504">
        <v>1.4</v>
      </c>
      <c r="I8" s="505">
        <f t="shared" si="2"/>
        <v>1089626.3614043188</v>
      </c>
      <c r="J8" s="502">
        <f t="shared" si="3"/>
        <v>0</v>
      </c>
      <c r="K8" s="502">
        <f t="shared" si="3"/>
        <v>0</v>
      </c>
      <c r="L8" s="502">
        <f t="shared" si="3"/>
        <v>0</v>
      </c>
      <c r="M8" s="502">
        <f t="shared" si="3"/>
        <v>0</v>
      </c>
      <c r="N8" s="502">
        <f t="shared" si="3"/>
        <v>0</v>
      </c>
      <c r="O8" s="502">
        <f t="shared" si="3"/>
        <v>1089626.3614043188</v>
      </c>
      <c r="P8" s="502">
        <f t="shared" si="3"/>
        <v>0</v>
      </c>
      <c r="Q8" s="502">
        <f>Q12+Q16+Q20+Q24+Q28+Q32</f>
        <v>1089626.3614043188</v>
      </c>
    </row>
    <row r="9" spans="1:17" ht="14.4">
      <c r="A9" s="458"/>
      <c r="B9" s="503" t="s">
        <v>737</v>
      </c>
      <c r="C9" s="502">
        <f>C13+C17+C21+C25+C29+C33</f>
        <v>33207600</v>
      </c>
      <c r="D9" s="502"/>
      <c r="E9" s="502"/>
      <c r="F9" s="502">
        <f t="shared" si="1"/>
        <v>150046.31047218281</v>
      </c>
      <c r="G9" s="502">
        <f t="shared" si="1"/>
        <v>1328304</v>
      </c>
      <c r="H9" s="504">
        <v>1.4</v>
      </c>
      <c r="I9" s="505">
        <f t="shared" si="2"/>
        <v>2069690.4346610559</v>
      </c>
      <c r="J9" s="502">
        <f t="shared" si="3"/>
        <v>0</v>
      </c>
      <c r="K9" s="502">
        <f t="shared" si="3"/>
        <v>0</v>
      </c>
      <c r="L9" s="502">
        <f t="shared" si="3"/>
        <v>0</v>
      </c>
      <c r="M9" s="502">
        <f t="shared" si="3"/>
        <v>0</v>
      </c>
      <c r="N9" s="502">
        <f t="shared" si="3"/>
        <v>0</v>
      </c>
      <c r="O9" s="502">
        <f t="shared" si="3"/>
        <v>2069690.4346610559</v>
      </c>
      <c r="P9" s="502">
        <f t="shared" si="3"/>
        <v>0</v>
      </c>
      <c r="Q9" s="502">
        <f t="shared" si="3"/>
        <v>2069690.4346610559</v>
      </c>
    </row>
    <row r="10" spans="1:17" ht="14.4">
      <c r="A10" s="458"/>
      <c r="B10" s="506" t="s">
        <v>731</v>
      </c>
      <c r="C10" s="507"/>
      <c r="D10" s="507"/>
      <c r="E10" s="507"/>
      <c r="F10" s="507"/>
      <c r="G10" s="507"/>
      <c r="H10" s="504">
        <v>1.4</v>
      </c>
      <c r="I10" s="505">
        <f t="shared" si="2"/>
        <v>0</v>
      </c>
      <c r="J10" s="508"/>
      <c r="K10" s="508"/>
      <c r="L10" s="508"/>
      <c r="M10" s="508"/>
      <c r="N10" s="508"/>
      <c r="O10" s="508"/>
      <c r="P10" s="508"/>
      <c r="Q10" s="502">
        <f>SUM(Q11:Q13)</f>
        <v>0</v>
      </c>
    </row>
    <row r="11" spans="1:17" ht="14.4">
      <c r="A11" s="458"/>
      <c r="B11" s="509" t="s">
        <v>729</v>
      </c>
      <c r="C11" s="507"/>
      <c r="D11" s="507"/>
      <c r="E11" s="507"/>
      <c r="F11" s="507"/>
      <c r="G11" s="507"/>
      <c r="H11" s="504">
        <v>1.4</v>
      </c>
      <c r="I11" s="505">
        <f t="shared" si="2"/>
        <v>0</v>
      </c>
      <c r="J11" s="508"/>
      <c r="K11" s="508"/>
      <c r="L11" s="508"/>
      <c r="M11" s="508"/>
      <c r="N11" s="508"/>
      <c r="O11" s="508"/>
      <c r="P11" s="508"/>
      <c r="Q11" s="502">
        <f>SUMPRODUCT($J$5:$P$5,J11:P11)</f>
        <v>0</v>
      </c>
    </row>
    <row r="12" spans="1:17" ht="14.4">
      <c r="A12" s="458"/>
      <c r="B12" s="509" t="s">
        <v>730</v>
      </c>
      <c r="C12" s="507"/>
      <c r="D12" s="507"/>
      <c r="E12" s="507"/>
      <c r="F12" s="507"/>
      <c r="G12" s="507"/>
      <c r="H12" s="504">
        <v>1.4</v>
      </c>
      <c r="I12" s="505">
        <f t="shared" si="2"/>
        <v>0</v>
      </c>
      <c r="J12" s="508"/>
      <c r="K12" s="508"/>
      <c r="L12" s="508"/>
      <c r="M12" s="508"/>
      <c r="N12" s="508"/>
      <c r="O12" s="508"/>
      <c r="P12" s="508"/>
      <c r="Q12" s="502">
        <f t="shared" ref="Q12:Q13" si="4">SUMPRODUCT($J$5:$P$5,J12:P12)</f>
        <v>0</v>
      </c>
    </row>
    <row r="13" spans="1:17" ht="14.4">
      <c r="A13" s="458"/>
      <c r="B13" s="509" t="s">
        <v>737</v>
      </c>
      <c r="C13" s="507"/>
      <c r="D13" s="507"/>
      <c r="E13" s="507"/>
      <c r="F13" s="507"/>
      <c r="G13" s="507"/>
      <c r="H13" s="504">
        <v>1.4</v>
      </c>
      <c r="I13" s="505">
        <f t="shared" si="2"/>
        <v>0</v>
      </c>
      <c r="J13" s="508"/>
      <c r="K13" s="508"/>
      <c r="L13" s="508"/>
      <c r="M13" s="508"/>
      <c r="N13" s="508"/>
      <c r="O13" s="508"/>
      <c r="P13" s="508"/>
      <c r="Q13" s="502">
        <f t="shared" si="4"/>
        <v>0</v>
      </c>
    </row>
    <row r="14" spans="1:17" ht="14.4">
      <c r="A14" s="458"/>
      <c r="B14" s="506" t="s">
        <v>732</v>
      </c>
      <c r="C14" s="507"/>
      <c r="D14" s="507"/>
      <c r="E14" s="507"/>
      <c r="F14" s="507"/>
      <c r="G14" s="507"/>
      <c r="H14" s="504">
        <v>1.4</v>
      </c>
      <c r="I14" s="505">
        <f t="shared" si="2"/>
        <v>0</v>
      </c>
      <c r="J14" s="508"/>
      <c r="K14" s="508"/>
      <c r="L14" s="508"/>
      <c r="M14" s="508"/>
      <c r="N14" s="508"/>
      <c r="O14" s="508"/>
      <c r="P14" s="508"/>
      <c r="Q14" s="502">
        <f>SUM(Q15:Q17)</f>
        <v>0</v>
      </c>
    </row>
    <row r="15" spans="1:17" ht="14.4">
      <c r="A15" s="458"/>
      <c r="B15" s="509" t="s">
        <v>729</v>
      </c>
      <c r="C15" s="507"/>
      <c r="D15" s="507"/>
      <c r="E15" s="507"/>
      <c r="F15" s="507"/>
      <c r="G15" s="507"/>
      <c r="H15" s="504">
        <v>1.4</v>
      </c>
      <c r="I15" s="505">
        <f t="shared" si="2"/>
        <v>0</v>
      </c>
      <c r="J15" s="508"/>
      <c r="K15" s="508"/>
      <c r="L15" s="508"/>
      <c r="M15" s="508"/>
      <c r="N15" s="508"/>
      <c r="O15" s="508"/>
      <c r="P15" s="508"/>
      <c r="Q15" s="502">
        <f>SUMPRODUCT($J$5:$P$5,J15:P15)</f>
        <v>0</v>
      </c>
    </row>
    <row r="16" spans="1:17" ht="14.4">
      <c r="A16" s="458"/>
      <c r="B16" s="509" t="s">
        <v>730</v>
      </c>
      <c r="C16" s="507"/>
      <c r="D16" s="507"/>
      <c r="E16" s="507"/>
      <c r="F16" s="507"/>
      <c r="G16" s="507"/>
      <c r="H16" s="504">
        <v>1.4</v>
      </c>
      <c r="I16" s="505">
        <f t="shared" si="2"/>
        <v>0</v>
      </c>
      <c r="J16" s="508"/>
      <c r="K16" s="508"/>
      <c r="L16" s="508"/>
      <c r="M16" s="508"/>
      <c r="N16" s="508"/>
      <c r="O16" s="508"/>
      <c r="P16" s="508"/>
      <c r="Q16" s="502">
        <f t="shared" ref="Q16:Q17" si="5">SUMPRODUCT($J$5:$P$5,J16:P16)</f>
        <v>0</v>
      </c>
    </row>
    <row r="17" spans="1:17" ht="14.4">
      <c r="A17" s="458"/>
      <c r="B17" s="509" t="s">
        <v>737</v>
      </c>
      <c r="C17" s="507"/>
      <c r="D17" s="507"/>
      <c r="E17" s="507"/>
      <c r="F17" s="507"/>
      <c r="G17" s="507"/>
      <c r="H17" s="504">
        <v>1.4</v>
      </c>
      <c r="I17" s="505">
        <f t="shared" si="2"/>
        <v>0</v>
      </c>
      <c r="J17" s="508"/>
      <c r="K17" s="508"/>
      <c r="L17" s="508"/>
      <c r="M17" s="508"/>
      <c r="N17" s="508"/>
      <c r="O17" s="508"/>
      <c r="P17" s="508"/>
      <c r="Q17" s="502">
        <f t="shared" si="5"/>
        <v>0</v>
      </c>
    </row>
    <row r="18" spans="1:17" ht="14.4">
      <c r="A18" s="458"/>
      <c r="B18" s="506" t="s">
        <v>733</v>
      </c>
      <c r="C18" s="507"/>
      <c r="D18" s="507"/>
      <c r="E18" s="507"/>
      <c r="F18" s="507"/>
      <c r="G18" s="507"/>
      <c r="H18" s="504">
        <v>1.4</v>
      </c>
      <c r="I18" s="505">
        <f t="shared" si="2"/>
        <v>0</v>
      </c>
      <c r="J18" s="508"/>
      <c r="K18" s="508"/>
      <c r="L18" s="508"/>
      <c r="M18" s="508"/>
      <c r="N18" s="508"/>
      <c r="O18" s="508"/>
      <c r="P18" s="508"/>
      <c r="Q18" s="502">
        <f>SUM(Q19:Q21)</f>
        <v>4108581.4559139074</v>
      </c>
    </row>
    <row r="19" spans="1:17" ht="14.4">
      <c r="A19" s="458"/>
      <c r="B19" s="509" t="s">
        <v>729</v>
      </c>
      <c r="C19" s="507">
        <v>33207600</v>
      </c>
      <c r="D19" s="507">
        <v>114152.5438602278</v>
      </c>
      <c r="E19" s="507">
        <v>0</v>
      </c>
      <c r="F19" s="507">
        <v>114152.5438602278</v>
      </c>
      <c r="G19" s="507">
        <v>563893.64174586709</v>
      </c>
      <c r="H19" s="504">
        <v>1.4</v>
      </c>
      <c r="I19" s="505">
        <f t="shared" si="2"/>
        <v>949264.65984853276</v>
      </c>
      <c r="J19" s="508"/>
      <c r="K19" s="508"/>
      <c r="L19" s="508"/>
      <c r="M19" s="508"/>
      <c r="N19" s="508"/>
      <c r="O19" s="508">
        <v>949264.65984853276</v>
      </c>
      <c r="P19" s="508"/>
      <c r="Q19" s="502">
        <f>SUMPRODUCT($J$5:$P$5,J19:P19)</f>
        <v>949264.65984853276</v>
      </c>
    </row>
    <row r="20" spans="1:17" ht="14.4">
      <c r="A20" s="458"/>
      <c r="B20" s="509" t="s">
        <v>730</v>
      </c>
      <c r="C20" s="507">
        <v>33207600</v>
      </c>
      <c r="D20" s="507">
        <v>114152.5438602278</v>
      </c>
      <c r="E20" s="507">
        <v>0</v>
      </c>
      <c r="F20" s="507">
        <v>114152.5438602278</v>
      </c>
      <c r="G20" s="507">
        <v>664152</v>
      </c>
      <c r="H20" s="504">
        <v>1.4</v>
      </c>
      <c r="I20" s="505">
        <f t="shared" si="2"/>
        <v>1089626.3614043188</v>
      </c>
      <c r="J20" s="508"/>
      <c r="K20" s="508"/>
      <c r="L20" s="508"/>
      <c r="M20" s="508"/>
      <c r="N20" s="508"/>
      <c r="O20" s="508">
        <v>1089626.3614043188</v>
      </c>
      <c r="P20" s="508"/>
      <c r="Q20" s="502">
        <f t="shared" ref="Q20:Q21" si="6">SUMPRODUCT($J$5:$P$5,J20:P20)</f>
        <v>1089626.3614043188</v>
      </c>
    </row>
    <row r="21" spans="1:17" ht="14.4">
      <c r="A21" s="458"/>
      <c r="B21" s="509" t="s">
        <v>737</v>
      </c>
      <c r="C21" s="507">
        <v>33207600</v>
      </c>
      <c r="D21" s="507">
        <v>114152.5438602278</v>
      </c>
      <c r="E21" s="507">
        <v>0</v>
      </c>
      <c r="F21" s="507">
        <v>150046.31047218281</v>
      </c>
      <c r="G21" s="507">
        <v>1328304</v>
      </c>
      <c r="H21" s="504">
        <v>1.4</v>
      </c>
      <c r="I21" s="505">
        <f t="shared" si="2"/>
        <v>2069690.4346610559</v>
      </c>
      <c r="J21" s="508"/>
      <c r="K21" s="508"/>
      <c r="L21" s="508"/>
      <c r="M21" s="508"/>
      <c r="N21" s="508"/>
      <c r="O21" s="508">
        <v>2069690.4346610559</v>
      </c>
      <c r="P21" s="508"/>
      <c r="Q21" s="502">
        <f t="shared" si="6"/>
        <v>2069690.4346610559</v>
      </c>
    </row>
    <row r="22" spans="1:17" ht="14.4">
      <c r="A22" s="458"/>
      <c r="B22" s="506" t="s">
        <v>734</v>
      </c>
      <c r="C22" s="507"/>
      <c r="D22" s="507"/>
      <c r="E22" s="507"/>
      <c r="F22" s="507"/>
      <c r="G22" s="507"/>
      <c r="H22" s="504">
        <v>1.4</v>
      </c>
      <c r="I22" s="505">
        <f t="shared" si="2"/>
        <v>0</v>
      </c>
      <c r="J22" s="508"/>
      <c r="K22" s="508"/>
      <c r="L22" s="508"/>
      <c r="M22" s="508"/>
      <c r="N22" s="508"/>
      <c r="O22" s="508"/>
      <c r="P22" s="508"/>
      <c r="Q22" s="502">
        <f>SUM(Q23:Q25)</f>
        <v>0</v>
      </c>
    </row>
    <row r="23" spans="1:17" ht="14.4">
      <c r="A23" s="458"/>
      <c r="B23" s="509" t="s">
        <v>729</v>
      </c>
      <c r="C23" s="507"/>
      <c r="D23" s="507"/>
      <c r="E23" s="507"/>
      <c r="F23" s="507"/>
      <c r="G23" s="507"/>
      <c r="H23" s="504">
        <v>1.4</v>
      </c>
      <c r="I23" s="505">
        <f t="shared" si="2"/>
        <v>0</v>
      </c>
      <c r="J23" s="508"/>
      <c r="K23" s="508"/>
      <c r="L23" s="508"/>
      <c r="M23" s="508"/>
      <c r="N23" s="508"/>
      <c r="O23" s="508"/>
      <c r="P23" s="508"/>
      <c r="Q23" s="502">
        <f>SUMPRODUCT($J$5:$P$5,J23:P23)</f>
        <v>0</v>
      </c>
    </row>
    <row r="24" spans="1:17" ht="14.4">
      <c r="A24" s="458"/>
      <c r="B24" s="509" t="s">
        <v>730</v>
      </c>
      <c r="C24" s="507"/>
      <c r="D24" s="507"/>
      <c r="E24" s="507"/>
      <c r="F24" s="507"/>
      <c r="G24" s="507"/>
      <c r="H24" s="504">
        <v>1.4</v>
      </c>
      <c r="I24" s="505">
        <f t="shared" si="2"/>
        <v>0</v>
      </c>
      <c r="J24" s="508"/>
      <c r="K24" s="508"/>
      <c r="L24" s="508"/>
      <c r="M24" s="508"/>
      <c r="N24" s="508"/>
      <c r="O24" s="508"/>
      <c r="P24" s="508"/>
      <c r="Q24" s="502">
        <f t="shared" ref="Q24:Q25" si="7">SUMPRODUCT($J$5:$P$5,J24:P24)</f>
        <v>0</v>
      </c>
    </row>
    <row r="25" spans="1:17" ht="14.4">
      <c r="A25" s="458"/>
      <c r="B25" s="509" t="s">
        <v>737</v>
      </c>
      <c r="C25" s="507"/>
      <c r="D25" s="507"/>
      <c r="E25" s="507"/>
      <c r="F25" s="507"/>
      <c r="G25" s="507"/>
      <c r="H25" s="504">
        <v>1.4</v>
      </c>
      <c r="I25" s="505">
        <f t="shared" si="2"/>
        <v>0</v>
      </c>
      <c r="J25" s="508"/>
      <c r="K25" s="508"/>
      <c r="L25" s="508"/>
      <c r="M25" s="508"/>
      <c r="N25" s="508"/>
      <c r="O25" s="508"/>
      <c r="P25" s="508"/>
      <c r="Q25" s="502">
        <f t="shared" si="7"/>
        <v>0</v>
      </c>
    </row>
    <row r="26" spans="1:17" ht="14.4">
      <c r="A26" s="458"/>
      <c r="B26" s="506" t="s">
        <v>735</v>
      </c>
      <c r="C26" s="507"/>
      <c r="D26" s="507"/>
      <c r="E26" s="507"/>
      <c r="F26" s="507"/>
      <c r="G26" s="507"/>
      <c r="H26" s="504">
        <v>1.4</v>
      </c>
      <c r="I26" s="505">
        <f t="shared" si="2"/>
        <v>0</v>
      </c>
      <c r="J26" s="508"/>
      <c r="K26" s="508"/>
      <c r="L26" s="508"/>
      <c r="M26" s="508"/>
      <c r="N26" s="508"/>
      <c r="O26" s="508"/>
      <c r="P26" s="508"/>
      <c r="Q26" s="502">
        <f>SUM(Q27:Q29)</f>
        <v>0</v>
      </c>
    </row>
    <row r="27" spans="1:17" ht="14.4">
      <c r="A27" s="458"/>
      <c r="B27" s="509" t="s">
        <v>729</v>
      </c>
      <c r="C27" s="507"/>
      <c r="D27" s="507"/>
      <c r="E27" s="507"/>
      <c r="F27" s="507"/>
      <c r="G27" s="507"/>
      <c r="H27" s="504">
        <v>1.4</v>
      </c>
      <c r="I27" s="505">
        <f t="shared" si="2"/>
        <v>0</v>
      </c>
      <c r="J27" s="508"/>
      <c r="K27" s="508"/>
      <c r="L27" s="508"/>
      <c r="M27" s="508"/>
      <c r="N27" s="508"/>
      <c r="O27" s="508"/>
      <c r="P27" s="508"/>
      <c r="Q27" s="502">
        <f>SUMPRODUCT($J$5:$P$5,J27:P27)</f>
        <v>0</v>
      </c>
    </row>
    <row r="28" spans="1:17" ht="14.4">
      <c r="A28" s="458"/>
      <c r="B28" s="509" t="s">
        <v>730</v>
      </c>
      <c r="C28" s="507"/>
      <c r="D28" s="507"/>
      <c r="E28" s="507"/>
      <c r="F28" s="507"/>
      <c r="G28" s="507"/>
      <c r="H28" s="504">
        <v>1.4</v>
      </c>
      <c r="I28" s="505">
        <f t="shared" si="2"/>
        <v>0</v>
      </c>
      <c r="J28" s="508"/>
      <c r="K28" s="508"/>
      <c r="L28" s="508"/>
      <c r="M28" s="508"/>
      <c r="N28" s="508"/>
      <c r="O28" s="508"/>
      <c r="P28" s="508"/>
      <c r="Q28" s="502">
        <f t="shared" ref="Q28:Q29" si="8">SUMPRODUCT($J$5:$P$5,J28:P28)</f>
        <v>0</v>
      </c>
    </row>
    <row r="29" spans="1:17" ht="14.4">
      <c r="A29" s="458"/>
      <c r="B29" s="509" t="s">
        <v>737</v>
      </c>
      <c r="C29" s="507"/>
      <c r="D29" s="507"/>
      <c r="E29" s="507"/>
      <c r="F29" s="507"/>
      <c r="G29" s="507"/>
      <c r="H29" s="504">
        <v>1.4</v>
      </c>
      <c r="I29" s="505">
        <f t="shared" si="2"/>
        <v>0</v>
      </c>
      <c r="J29" s="508"/>
      <c r="K29" s="508"/>
      <c r="L29" s="508"/>
      <c r="M29" s="508"/>
      <c r="N29" s="508"/>
      <c r="O29" s="508"/>
      <c r="P29" s="508"/>
      <c r="Q29" s="502">
        <f t="shared" si="8"/>
        <v>0</v>
      </c>
    </row>
    <row r="30" spans="1:17" ht="14.4">
      <c r="A30" s="458"/>
      <c r="B30" s="510" t="s">
        <v>736</v>
      </c>
      <c r="C30" s="507"/>
      <c r="D30" s="507"/>
      <c r="E30" s="507"/>
      <c r="F30" s="507"/>
      <c r="G30" s="507"/>
      <c r="H30" s="504">
        <v>1.4</v>
      </c>
      <c r="I30" s="505">
        <f t="shared" si="2"/>
        <v>0</v>
      </c>
      <c r="J30" s="508"/>
      <c r="K30" s="508"/>
      <c r="L30" s="508"/>
      <c r="M30" s="508"/>
      <c r="N30" s="508"/>
      <c r="O30" s="508"/>
      <c r="P30" s="508"/>
      <c r="Q30" s="502">
        <f>SUM(Q31:Q33)</f>
        <v>0</v>
      </c>
    </row>
    <row r="31" spans="1:17" ht="14.4">
      <c r="A31" s="458"/>
      <c r="B31" s="509" t="s">
        <v>729</v>
      </c>
      <c r="C31" s="507"/>
      <c r="D31" s="507"/>
      <c r="E31" s="507"/>
      <c r="F31" s="507"/>
      <c r="G31" s="507"/>
      <c r="H31" s="504">
        <v>1.4</v>
      </c>
      <c r="I31" s="505">
        <f t="shared" si="2"/>
        <v>0</v>
      </c>
      <c r="J31" s="508"/>
      <c r="K31" s="508"/>
      <c r="L31" s="508"/>
      <c r="M31" s="508"/>
      <c r="N31" s="508"/>
      <c r="O31" s="508"/>
      <c r="P31" s="508"/>
      <c r="Q31" s="502">
        <f>SUMPRODUCT($J$5:$P$5,J31:P31)</f>
        <v>0</v>
      </c>
    </row>
    <row r="32" spans="1:17" ht="14.4">
      <c r="A32" s="458"/>
      <c r="B32" s="509" t="s">
        <v>730</v>
      </c>
      <c r="C32" s="507"/>
      <c r="D32" s="507"/>
      <c r="E32" s="507"/>
      <c r="F32" s="507"/>
      <c r="G32" s="507"/>
      <c r="H32" s="504">
        <v>1.4</v>
      </c>
      <c r="I32" s="505">
        <f t="shared" si="2"/>
        <v>0</v>
      </c>
      <c r="J32" s="508"/>
      <c r="K32" s="508"/>
      <c r="L32" s="508"/>
      <c r="M32" s="508"/>
      <c r="N32" s="508"/>
      <c r="O32" s="508"/>
      <c r="P32" s="508"/>
      <c r="Q32" s="502">
        <f t="shared" ref="Q32:Q33" si="9">SUMPRODUCT($J$5:$P$5,J32:P32)</f>
        <v>0</v>
      </c>
    </row>
    <row r="33" spans="1:17" ht="14.4">
      <c r="A33" s="458"/>
      <c r="B33" s="509" t="s">
        <v>737</v>
      </c>
      <c r="C33" s="507"/>
      <c r="D33" s="507"/>
      <c r="E33" s="507"/>
      <c r="F33" s="507"/>
      <c r="G33" s="507"/>
      <c r="H33" s="504">
        <v>1.4</v>
      </c>
      <c r="I33" s="505">
        <f t="shared" si="2"/>
        <v>0</v>
      </c>
      <c r="J33" s="508"/>
      <c r="K33" s="508"/>
      <c r="L33" s="508"/>
      <c r="M33" s="508"/>
      <c r="N33" s="508"/>
      <c r="O33" s="508"/>
      <c r="P33" s="508"/>
      <c r="Q33" s="502">
        <f t="shared" si="9"/>
        <v>0</v>
      </c>
    </row>
    <row r="34" spans="1:17" ht="14.4">
      <c r="A34" s="458"/>
      <c r="B34" s="511" t="s">
        <v>64</v>
      </c>
      <c r="C34" s="512">
        <f>C6</f>
        <v>33207600</v>
      </c>
      <c r="D34" s="512" t="b">
        <f t="shared" ref="D34:G34" si="10">D6</f>
        <v>0</v>
      </c>
      <c r="E34" s="512" t="b">
        <f t="shared" si="10"/>
        <v>0</v>
      </c>
      <c r="F34" s="512">
        <f t="shared" si="10"/>
        <v>114152.5438602278</v>
      </c>
      <c r="G34" s="512">
        <f t="shared" si="10"/>
        <v>563893.64174586709</v>
      </c>
      <c r="H34" s="504">
        <v>1.4</v>
      </c>
      <c r="I34" s="505">
        <f>(F34+G34)*H34</f>
        <v>949264.65984853276</v>
      </c>
      <c r="J34" s="512" t="b">
        <f t="shared" ref="J34:Q34" si="11">J6</f>
        <v>0</v>
      </c>
      <c r="K34" s="512" t="b">
        <f t="shared" si="11"/>
        <v>0</v>
      </c>
      <c r="L34" s="512" t="b">
        <f t="shared" si="11"/>
        <v>0</v>
      </c>
      <c r="M34" s="512" t="b">
        <f t="shared" si="11"/>
        <v>0</v>
      </c>
      <c r="N34" s="512" t="b">
        <f t="shared" si="11"/>
        <v>0</v>
      </c>
      <c r="O34" s="512">
        <f t="shared" si="11"/>
        <v>949264.65984853276</v>
      </c>
      <c r="P34" s="512" t="b">
        <f t="shared" si="11"/>
        <v>0</v>
      </c>
      <c r="Q34" s="512">
        <f t="shared" si="11"/>
        <v>949264.65984853276</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115" zoomScaleNormal="115" workbookViewId="0">
      <pane xSplit="1" ySplit="5" topLeftCell="B6" activePane="bottomRight" state="frozen"/>
      <selection activeCell="G42" sqref="A22:G42"/>
      <selection pane="topRight" activeCell="G42" sqref="A22:G42"/>
      <selection pane="bottomLeft" activeCell="G42" sqref="A22:G42"/>
      <selection pane="bottomRight" activeCell="B3" sqref="B3"/>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2" t="s">
        <v>30</v>
      </c>
      <c r="B1" s="3" t="str">
        <f>'Info '!C2</f>
        <v>JSC Silk Bank</v>
      </c>
    </row>
    <row r="2" spans="1:7">
      <c r="A2" s="2" t="s">
        <v>31</v>
      </c>
      <c r="B2" s="533">
        <v>45747</v>
      </c>
    </row>
    <row r="3" spans="1:7" ht="14.4" thickBot="1">
      <c r="A3" s="2"/>
    </row>
    <row r="4" spans="1:7" ht="15" customHeight="1" thickBot="1">
      <c r="A4" s="6" t="s">
        <v>93</v>
      </c>
      <c r="B4" s="7" t="s">
        <v>92</v>
      </c>
      <c r="C4" s="7"/>
      <c r="D4" s="718" t="s">
        <v>664</v>
      </c>
      <c r="E4" s="719"/>
      <c r="F4" s="719"/>
      <c r="G4" s="720"/>
    </row>
    <row r="5" spans="1:7">
      <c r="A5" s="8" t="s">
        <v>6</v>
      </c>
      <c r="B5" s="9"/>
      <c r="C5" s="625" t="str">
        <f>INT((MONTH($B$2))/3)&amp;"Q"&amp;"-"&amp;YEAR($B$2)</f>
        <v>1Q-2025</v>
      </c>
      <c r="D5" s="625" t="str">
        <f>IF(INT(MONTH($B$2))=3, "4"&amp;"Q"&amp;"-"&amp;YEAR($B$2)-1, IF(INT(MONTH($B$2))=6, "1"&amp;"Q"&amp;"-"&amp;YEAR($B$2), IF(INT(MONTH($B$2))=9, "2"&amp;"Q"&amp;"-"&amp;YEAR($B$2),IF(INT(MONTH($B$2))=12, "3"&amp;"Q"&amp;"-"&amp;YEAR($B$2), 0))))</f>
        <v>4Q-2024</v>
      </c>
      <c r="E5" s="625" t="str">
        <f>IF(INT(MONTH($B$2))=3, "3"&amp;"Q"&amp;"-"&amp;YEAR($B$2)-1, IF(INT(MONTH($B$2))=6, "4"&amp;"Q"&amp;"-"&amp;YEAR($B$2)-1, IF(INT(MONTH($B$2))=9, "1"&amp;"Q"&amp;"-"&amp;YEAR($B$2),IF(INT(MONTH($B$2))=12, "2"&amp;"Q"&amp;"-"&amp;YEAR($B$2), 0))))</f>
        <v>3Q-2024</v>
      </c>
      <c r="F5" s="625" t="str">
        <f>IF(INT(MONTH($B$2))=3, "2"&amp;"Q"&amp;"-"&amp;YEAR($B$2)-1, IF(INT(MONTH($B$2))=6, "3"&amp;"Q"&amp;"-"&amp;YEAR($B$2)-1, IF(INT(MONTH($B$2))=9, "4"&amp;"Q"&amp;"-"&amp;YEAR($B$2)-1,IF(INT(MONTH($B$2))=12, "1"&amp;"Q"&amp;"-"&amp;YEAR($B$2), 0))))</f>
        <v>2Q-2024</v>
      </c>
      <c r="G5" s="626" t="str">
        <f>IF(INT(MONTH($B$2))=3, "1"&amp;"Q"&amp;"-"&amp;YEAR($B$2)-1, IF(INT(MONTH($B$2))=6, "2"&amp;"Q"&amp;"-"&amp;YEAR($B$2)-1, IF(INT(MONTH($B$2))=9, "3"&amp;"Q"&amp;"-"&amp;YEAR($B$2)-1,IF(INT(MONTH($B$2))=12, "4"&amp;"Q"&amp;"-"&amp;YEAR($B$2)-1, 0))))</f>
        <v>1Q-2024</v>
      </c>
    </row>
    <row r="6" spans="1:7">
      <c r="B6" s="110" t="s">
        <v>91</v>
      </c>
      <c r="C6" s="171"/>
      <c r="D6" s="171"/>
      <c r="E6" s="171"/>
      <c r="F6" s="171"/>
      <c r="G6" s="627"/>
    </row>
    <row r="7" spans="1:7">
      <c r="A7" s="10"/>
      <c r="B7" s="111" t="s">
        <v>89</v>
      </c>
      <c r="C7" s="171"/>
      <c r="D7" s="171"/>
      <c r="E7" s="171"/>
      <c r="F7" s="171"/>
      <c r="G7" s="627"/>
    </row>
    <row r="8" spans="1:7">
      <c r="A8" s="8">
        <v>1</v>
      </c>
      <c r="B8" s="11" t="s">
        <v>327</v>
      </c>
      <c r="C8" s="534">
        <v>51747766.37973205</v>
      </c>
      <c r="D8" s="535">
        <v>53188998.338710487</v>
      </c>
      <c r="E8" s="535">
        <v>51619324.636120379</v>
      </c>
      <c r="F8" s="535">
        <v>53861308.084424809</v>
      </c>
      <c r="G8" s="536">
        <v>52964687.190789811</v>
      </c>
    </row>
    <row r="9" spans="1:7">
      <c r="A9" s="8">
        <v>2</v>
      </c>
      <c r="B9" s="11" t="s">
        <v>328</v>
      </c>
      <c r="C9" s="534">
        <v>51747766.37973205</v>
      </c>
      <c r="D9" s="535">
        <v>53188998.338710487</v>
      </c>
      <c r="E9" s="535">
        <v>51619324.636120379</v>
      </c>
      <c r="F9" s="535">
        <v>53861308.084424809</v>
      </c>
      <c r="G9" s="536">
        <v>52964687.190789811</v>
      </c>
    </row>
    <row r="10" spans="1:7">
      <c r="A10" s="8">
        <v>3</v>
      </c>
      <c r="B10" s="11" t="s">
        <v>142</v>
      </c>
      <c r="C10" s="534">
        <v>55325331.819732048</v>
      </c>
      <c r="D10" s="535">
        <v>54897778.17871049</v>
      </c>
      <c r="E10" s="535">
        <v>51619324.636120379</v>
      </c>
      <c r="F10" s="535">
        <v>53861308.084424809</v>
      </c>
      <c r="G10" s="536">
        <v>56270937.190789811</v>
      </c>
    </row>
    <row r="11" spans="1:7">
      <c r="A11" s="8">
        <v>4</v>
      </c>
      <c r="B11" s="11" t="s">
        <v>330</v>
      </c>
      <c r="C11" s="534">
        <v>27882901.842054613</v>
      </c>
      <c r="D11" s="535">
        <v>32076045.174846124</v>
      </c>
      <c r="E11" s="535">
        <v>28069938.316827785</v>
      </c>
      <c r="F11" s="535">
        <v>25750274.421714228</v>
      </c>
      <c r="G11" s="536">
        <v>21454146.996470381</v>
      </c>
    </row>
    <row r="12" spans="1:7">
      <c r="A12" s="8">
        <v>5</v>
      </c>
      <c r="B12" s="11" t="s">
        <v>331</v>
      </c>
      <c r="C12" s="534">
        <v>34047451.761985034</v>
      </c>
      <c r="D12" s="535">
        <v>39598250.789700158</v>
      </c>
      <c r="E12" s="535">
        <v>34601075.01311706</v>
      </c>
      <c r="F12" s="535">
        <v>31650794.439727508</v>
      </c>
      <c r="G12" s="536">
        <v>26270981.806814201</v>
      </c>
    </row>
    <row r="13" spans="1:7">
      <c r="A13" s="8">
        <v>6</v>
      </c>
      <c r="B13" s="11" t="s">
        <v>329</v>
      </c>
      <c r="C13" s="534">
        <v>42205997.548436426</v>
      </c>
      <c r="D13" s="535">
        <v>49546755.373009704</v>
      </c>
      <c r="E13" s="535">
        <v>43239191.929958776</v>
      </c>
      <c r="F13" s="535">
        <v>39455771.82032492</v>
      </c>
      <c r="G13" s="536">
        <v>32642275.900241766</v>
      </c>
    </row>
    <row r="14" spans="1:7">
      <c r="A14" s="10"/>
      <c r="B14" s="110" t="s">
        <v>333</v>
      </c>
      <c r="C14" s="171"/>
      <c r="D14" s="171"/>
      <c r="E14" s="171"/>
      <c r="F14" s="171"/>
      <c r="G14" s="627"/>
    </row>
    <row r="15" spans="1:7" ht="15" customHeight="1">
      <c r="A15" s="8">
        <v>7</v>
      </c>
      <c r="B15" s="11" t="s">
        <v>332</v>
      </c>
      <c r="C15" s="537">
        <v>179724388.86316672</v>
      </c>
      <c r="D15" s="535">
        <v>193289342.3061606</v>
      </c>
      <c r="E15" s="535">
        <v>169160802.55217206</v>
      </c>
      <c r="F15" s="535">
        <v>156313956.20372993</v>
      </c>
      <c r="G15" s="536">
        <v>126743503.30563916</v>
      </c>
    </row>
    <row r="16" spans="1:7">
      <c r="A16" s="10"/>
      <c r="B16" s="110" t="s">
        <v>334</v>
      </c>
      <c r="C16" s="171"/>
      <c r="D16" s="171"/>
      <c r="E16" s="171"/>
      <c r="F16" s="171"/>
      <c r="G16" s="627"/>
    </row>
    <row r="17" spans="1:8">
      <c r="A17" s="8"/>
      <c r="B17" s="111" t="s">
        <v>715</v>
      </c>
      <c r="C17" s="171"/>
      <c r="D17" s="171"/>
      <c r="E17" s="171"/>
      <c r="F17" s="171"/>
      <c r="G17" s="627"/>
    </row>
    <row r="18" spans="1:8">
      <c r="A18" s="8">
        <v>8</v>
      </c>
      <c r="B18" s="11" t="s">
        <v>327</v>
      </c>
      <c r="C18" s="642">
        <v>0.28792845927622124</v>
      </c>
      <c r="D18" s="643">
        <v>0.27517812262231089</v>
      </c>
      <c r="E18" s="643">
        <v>0.30514944276290074</v>
      </c>
      <c r="F18" s="643">
        <v>0.3445713319047809</v>
      </c>
      <c r="G18" s="644">
        <v>0.41788877385743894</v>
      </c>
    </row>
    <row r="19" spans="1:8" ht="15" customHeight="1">
      <c r="A19" s="8">
        <v>9</v>
      </c>
      <c r="B19" s="11" t="s">
        <v>328</v>
      </c>
      <c r="C19" s="642">
        <v>0.28792845927622124</v>
      </c>
      <c r="D19" s="643">
        <v>0.27517812262231089</v>
      </c>
      <c r="E19" s="643">
        <v>0.30514944276290074</v>
      </c>
      <c r="F19" s="643">
        <v>0.3445713319047809</v>
      </c>
      <c r="G19" s="644">
        <v>0.41788877385743894</v>
      </c>
    </row>
    <row r="20" spans="1:8">
      <c r="A20" s="8">
        <v>10</v>
      </c>
      <c r="B20" s="11" t="s">
        <v>142</v>
      </c>
      <c r="C20" s="642">
        <v>0.30783430212053203</v>
      </c>
      <c r="D20" s="643">
        <v>0.28401865060803594</v>
      </c>
      <c r="E20" s="643">
        <v>0.30514944276290074</v>
      </c>
      <c r="F20" s="643">
        <v>0.3445713319047809</v>
      </c>
      <c r="G20" s="644">
        <v>0.44397492355165286</v>
      </c>
    </row>
    <row r="21" spans="1:8">
      <c r="A21" s="8">
        <v>11</v>
      </c>
      <c r="B21" s="11" t="s">
        <v>330</v>
      </c>
      <c r="C21" s="642">
        <v>0.15514256033043616</v>
      </c>
      <c r="D21" s="643">
        <v>0.1659483383415899</v>
      </c>
      <c r="E21" s="643">
        <v>0.16593642199214881</v>
      </c>
      <c r="F21" s="643">
        <v>0.16473432729290605</v>
      </c>
      <c r="G21" s="644">
        <v>0.16927216336078527</v>
      </c>
    </row>
    <row r="22" spans="1:8">
      <c r="A22" s="8">
        <v>12</v>
      </c>
      <c r="B22" s="11" t="s">
        <v>331</v>
      </c>
      <c r="C22" s="642">
        <v>0.18944257914771423</v>
      </c>
      <c r="D22" s="643">
        <v>0.20486515354260204</v>
      </c>
      <c r="E22" s="643">
        <v>0.20454546497227394</v>
      </c>
      <c r="F22" s="643">
        <v>0.20248220445828793</v>
      </c>
      <c r="G22" s="644">
        <v>0.20727675282465807</v>
      </c>
    </row>
    <row r="23" spans="1:8">
      <c r="A23" s="8">
        <v>13</v>
      </c>
      <c r="B23" s="11" t="s">
        <v>329</v>
      </c>
      <c r="C23" s="642">
        <v>0.23483734074939594</v>
      </c>
      <c r="D23" s="643">
        <v>0.25633464722814431</v>
      </c>
      <c r="E23" s="643">
        <v>0.25560999520928068</v>
      </c>
      <c r="F23" s="643">
        <v>0.25241362178115889</v>
      </c>
      <c r="G23" s="644">
        <v>0.25754594948764858</v>
      </c>
    </row>
    <row r="24" spans="1:8">
      <c r="A24" s="455"/>
      <c r="B24" s="110" t="s">
        <v>700</v>
      </c>
      <c r="C24" s="171"/>
      <c r="D24" s="171"/>
      <c r="E24" s="171"/>
      <c r="F24" s="171"/>
      <c r="G24" s="627"/>
    </row>
    <row r="25" spans="1:8" ht="26.4">
      <c r="A25" s="8">
        <v>14</v>
      </c>
      <c r="B25" s="11" t="s">
        <v>701</v>
      </c>
      <c r="C25" s="629"/>
      <c r="D25" s="538"/>
      <c r="E25" s="538"/>
      <c r="F25" s="538"/>
      <c r="G25" s="628"/>
      <c r="H25" s="454"/>
    </row>
    <row r="26" spans="1:8">
      <c r="A26" s="10"/>
      <c r="B26" s="110" t="s">
        <v>88</v>
      </c>
      <c r="C26" s="171"/>
      <c r="D26" s="171"/>
      <c r="E26" s="171"/>
      <c r="F26" s="171"/>
      <c r="G26" s="627"/>
    </row>
    <row r="27" spans="1:8" ht="15" customHeight="1">
      <c r="A27" s="250">
        <v>15</v>
      </c>
      <c r="B27" s="11" t="s">
        <v>87</v>
      </c>
      <c r="C27" s="621">
        <v>0.10006581640688003</v>
      </c>
      <c r="D27" s="623">
        <v>9.4266680374127429E-2</v>
      </c>
      <c r="E27" s="623">
        <v>9.2190548726309912E-2</v>
      </c>
      <c r="F27" s="623">
        <v>9.1179294660155133E-2</v>
      </c>
      <c r="G27" s="624">
        <v>9.200315630880207E-2</v>
      </c>
    </row>
    <row r="28" spans="1:8">
      <c r="A28" s="250">
        <v>16</v>
      </c>
      <c r="B28" s="11" t="s">
        <v>86</v>
      </c>
      <c r="C28" s="621">
        <v>5.938198184545454E-2</v>
      </c>
      <c r="D28" s="623">
        <v>6.1243666601994061E-2</v>
      </c>
      <c r="E28" s="623">
        <v>6.1005536723784823E-2</v>
      </c>
      <c r="F28" s="623">
        <v>6.0067108507144966E-2</v>
      </c>
      <c r="G28" s="624">
        <v>5.8508787000952918E-2</v>
      </c>
    </row>
    <row r="29" spans="1:8">
      <c r="A29" s="250">
        <v>17</v>
      </c>
      <c r="B29" s="11" t="s">
        <v>85</v>
      </c>
      <c r="C29" s="621">
        <v>-6.787592390263876E-2</v>
      </c>
      <c r="D29" s="623">
        <v>-7.2710717096834118E-2</v>
      </c>
      <c r="E29" s="623">
        <v>-6.3560866351272394E-2</v>
      </c>
      <c r="F29" s="623">
        <v>-6.9029252962158963E-2</v>
      </c>
      <c r="G29" s="624">
        <v>-5.5714462191009409E-2</v>
      </c>
    </row>
    <row r="30" spans="1:8">
      <c r="A30" s="250">
        <v>18</v>
      </c>
      <c r="B30" s="11" t="s">
        <v>84</v>
      </c>
      <c r="C30" s="621">
        <v>4.0683834561425498E-2</v>
      </c>
      <c r="D30" s="623">
        <v>3.3023013772133368E-2</v>
      </c>
      <c r="E30" s="623">
        <v>3.11850120025251E-2</v>
      </c>
      <c r="F30" s="623">
        <v>3.1112186153010164E-2</v>
      </c>
      <c r="G30" s="624">
        <v>3.3494369307849152E-2</v>
      </c>
    </row>
    <row r="31" spans="1:8">
      <c r="A31" s="250">
        <v>19</v>
      </c>
      <c r="B31" s="11" t="s">
        <v>154</v>
      </c>
      <c r="C31" s="621">
        <v>-9.1574791364158234E-2</v>
      </c>
      <c r="D31" s="623">
        <v>-5.6716925394673733E-2</v>
      </c>
      <c r="E31" s="623">
        <v>-5.9129590823036399E-2</v>
      </c>
      <c r="F31" s="623">
        <v>-4.3385615648181004E-2</v>
      </c>
      <c r="G31" s="624">
        <v>-3.0502503755938781E-2</v>
      </c>
    </row>
    <row r="32" spans="1:8">
      <c r="A32" s="250">
        <v>20</v>
      </c>
      <c r="B32" s="11" t="s">
        <v>155</v>
      </c>
      <c r="C32" s="621">
        <v>-0.31441886277393033</v>
      </c>
      <c r="D32" s="623">
        <v>-0.19077251864723219</v>
      </c>
      <c r="E32" s="623">
        <v>-0.1928928788411256</v>
      </c>
      <c r="F32" s="623">
        <v>-0.13304710985146104</v>
      </c>
      <c r="G32" s="624">
        <v>-9.0847218844899644E-2</v>
      </c>
    </row>
    <row r="33" spans="1:7">
      <c r="A33" s="10"/>
      <c r="B33" s="110" t="s">
        <v>216</v>
      </c>
      <c r="C33" s="630"/>
      <c r="D33" s="630"/>
      <c r="E33" s="630"/>
      <c r="F33" s="630"/>
      <c r="G33" s="631"/>
    </row>
    <row r="34" spans="1:7">
      <c r="A34" s="250">
        <v>21</v>
      </c>
      <c r="B34" s="11" t="s">
        <v>83</v>
      </c>
      <c r="C34" s="621">
        <v>1.3065691780277701E-2</v>
      </c>
      <c r="D34" s="623">
        <v>1.2469114320397294E-2</v>
      </c>
      <c r="E34" s="623">
        <v>7.6898951015918768E-3</v>
      </c>
      <c r="F34" s="623">
        <v>9.4145682470673335E-3</v>
      </c>
      <c r="G34" s="624">
        <v>8.1727174329576796E-3</v>
      </c>
    </row>
    <row r="35" spans="1:7" ht="15" customHeight="1">
      <c r="A35" s="250">
        <v>22</v>
      </c>
      <c r="B35" s="11" t="s">
        <v>674</v>
      </c>
      <c r="C35" s="621">
        <v>2.2243139281515674E-2</v>
      </c>
      <c r="D35" s="623">
        <v>1.8911998569317637E-2</v>
      </c>
      <c r="E35" s="623">
        <v>1.8424538170021147E-2</v>
      </c>
      <c r="F35" s="623">
        <v>1.9906552485893944E-2</v>
      </c>
      <c r="G35" s="624">
        <v>1.9452296566206072E-2</v>
      </c>
    </row>
    <row r="36" spans="1:7">
      <c r="A36" s="250">
        <v>23</v>
      </c>
      <c r="B36" s="11" t="s">
        <v>82</v>
      </c>
      <c r="C36" s="621">
        <v>0.35173537806500249</v>
      </c>
      <c r="D36" s="623">
        <v>0.37723014449309017</v>
      </c>
      <c r="E36" s="623">
        <v>0.44427692728185203</v>
      </c>
      <c r="F36" s="623">
        <v>0.43464052059948921</v>
      </c>
      <c r="G36" s="624">
        <v>0.35357684417304003</v>
      </c>
    </row>
    <row r="37" spans="1:7" ht="15" customHeight="1">
      <c r="A37" s="250">
        <v>24</v>
      </c>
      <c r="B37" s="11" t="s">
        <v>81</v>
      </c>
      <c r="C37" s="621">
        <v>0.29078467354687437</v>
      </c>
      <c r="D37" s="623">
        <v>0.30920312958198098</v>
      </c>
      <c r="E37" s="623">
        <v>0.30073249210325342</v>
      </c>
      <c r="F37" s="623">
        <v>0.28218324623687308</v>
      </c>
      <c r="G37" s="624">
        <v>0.19582523758523759</v>
      </c>
    </row>
    <row r="38" spans="1:7">
      <c r="A38" s="250">
        <v>25</v>
      </c>
      <c r="B38" s="11" t="s">
        <v>80</v>
      </c>
      <c r="C38" s="621">
        <v>3.6695585190813423E-2</v>
      </c>
      <c r="D38" s="623">
        <v>1.2522984586389991</v>
      </c>
      <c r="E38" s="623">
        <v>0.87448973062485047</v>
      </c>
      <c r="F38" s="623">
        <v>0.54390897021702933</v>
      </c>
      <c r="G38" s="624">
        <v>0.25224974498701153</v>
      </c>
    </row>
    <row r="39" spans="1:7" ht="15" customHeight="1">
      <c r="A39" s="10"/>
      <c r="B39" s="110" t="s">
        <v>217</v>
      </c>
      <c r="C39" s="630"/>
      <c r="D39" s="630"/>
      <c r="E39" s="630"/>
      <c r="F39" s="630"/>
      <c r="G39" s="631"/>
    </row>
    <row r="40" spans="1:7" ht="15" customHeight="1">
      <c r="A40" s="250">
        <v>26</v>
      </c>
      <c r="B40" s="11" t="s">
        <v>79</v>
      </c>
      <c r="C40" s="621">
        <v>0.19732076771501195</v>
      </c>
      <c r="D40" s="621">
        <v>0.21704465130752212</v>
      </c>
      <c r="E40" s="621">
        <v>0.26849145137892477</v>
      </c>
      <c r="F40" s="621">
        <v>0.26618088210862439</v>
      </c>
      <c r="G40" s="622">
        <v>0.26972521152107359</v>
      </c>
    </row>
    <row r="41" spans="1:7" ht="15" customHeight="1">
      <c r="A41" s="250">
        <v>27</v>
      </c>
      <c r="B41" s="11" t="s">
        <v>78</v>
      </c>
      <c r="C41" s="621">
        <v>0.21261149390564252</v>
      </c>
      <c r="D41" s="621">
        <v>0.20465973733929491</v>
      </c>
      <c r="E41" s="621">
        <v>0.21543437856848457</v>
      </c>
      <c r="F41" s="621">
        <v>0.23223986609816202</v>
      </c>
      <c r="G41" s="622">
        <v>0.22596071470268353</v>
      </c>
    </row>
    <row r="42" spans="1:7" ht="15" customHeight="1">
      <c r="A42" s="250">
        <v>28</v>
      </c>
      <c r="B42" s="11" t="s">
        <v>77</v>
      </c>
      <c r="C42" s="621">
        <v>7.3045138489445646E-2</v>
      </c>
      <c r="D42" s="621">
        <v>8.871000342639293E-2</v>
      </c>
      <c r="E42" s="621">
        <v>0.11470022484094086</v>
      </c>
      <c r="F42" s="621">
        <v>9.2623913426471735E-2</v>
      </c>
      <c r="G42" s="622">
        <v>0.14460847235995242</v>
      </c>
    </row>
    <row r="43" spans="1:7" ht="15" customHeight="1">
      <c r="A43" s="251"/>
      <c r="B43" s="110" t="s">
        <v>258</v>
      </c>
      <c r="C43" s="171"/>
      <c r="D43" s="171"/>
      <c r="E43" s="171"/>
      <c r="F43" s="171"/>
      <c r="G43" s="627"/>
    </row>
    <row r="44" spans="1:7">
      <c r="A44" s="250">
        <v>29</v>
      </c>
      <c r="B44" s="11" t="s">
        <v>241</v>
      </c>
      <c r="C44" s="632">
        <v>42815956.579999998</v>
      </c>
      <c r="D44" s="632">
        <v>57459901.299999997</v>
      </c>
      <c r="E44" s="632">
        <v>60047877.399999991</v>
      </c>
      <c r="F44" s="632">
        <v>65774095.029999994</v>
      </c>
      <c r="G44" s="633">
        <v>76072287.430000007</v>
      </c>
    </row>
    <row r="45" spans="1:7" ht="15" customHeight="1">
      <c r="A45" s="250">
        <v>30</v>
      </c>
      <c r="B45" s="11" t="s">
        <v>253</v>
      </c>
      <c r="C45" s="632">
        <v>18858388.107000001</v>
      </c>
      <c r="D45" s="634">
        <v>19828268.733950004</v>
      </c>
      <c r="E45" s="634">
        <v>20649799.566477194</v>
      </c>
      <c r="F45" s="634">
        <v>29591437.028849997</v>
      </c>
      <c r="G45" s="635">
        <v>15889032.896350004</v>
      </c>
    </row>
    <row r="46" spans="1:7" ht="15" customHeight="1">
      <c r="A46" s="287">
        <v>31</v>
      </c>
      <c r="B46" s="288" t="s">
        <v>242</v>
      </c>
      <c r="C46" s="621">
        <v>2.2703932243343345</v>
      </c>
      <c r="D46" s="621">
        <v>2.8978778768323346</v>
      </c>
      <c r="E46" s="621">
        <v>2.9079157503049804</v>
      </c>
      <c r="F46" s="621">
        <v>2.2227408207946753</v>
      </c>
      <c r="G46" s="622">
        <v>4.7877229486682715</v>
      </c>
    </row>
    <row r="47" spans="1:7" ht="15" customHeight="1">
      <c r="A47" s="287"/>
      <c r="B47" s="110" t="s">
        <v>337</v>
      </c>
      <c r="C47" s="171"/>
      <c r="D47" s="171"/>
      <c r="E47" s="171"/>
      <c r="F47" s="171"/>
      <c r="G47" s="627"/>
    </row>
    <row r="48" spans="1:7" ht="15" customHeight="1">
      <c r="A48" s="287">
        <v>32</v>
      </c>
      <c r="B48" s="288" t="s">
        <v>344</v>
      </c>
      <c r="C48" s="636">
        <v>160430671.54504979</v>
      </c>
      <c r="D48" s="637">
        <v>162334832.41335371</v>
      </c>
      <c r="E48" s="637">
        <v>159296629.3905389</v>
      </c>
      <c r="F48" s="637">
        <v>153490325.71242478</v>
      </c>
      <c r="G48" s="638">
        <v>131361604.27428979</v>
      </c>
    </row>
    <row r="49" spans="1:7" ht="15" customHeight="1">
      <c r="A49" s="287">
        <v>33</v>
      </c>
      <c r="B49" s="288" t="s">
        <v>359</v>
      </c>
      <c r="C49" s="636">
        <v>126621302.4915107</v>
      </c>
      <c r="D49" s="637">
        <v>132503939.96915297</v>
      </c>
      <c r="E49" s="637">
        <v>117972447.44466089</v>
      </c>
      <c r="F49" s="637">
        <v>99156367.672002435</v>
      </c>
      <c r="G49" s="638">
        <v>81663496.111102581</v>
      </c>
    </row>
    <row r="50" spans="1:7" ht="14.4" thickBot="1">
      <c r="A50" s="252">
        <v>34</v>
      </c>
      <c r="B50" s="112" t="s">
        <v>377</v>
      </c>
      <c r="C50" s="639">
        <v>1.2670116985710664</v>
      </c>
      <c r="D50" s="640">
        <v>1.225132116457408</v>
      </c>
      <c r="E50" s="640">
        <v>1.3502867223744135</v>
      </c>
      <c r="F50" s="640">
        <v>1.5479623680866637</v>
      </c>
      <c r="G50" s="641">
        <v>1.608571889887904</v>
      </c>
    </row>
    <row r="51" spans="1:7">
      <c r="A51" s="12"/>
    </row>
    <row r="52" spans="1:7">
      <c r="B52" s="163"/>
    </row>
    <row r="53" spans="1:7" ht="52.8">
      <c r="B53" s="163" t="s">
        <v>257</v>
      </c>
    </row>
    <row r="55" spans="1:7" ht="14.4">
      <c r="B55" s="162"/>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5" zoomScale="115" zoomScaleNormal="115" workbookViewId="0">
      <selection activeCell="C34" sqref="C34"/>
    </sheetView>
  </sheetViews>
  <sheetFormatPr defaultColWidth="8.77734375" defaultRowHeight="13.8"/>
  <cols>
    <col min="1" max="1" width="11.44140625" style="458" customWidth="1"/>
    <col min="2" max="2" width="76.77734375" style="529" customWidth="1"/>
    <col min="3" max="3" width="22.77734375" style="669" customWidth="1"/>
    <col min="4" max="16384" width="8.77734375" style="458"/>
  </cols>
  <sheetData>
    <row r="1" spans="1:3">
      <c r="A1" s="128" t="s">
        <v>30</v>
      </c>
      <c r="B1" s="457" t="str">
        <f>'Info '!C2</f>
        <v>JSC Silk Bank</v>
      </c>
    </row>
    <row r="2" spans="1:3">
      <c r="A2" s="128" t="s">
        <v>31</v>
      </c>
      <c r="B2" s="539">
        <f>'1. key ratios '!B2</f>
        <v>45747</v>
      </c>
    </row>
    <row r="3" spans="1:3">
      <c r="B3" s="458"/>
    </row>
    <row r="4" spans="1:3">
      <c r="A4" s="458" t="s">
        <v>295</v>
      </c>
      <c r="B4" s="458" t="s">
        <v>296</v>
      </c>
    </row>
    <row r="5" spans="1:3">
      <c r="A5" s="517" t="s">
        <v>297</v>
      </c>
      <c r="B5" s="518"/>
      <c r="C5" s="710"/>
    </row>
    <row r="6" spans="1:3" ht="27.6">
      <c r="A6" s="521">
        <v>1</v>
      </c>
      <c r="B6" s="522" t="s">
        <v>751</v>
      </c>
      <c r="C6" s="711">
        <v>211813784.24103907</v>
      </c>
    </row>
    <row r="7" spans="1:3">
      <c r="A7" s="521">
        <v>2</v>
      </c>
      <c r="B7" s="522" t="s">
        <v>298</v>
      </c>
      <c r="C7" s="711">
        <v>-17519538.772287145</v>
      </c>
    </row>
    <row r="8" spans="1:3" ht="27.6">
      <c r="A8" s="523">
        <v>3</v>
      </c>
      <c r="B8" s="524" t="s">
        <v>299</v>
      </c>
      <c r="C8" s="711">
        <v>194294245.46875191</v>
      </c>
    </row>
    <row r="9" spans="1:3">
      <c r="A9" s="517" t="s">
        <v>300</v>
      </c>
      <c r="B9" s="518"/>
      <c r="C9" s="712"/>
    </row>
    <row r="10" spans="1:3" ht="25.8" customHeight="1">
      <c r="A10" s="521">
        <v>4</v>
      </c>
      <c r="B10" s="525" t="s">
        <v>749</v>
      </c>
      <c r="C10" s="711"/>
    </row>
    <row r="11" spans="1:3" ht="25.8" customHeight="1">
      <c r="A11" s="521">
        <v>5</v>
      </c>
      <c r="B11" s="526" t="s">
        <v>750</v>
      </c>
      <c r="C11" s="711"/>
    </row>
    <row r="12" spans="1:3" ht="25.8" customHeight="1">
      <c r="A12" s="521">
        <v>6</v>
      </c>
      <c r="B12" s="526" t="s">
        <v>743</v>
      </c>
      <c r="C12" s="711">
        <v>949264.65984853276</v>
      </c>
    </row>
    <row r="13" spans="1:3" ht="25.8" customHeight="1">
      <c r="A13" s="527">
        <v>7</v>
      </c>
      <c r="B13" s="525" t="s">
        <v>744</v>
      </c>
      <c r="C13" s="711"/>
    </row>
    <row r="14" spans="1:3" ht="25.8" customHeight="1">
      <c r="A14" s="523">
        <v>8</v>
      </c>
      <c r="B14" s="519" t="s">
        <v>301</v>
      </c>
      <c r="C14" s="713">
        <v>949264.65984853276</v>
      </c>
    </row>
    <row r="15" spans="1:3">
      <c r="A15" s="517" t="s">
        <v>302</v>
      </c>
      <c r="B15" s="518"/>
      <c r="C15" s="712"/>
    </row>
    <row r="16" spans="1:3" ht="27.6">
      <c r="A16" s="527">
        <v>9</v>
      </c>
      <c r="B16" s="525" t="s">
        <v>303</v>
      </c>
      <c r="C16" s="711"/>
    </row>
    <row r="17" spans="1:3">
      <c r="A17" s="527">
        <v>10</v>
      </c>
      <c r="B17" s="525" t="s">
        <v>304</v>
      </c>
      <c r="C17" s="711"/>
    </row>
    <row r="18" spans="1:3">
      <c r="A18" s="527">
        <v>11</v>
      </c>
      <c r="B18" s="525" t="s">
        <v>305</v>
      </c>
      <c r="C18" s="711"/>
    </row>
    <row r="19" spans="1:3" ht="27.6">
      <c r="A19" s="527">
        <v>12</v>
      </c>
      <c r="B19" s="525" t="s">
        <v>306</v>
      </c>
      <c r="C19" s="711"/>
    </row>
    <row r="20" spans="1:3">
      <c r="A20" s="527">
        <v>14</v>
      </c>
      <c r="B20" s="525" t="s">
        <v>307</v>
      </c>
      <c r="C20" s="711"/>
    </row>
    <row r="21" spans="1:3">
      <c r="A21" s="527">
        <v>14</v>
      </c>
      <c r="B21" s="525" t="s">
        <v>308</v>
      </c>
      <c r="C21" s="711"/>
    </row>
    <row r="22" spans="1:3">
      <c r="A22" s="523">
        <v>15</v>
      </c>
      <c r="B22" s="519" t="s">
        <v>309</v>
      </c>
      <c r="C22" s="713"/>
    </row>
    <row r="23" spans="1:3">
      <c r="A23" s="517" t="s">
        <v>310</v>
      </c>
      <c r="B23" s="518"/>
      <c r="C23" s="712"/>
    </row>
    <row r="24" spans="1:3">
      <c r="A24" s="530">
        <v>16</v>
      </c>
      <c r="B24" s="526" t="s">
        <v>311</v>
      </c>
      <c r="C24" s="711">
        <v>23601734.677524239</v>
      </c>
    </row>
    <row r="25" spans="1:3">
      <c r="A25" s="530">
        <v>17</v>
      </c>
      <c r="B25" s="526" t="s">
        <v>312</v>
      </c>
      <c r="C25" s="711">
        <v>-16198683.097561151</v>
      </c>
    </row>
    <row r="26" spans="1:3">
      <c r="A26" s="531">
        <v>18</v>
      </c>
      <c r="B26" s="519" t="s">
        <v>313</v>
      </c>
      <c r="C26" s="713">
        <v>7403051.579963088</v>
      </c>
    </row>
    <row r="27" spans="1:3">
      <c r="A27" s="517" t="s">
        <v>314</v>
      </c>
      <c r="B27" s="518"/>
      <c r="C27" s="712"/>
    </row>
    <row r="28" spans="1:3" ht="27.6">
      <c r="A28" s="530">
        <v>19</v>
      </c>
      <c r="B28" s="525" t="s">
        <v>315</v>
      </c>
      <c r="C28" s="714"/>
    </row>
    <row r="29" spans="1:3">
      <c r="A29" s="530">
        <v>20</v>
      </c>
      <c r="B29" s="526" t="s">
        <v>316</v>
      </c>
      <c r="C29" s="714"/>
    </row>
    <row r="30" spans="1:3">
      <c r="A30" s="517" t="s">
        <v>748</v>
      </c>
      <c r="B30" s="518"/>
      <c r="C30" s="712"/>
    </row>
    <row r="31" spans="1:3">
      <c r="A31" s="531">
        <v>21</v>
      </c>
      <c r="B31" s="520" t="s">
        <v>317</v>
      </c>
      <c r="C31" s="713">
        <v>51747766.37973205</v>
      </c>
    </row>
    <row r="32" spans="1:3">
      <c r="A32" s="531">
        <v>22</v>
      </c>
      <c r="B32" s="519" t="s">
        <v>318</v>
      </c>
      <c r="C32" s="713">
        <v>202646561.70856354</v>
      </c>
    </row>
    <row r="33" spans="1:3">
      <c r="A33" s="517" t="s">
        <v>319</v>
      </c>
      <c r="B33" s="518"/>
      <c r="C33" s="712"/>
    </row>
    <row r="34" spans="1:3">
      <c r="A34" s="523">
        <v>23</v>
      </c>
      <c r="B34" s="519" t="s">
        <v>319</v>
      </c>
      <c r="C34" s="579">
        <v>0.25535970580222911</v>
      </c>
    </row>
    <row r="35" spans="1:3">
      <c r="A35" s="517" t="s">
        <v>320</v>
      </c>
      <c r="B35" s="518"/>
      <c r="C35" s="712"/>
    </row>
    <row r="36" spans="1:3">
      <c r="A36" s="528" t="s">
        <v>321</v>
      </c>
      <c r="B36" s="525" t="s">
        <v>322</v>
      </c>
      <c r="C36" s="714"/>
    </row>
    <row r="37" spans="1:3" ht="27.6">
      <c r="A37" s="528" t="s">
        <v>323</v>
      </c>
      <c r="B37" s="522" t="s">
        <v>324</v>
      </c>
      <c r="C37" s="71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Normal="100" workbookViewId="0">
      <selection activeCell="E17" sqref="E17"/>
    </sheetView>
  </sheetViews>
  <sheetFormatPr defaultColWidth="8.88671875" defaultRowHeight="14.4"/>
  <cols>
    <col min="1" max="1" width="11.44140625" customWidth="1"/>
    <col min="2" max="2" width="76.77734375" style="214" customWidth="1"/>
    <col min="3" max="6" width="25.33203125" customWidth="1"/>
  </cols>
  <sheetData>
    <row r="1" spans="1:6">
      <c r="A1" s="2" t="s">
        <v>30</v>
      </c>
      <c r="B1" s="3" t="str">
        <f>'Info '!C2</f>
        <v>JSC Silk Bank</v>
      </c>
    </row>
    <row r="2" spans="1:6">
      <c r="A2" s="2" t="s">
        <v>31</v>
      </c>
      <c r="B2" s="533">
        <f>'1. key ratios '!B2</f>
        <v>45747</v>
      </c>
    </row>
    <row r="3" spans="1:6">
      <c r="A3" s="4"/>
      <c r="B3"/>
    </row>
    <row r="4" spans="1:6">
      <c r="A4" s="513" t="s">
        <v>738</v>
      </c>
    </row>
    <row r="5" spans="1:6" ht="43.2">
      <c r="B5" s="508"/>
      <c r="C5" s="514" t="s">
        <v>739</v>
      </c>
      <c r="D5" s="514" t="s">
        <v>741</v>
      </c>
      <c r="E5" s="514" t="s">
        <v>740</v>
      </c>
      <c r="F5" s="514" t="s">
        <v>742</v>
      </c>
    </row>
    <row r="6" spans="1:6">
      <c r="B6" s="515" t="s">
        <v>716</v>
      </c>
      <c r="C6" s="502">
        <f>IF(C7&gt;0,C7,IF(C8&gt;0,C8,IF(C9&gt;0,C9)))</f>
        <v>540088.26727928466</v>
      </c>
      <c r="D6" s="502" t="b">
        <f>IF(D7&gt;0,D7,IF(D8&gt;0,D8,IF(D9&gt;0,D9)))</f>
        <v>0</v>
      </c>
      <c r="E6" s="502" t="b">
        <f>IF(E7&gt;0,E7,IF(E8&gt;0,E8,IF(E9&gt;0,E9)))</f>
        <v>0</v>
      </c>
      <c r="F6" s="502">
        <f>IF(F7&gt;0,F7,IF(F8&gt;0,F8,IF(F9&gt;0,F9)))</f>
        <v>540088.26727928466</v>
      </c>
    </row>
    <row r="7" spans="1:6">
      <c r="B7" s="503" t="s">
        <v>729</v>
      </c>
      <c r="C7" s="516">
        <v>540088.26727928466</v>
      </c>
      <c r="D7" s="516">
        <v>0</v>
      </c>
      <c r="E7" s="516">
        <v>0</v>
      </c>
      <c r="F7" s="516">
        <v>540088.26727928466</v>
      </c>
    </row>
    <row r="8" spans="1:6">
      <c r="B8" s="503" t="s">
        <v>730</v>
      </c>
      <c r="C8" s="516">
        <v>619947.66939558438</v>
      </c>
      <c r="D8" s="516">
        <v>0</v>
      </c>
      <c r="E8" s="516">
        <v>0</v>
      </c>
      <c r="F8" s="516">
        <v>619947.66939558438</v>
      </c>
    </row>
    <row r="9" spans="1:6">
      <c r="B9" s="503" t="s">
        <v>737</v>
      </c>
      <c r="C9" s="516">
        <v>1177559.3972274926</v>
      </c>
      <c r="D9" s="516">
        <v>0</v>
      </c>
      <c r="E9" s="516">
        <v>0</v>
      </c>
      <c r="F9" s="516">
        <v>1177559.3972274926</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115" zoomScaleNormal="115" workbookViewId="0">
      <pane xSplit="2" ySplit="6" topLeftCell="C15" activePane="bottomRight" state="frozen"/>
      <selection activeCell="B19" sqref="B19"/>
      <selection pane="topRight" activeCell="B19" sqref="B19"/>
      <selection pane="bottomLeft" activeCell="B19" sqref="B19"/>
      <selection pane="bottomRight" activeCell="B6" sqref="B6"/>
    </sheetView>
  </sheetViews>
  <sheetFormatPr defaultRowHeight="14.4"/>
  <cols>
    <col min="1" max="1" width="8.77734375" style="130"/>
    <col min="2" max="2" width="82.6640625" style="137" customWidth="1"/>
    <col min="3" max="7" width="17.5546875" style="130" customWidth="1"/>
  </cols>
  <sheetData>
    <row r="1" spans="1:7">
      <c r="A1" s="130" t="s">
        <v>30</v>
      </c>
      <c r="B1" s="3" t="str">
        <f>'Info '!C2</f>
        <v>JSC Silk Bank</v>
      </c>
    </row>
    <row r="2" spans="1:7">
      <c r="A2" s="130" t="s">
        <v>31</v>
      </c>
      <c r="B2" s="533">
        <f>'1. key ratios '!B2</f>
        <v>45747</v>
      </c>
    </row>
    <row r="4" spans="1:7" ht="15" thickBot="1">
      <c r="A4" s="130" t="s">
        <v>376</v>
      </c>
      <c r="B4" s="253" t="s">
        <v>337</v>
      </c>
    </row>
    <row r="5" spans="1:7">
      <c r="A5" s="254"/>
      <c r="B5" s="255"/>
      <c r="C5" s="774" t="s">
        <v>338</v>
      </c>
      <c r="D5" s="774"/>
      <c r="E5" s="774"/>
      <c r="F5" s="774"/>
      <c r="G5" s="775" t="s">
        <v>339</v>
      </c>
    </row>
    <row r="6" spans="1:7">
      <c r="A6" s="256"/>
      <c r="B6" s="257"/>
      <c r="C6" s="258" t="s">
        <v>340</v>
      </c>
      <c r="D6" s="258" t="s">
        <v>341</v>
      </c>
      <c r="E6" s="258" t="s">
        <v>342</v>
      </c>
      <c r="F6" s="258" t="s">
        <v>343</v>
      </c>
      <c r="G6" s="776"/>
    </row>
    <row r="7" spans="1:7">
      <c r="A7" s="259"/>
      <c r="B7" s="260" t="s">
        <v>344</v>
      </c>
      <c r="C7" s="261"/>
      <c r="D7" s="261"/>
      <c r="E7" s="261"/>
      <c r="F7" s="261"/>
      <c r="G7" s="262"/>
    </row>
    <row r="8" spans="1:7">
      <c r="A8" s="263">
        <v>1</v>
      </c>
      <c r="B8" s="264" t="s">
        <v>345</v>
      </c>
      <c r="C8" s="265">
        <v>55325331.81973204</v>
      </c>
      <c r="D8" s="265">
        <v>0</v>
      </c>
      <c r="E8" s="265">
        <v>0</v>
      </c>
      <c r="F8" s="265">
        <v>0</v>
      </c>
      <c r="G8" s="266">
        <v>55325331.81973204</v>
      </c>
    </row>
    <row r="9" spans="1:7">
      <c r="A9" s="263">
        <v>2</v>
      </c>
      <c r="B9" s="267" t="s">
        <v>346</v>
      </c>
      <c r="C9" s="265">
        <v>55325331.81973204</v>
      </c>
      <c r="D9" s="265"/>
      <c r="E9" s="265"/>
      <c r="F9" s="265">
        <v>0</v>
      </c>
      <c r="G9" s="266">
        <v>55325331.81973204</v>
      </c>
    </row>
    <row r="10" spans="1:7" ht="27.6">
      <c r="A10" s="263">
        <v>3</v>
      </c>
      <c r="B10" s="267" t="s">
        <v>347</v>
      </c>
      <c r="C10" s="268"/>
      <c r="D10" s="268"/>
      <c r="E10" s="268"/>
      <c r="F10" s="265">
        <v>21322067.709817775</v>
      </c>
      <c r="G10" s="266">
        <v>21322067.709817775</v>
      </c>
    </row>
    <row r="11" spans="1:7" ht="14.55" customHeight="1">
      <c r="A11" s="263">
        <v>4</v>
      </c>
      <c r="B11" s="264" t="s">
        <v>348</v>
      </c>
      <c r="C11" s="265">
        <v>6399140.2599999998</v>
      </c>
      <c r="D11" s="265">
        <v>29894916.419999987</v>
      </c>
      <c r="E11" s="265">
        <v>12575813.830000002</v>
      </c>
      <c r="F11" s="265">
        <v>0</v>
      </c>
      <c r="G11" s="266">
        <v>44922731.495499991</v>
      </c>
    </row>
    <row r="12" spans="1:7">
      <c r="A12" s="263">
        <v>5</v>
      </c>
      <c r="B12" s="267" t="s">
        <v>349</v>
      </c>
      <c r="C12" s="265">
        <v>5466190.4199999999</v>
      </c>
      <c r="D12" s="269">
        <v>28260142.529999986</v>
      </c>
      <c r="E12" s="265">
        <v>11802103.140000002</v>
      </c>
      <c r="F12" s="265">
        <v>0</v>
      </c>
      <c r="G12" s="266">
        <v>43252014.28549999</v>
      </c>
    </row>
    <row r="13" spans="1:7">
      <c r="A13" s="263">
        <v>6</v>
      </c>
      <c r="B13" s="267" t="s">
        <v>350</v>
      </c>
      <c r="C13" s="265">
        <v>932949.84</v>
      </c>
      <c r="D13" s="269">
        <v>1634773.8900000004</v>
      </c>
      <c r="E13" s="265">
        <v>773710.69</v>
      </c>
      <c r="F13" s="265">
        <v>0</v>
      </c>
      <c r="G13" s="266">
        <v>1670717.2100000002</v>
      </c>
    </row>
    <row r="14" spans="1:7">
      <c r="A14" s="263">
        <v>7</v>
      </c>
      <c r="B14" s="264" t="s">
        <v>351</v>
      </c>
      <c r="C14" s="265">
        <v>10097907.790000005</v>
      </c>
      <c r="D14" s="265">
        <v>67654892.650000006</v>
      </c>
      <c r="E14" s="265">
        <v>33207.599999999999</v>
      </c>
      <c r="F14" s="265">
        <v>0</v>
      </c>
      <c r="G14" s="266">
        <v>38860540.519999996</v>
      </c>
    </row>
    <row r="15" spans="1:7" ht="41.4">
      <c r="A15" s="263">
        <v>8</v>
      </c>
      <c r="B15" s="267" t="s">
        <v>352</v>
      </c>
      <c r="C15" s="265">
        <v>10032980.790000005</v>
      </c>
      <c r="D15" s="269">
        <v>66554131.690000005</v>
      </c>
      <c r="E15" s="265">
        <v>33207.599999999999</v>
      </c>
      <c r="F15" s="265">
        <v>0</v>
      </c>
      <c r="G15" s="266">
        <v>38310160.039999999</v>
      </c>
    </row>
    <row r="16" spans="1:7" ht="27.6">
      <c r="A16" s="263">
        <v>9</v>
      </c>
      <c r="B16" s="267" t="s">
        <v>353</v>
      </c>
      <c r="C16" s="265">
        <v>64927</v>
      </c>
      <c r="D16" s="269">
        <v>1100760.96</v>
      </c>
      <c r="E16" s="265"/>
      <c r="F16" s="265"/>
      <c r="G16" s="266">
        <v>550380.48</v>
      </c>
    </row>
    <row r="17" spans="1:7">
      <c r="A17" s="263">
        <v>10</v>
      </c>
      <c r="B17" s="264" t="s">
        <v>354</v>
      </c>
      <c r="C17" s="265"/>
      <c r="D17" s="269"/>
      <c r="E17" s="265"/>
      <c r="F17" s="265"/>
      <c r="G17" s="266"/>
    </row>
    <row r="18" spans="1:7">
      <c r="A18" s="263">
        <v>11</v>
      </c>
      <c r="B18" s="264" t="s">
        <v>355</v>
      </c>
      <c r="C18" s="265">
        <v>1357339.1134803621</v>
      </c>
      <c r="D18" s="269">
        <v>35893.766611955027</v>
      </c>
      <c r="E18" s="265">
        <v>0</v>
      </c>
      <c r="F18" s="265">
        <v>0</v>
      </c>
      <c r="G18" s="266">
        <v>0</v>
      </c>
    </row>
    <row r="19" spans="1:7">
      <c r="A19" s="263">
        <v>12</v>
      </c>
      <c r="B19" s="267" t="s">
        <v>356</v>
      </c>
      <c r="C19" s="268"/>
      <c r="D19" s="269">
        <v>35893.766611955027</v>
      </c>
      <c r="E19" s="265"/>
      <c r="F19" s="265"/>
      <c r="G19" s="266">
        <v>0</v>
      </c>
    </row>
    <row r="20" spans="1:7">
      <c r="A20" s="263">
        <v>13</v>
      </c>
      <c r="B20" s="267" t="s">
        <v>357</v>
      </c>
      <c r="C20" s="265">
        <v>1357339.1134803621</v>
      </c>
      <c r="D20" s="265"/>
      <c r="E20" s="265"/>
      <c r="F20" s="265"/>
      <c r="G20" s="266">
        <v>0</v>
      </c>
    </row>
    <row r="21" spans="1:7">
      <c r="A21" s="270">
        <v>14</v>
      </c>
      <c r="B21" s="271" t="s">
        <v>358</v>
      </c>
      <c r="C21" s="268"/>
      <c r="D21" s="268"/>
      <c r="E21" s="268"/>
      <c r="F21" s="268"/>
      <c r="G21" s="272">
        <v>160430671.54504979</v>
      </c>
    </row>
    <row r="22" spans="1:7">
      <c r="A22" s="273"/>
      <c r="B22" s="274" t="s">
        <v>359</v>
      </c>
      <c r="C22" s="275"/>
      <c r="D22" s="276"/>
      <c r="E22" s="275"/>
      <c r="F22" s="275"/>
      <c r="G22" s="277"/>
    </row>
    <row r="23" spans="1:7">
      <c r="A23" s="263">
        <v>15</v>
      </c>
      <c r="B23" s="264" t="s">
        <v>360</v>
      </c>
      <c r="C23" s="278">
        <v>52549445.50000003</v>
      </c>
      <c r="D23" s="279"/>
      <c r="E23" s="278"/>
      <c r="F23" s="278">
        <v>73336.75</v>
      </c>
      <c r="G23" s="266">
        <v>2287683.7555</v>
      </c>
    </row>
    <row r="24" spans="1:7">
      <c r="A24" s="263">
        <v>16</v>
      </c>
      <c r="B24" s="264" t="s">
        <v>361</v>
      </c>
      <c r="C24" s="265">
        <v>0</v>
      </c>
      <c r="D24" s="269">
        <v>13420090.688814379</v>
      </c>
      <c r="E24" s="265">
        <v>17551296.103316315</v>
      </c>
      <c r="F24" s="265">
        <v>99887434.784112215</v>
      </c>
      <c r="G24" s="266">
        <v>100636479.26245834</v>
      </c>
    </row>
    <row r="25" spans="1:7">
      <c r="A25" s="263">
        <v>17</v>
      </c>
      <c r="B25" s="267" t="s">
        <v>362</v>
      </c>
      <c r="C25" s="265"/>
      <c r="D25" s="269"/>
      <c r="E25" s="265"/>
      <c r="F25" s="265"/>
      <c r="G25" s="266"/>
    </row>
    <row r="26" spans="1:7" ht="27.6">
      <c r="A26" s="263">
        <v>18</v>
      </c>
      <c r="B26" s="267" t="s">
        <v>363</v>
      </c>
      <c r="C26" s="265"/>
      <c r="D26" s="269">
        <v>379391.93999999994</v>
      </c>
      <c r="E26" s="265"/>
      <c r="F26" s="265"/>
      <c r="G26" s="266">
        <v>56908.79099999999</v>
      </c>
    </row>
    <row r="27" spans="1:7">
      <c r="A27" s="263">
        <v>19</v>
      </c>
      <c r="B27" s="267" t="s">
        <v>364</v>
      </c>
      <c r="C27" s="265"/>
      <c r="D27" s="269">
        <v>13040698.74881438</v>
      </c>
      <c r="E27" s="265">
        <v>17551296.103316315</v>
      </c>
      <c r="F27" s="265">
        <v>99043496.029395729</v>
      </c>
      <c r="G27" s="266">
        <v>99862222.529949337</v>
      </c>
    </row>
    <row r="28" spans="1:7">
      <c r="A28" s="263">
        <v>20</v>
      </c>
      <c r="B28" s="280" t="s">
        <v>365</v>
      </c>
      <c r="C28" s="265"/>
      <c r="D28" s="269"/>
      <c r="E28" s="265"/>
      <c r="F28" s="265"/>
      <c r="G28" s="266"/>
    </row>
    <row r="29" spans="1:7">
      <c r="A29" s="263">
        <v>21</v>
      </c>
      <c r="B29" s="267" t="s">
        <v>366</v>
      </c>
      <c r="C29" s="265"/>
      <c r="D29" s="269"/>
      <c r="E29" s="265"/>
      <c r="F29" s="265"/>
      <c r="G29" s="266"/>
    </row>
    <row r="30" spans="1:7">
      <c r="A30" s="263">
        <v>22</v>
      </c>
      <c r="B30" s="280" t="s">
        <v>365</v>
      </c>
      <c r="C30" s="265"/>
      <c r="D30" s="269"/>
      <c r="E30" s="265"/>
      <c r="F30" s="265"/>
      <c r="G30" s="266"/>
    </row>
    <row r="31" spans="1:7">
      <c r="A31" s="263">
        <v>23</v>
      </c>
      <c r="B31" s="267" t="s">
        <v>367</v>
      </c>
      <c r="C31" s="265"/>
      <c r="D31" s="269">
        <v>0</v>
      </c>
      <c r="E31" s="265"/>
      <c r="F31" s="265">
        <v>843938.7547164862</v>
      </c>
      <c r="G31" s="266">
        <v>717347.9415090133</v>
      </c>
    </row>
    <row r="32" spans="1:7">
      <c r="A32" s="263">
        <v>24</v>
      </c>
      <c r="B32" s="264" t="s">
        <v>368</v>
      </c>
      <c r="C32" s="265"/>
      <c r="D32" s="269"/>
      <c r="E32" s="265"/>
      <c r="F32" s="265"/>
      <c r="G32" s="266"/>
    </row>
    <row r="33" spans="1:7">
      <c r="A33" s="263">
        <v>25</v>
      </c>
      <c r="B33" s="264" t="s">
        <v>369</v>
      </c>
      <c r="C33" s="265">
        <v>1653108.3510768544</v>
      </c>
      <c r="D33" s="265">
        <v>1065195.5771662407</v>
      </c>
      <c r="E33" s="265">
        <v>0</v>
      </c>
      <c r="F33" s="265">
        <v>19597363.659156285</v>
      </c>
      <c r="G33" s="266">
        <v>21858092.954052351</v>
      </c>
    </row>
    <row r="34" spans="1:7">
      <c r="A34" s="263">
        <v>26</v>
      </c>
      <c r="B34" s="267" t="s">
        <v>370</v>
      </c>
      <c r="C34" s="268"/>
      <c r="D34" s="269">
        <v>150046.31047218281</v>
      </c>
      <c r="E34" s="265"/>
      <c r="F34" s="265"/>
      <c r="G34" s="266">
        <v>150046.31047218281</v>
      </c>
    </row>
    <row r="35" spans="1:7">
      <c r="A35" s="263">
        <v>27</v>
      </c>
      <c r="B35" s="267" t="s">
        <v>371</v>
      </c>
      <c r="C35" s="265">
        <v>1653108.3510768544</v>
      </c>
      <c r="D35" s="269">
        <v>915149.26669405773</v>
      </c>
      <c r="E35" s="265"/>
      <c r="F35" s="265">
        <v>19597363.659156285</v>
      </c>
      <c r="G35" s="266">
        <v>21708046.643580168</v>
      </c>
    </row>
    <row r="36" spans="1:7">
      <c r="A36" s="263">
        <v>28</v>
      </c>
      <c r="B36" s="264" t="s">
        <v>372</v>
      </c>
      <c r="C36" s="265"/>
      <c r="D36" s="269">
        <v>11087447.77</v>
      </c>
      <c r="E36" s="265">
        <v>12149812.030000001</v>
      </c>
      <c r="F36" s="265">
        <v>464619.52000000002</v>
      </c>
      <c r="G36" s="266">
        <v>1839046.5195000002</v>
      </c>
    </row>
    <row r="37" spans="1:7">
      <c r="A37" s="270">
        <v>29</v>
      </c>
      <c r="B37" s="271" t="s">
        <v>373</v>
      </c>
      <c r="C37" s="268"/>
      <c r="D37" s="268"/>
      <c r="E37" s="268"/>
      <c r="F37" s="268"/>
      <c r="G37" s="272">
        <v>126621302.4915107</v>
      </c>
    </row>
    <row r="38" spans="1:7">
      <c r="A38" s="259"/>
      <c r="B38" s="281"/>
      <c r="C38" s="282"/>
      <c r="D38" s="282"/>
      <c r="E38" s="282"/>
      <c r="F38" s="282"/>
      <c r="G38" s="283"/>
    </row>
    <row r="39" spans="1:7" ht="15" thickBot="1">
      <c r="A39" s="284">
        <v>30</v>
      </c>
      <c r="B39" s="285" t="s">
        <v>374</v>
      </c>
      <c r="C39" s="183"/>
      <c r="D39" s="184"/>
      <c r="E39" s="184"/>
      <c r="F39" s="185"/>
      <c r="G39" s="286">
        <v>1.2670116985710664</v>
      </c>
    </row>
    <row r="42" spans="1:7" ht="41.4">
      <c r="B42" s="137"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115" zoomScaleNormal="115" workbookViewId="0">
      <selection activeCell="A22" sqref="A22"/>
    </sheetView>
  </sheetViews>
  <sheetFormatPr defaultColWidth="9.21875" defaultRowHeight="12"/>
  <cols>
    <col min="1" max="1" width="11.77734375" style="291" bestFit="1" customWidth="1"/>
    <col min="2" max="2" width="73.77734375" style="291" customWidth="1"/>
    <col min="3" max="3" width="13.88671875" style="291" bestFit="1" customWidth="1"/>
    <col min="4" max="4" width="12.109375" style="291" bestFit="1" customWidth="1"/>
    <col min="5" max="5" width="17.44140625" style="291" bestFit="1" customWidth="1"/>
    <col min="6" max="6" width="12.109375" style="291" bestFit="1" customWidth="1"/>
    <col min="7" max="7" width="16.88671875" style="291" customWidth="1"/>
    <col min="8" max="8" width="20.6640625" style="291" customWidth="1"/>
    <col min="9" max="16384" width="9.21875" style="291"/>
  </cols>
  <sheetData>
    <row r="1" spans="1:8" ht="13.8">
      <c r="A1" s="289" t="s">
        <v>30</v>
      </c>
      <c r="B1" s="342" t="str">
        <f>'Info '!C2</f>
        <v>JSC Silk Bank</v>
      </c>
    </row>
    <row r="2" spans="1:8">
      <c r="A2" s="289" t="s">
        <v>31</v>
      </c>
      <c r="B2" s="581">
        <f>'1. key ratios '!B2</f>
        <v>45747</v>
      </c>
    </row>
    <row r="3" spans="1:8">
      <c r="A3" s="290" t="s">
        <v>380</v>
      </c>
    </row>
    <row r="5" spans="1:8" ht="12" customHeight="1">
      <c r="A5" s="777" t="s">
        <v>381</v>
      </c>
      <c r="B5" s="778"/>
      <c r="C5" s="783" t="s">
        <v>382</v>
      </c>
      <c r="D5" s="784"/>
      <c r="E5" s="784"/>
      <c r="F5" s="784"/>
      <c r="G5" s="784"/>
      <c r="H5" s="785"/>
    </row>
    <row r="6" spans="1:8">
      <c r="A6" s="779"/>
      <c r="B6" s="780"/>
      <c r="C6" s="786"/>
      <c r="D6" s="787"/>
      <c r="E6" s="787"/>
      <c r="F6" s="787"/>
      <c r="G6" s="787"/>
      <c r="H6" s="788"/>
    </row>
    <row r="7" spans="1:8">
      <c r="A7" s="781"/>
      <c r="B7" s="782"/>
      <c r="C7" s="341" t="s">
        <v>383</v>
      </c>
      <c r="D7" s="341" t="s">
        <v>384</v>
      </c>
      <c r="E7" s="341" t="s">
        <v>385</v>
      </c>
      <c r="F7" s="341" t="s">
        <v>386</v>
      </c>
      <c r="G7" s="341" t="s">
        <v>387</v>
      </c>
      <c r="H7" s="341" t="s">
        <v>64</v>
      </c>
    </row>
    <row r="8" spans="1:8">
      <c r="A8" s="337">
        <v>1</v>
      </c>
      <c r="B8" s="336" t="s">
        <v>51</v>
      </c>
      <c r="C8" s="580">
        <v>3819911.44</v>
      </c>
      <c r="D8" s="580">
        <v>7288697.0535219861</v>
      </c>
      <c r="E8" s="580">
        <v>15561726.209097767</v>
      </c>
      <c r="F8" s="580">
        <v>1450725.0687907888</v>
      </c>
      <c r="G8" s="580"/>
      <c r="H8" s="580">
        <v>28121059.771410543</v>
      </c>
    </row>
    <row r="9" spans="1:8">
      <c r="A9" s="337">
        <v>2</v>
      </c>
      <c r="B9" s="336" t="s">
        <v>52</v>
      </c>
      <c r="C9" s="580"/>
      <c r="D9" s="580"/>
      <c r="E9" s="580"/>
      <c r="F9" s="580"/>
      <c r="G9" s="580"/>
      <c r="H9" s="580">
        <v>0</v>
      </c>
    </row>
    <row r="10" spans="1:8">
      <c r="A10" s="337">
        <v>3</v>
      </c>
      <c r="B10" s="336" t="s">
        <v>152</v>
      </c>
      <c r="C10" s="580"/>
      <c r="D10" s="580"/>
      <c r="E10" s="580"/>
      <c r="F10" s="580"/>
      <c r="G10" s="580"/>
      <c r="H10" s="580">
        <v>0</v>
      </c>
    </row>
    <row r="11" spans="1:8">
      <c r="A11" s="337">
        <v>4</v>
      </c>
      <c r="B11" s="336" t="s">
        <v>53</v>
      </c>
      <c r="C11" s="580"/>
      <c r="D11" s="580"/>
      <c r="E11" s="580"/>
      <c r="F11" s="580"/>
      <c r="G11" s="580"/>
      <c r="H11" s="580">
        <v>0</v>
      </c>
    </row>
    <row r="12" spans="1:8">
      <c r="A12" s="337">
        <v>5</v>
      </c>
      <c r="B12" s="336" t="s">
        <v>54</v>
      </c>
      <c r="C12" s="580"/>
      <c r="D12" s="580"/>
      <c r="E12" s="580"/>
      <c r="F12" s="580"/>
      <c r="G12" s="580"/>
      <c r="H12" s="580">
        <v>0</v>
      </c>
    </row>
    <row r="13" spans="1:8">
      <c r="A13" s="337">
        <v>6</v>
      </c>
      <c r="B13" s="336" t="s">
        <v>55</v>
      </c>
      <c r="C13" s="580">
        <v>13697608.489999995</v>
      </c>
      <c r="D13" s="580">
        <v>8500000</v>
      </c>
      <c r="E13" s="580"/>
      <c r="F13" s="580">
        <v>0</v>
      </c>
      <c r="G13" s="580"/>
      <c r="H13" s="580">
        <v>22197608.489999995</v>
      </c>
    </row>
    <row r="14" spans="1:8">
      <c r="A14" s="337">
        <v>7</v>
      </c>
      <c r="B14" s="336" t="s">
        <v>56</v>
      </c>
      <c r="C14" s="580"/>
      <c r="D14" s="580">
        <v>24587280.436664756</v>
      </c>
      <c r="E14" s="580">
        <v>17516254.830506068</v>
      </c>
      <c r="F14" s="580">
        <v>39175746.34897048</v>
      </c>
      <c r="G14" s="580">
        <v>21776.868898653694</v>
      </c>
      <c r="H14" s="580">
        <v>81301058.485039964</v>
      </c>
    </row>
    <row r="15" spans="1:8">
      <c r="A15" s="337">
        <v>8</v>
      </c>
      <c r="B15" s="338" t="s">
        <v>57</v>
      </c>
      <c r="C15" s="580"/>
      <c r="D15" s="580">
        <v>6100775.4242180893</v>
      </c>
      <c r="E15" s="580">
        <v>23010718.201363008</v>
      </c>
      <c r="F15" s="580">
        <v>15934134.481016379</v>
      </c>
      <c r="G15" s="580">
        <v>3288804.28988891</v>
      </c>
      <c r="H15" s="580">
        <v>48334432.396486387</v>
      </c>
    </row>
    <row r="16" spans="1:8">
      <c r="A16" s="337">
        <v>9</v>
      </c>
      <c r="B16" s="336" t="s">
        <v>58</v>
      </c>
      <c r="C16" s="580"/>
      <c r="D16" s="580"/>
      <c r="E16" s="580"/>
      <c r="F16" s="580"/>
      <c r="G16" s="580"/>
      <c r="H16" s="580">
        <v>0</v>
      </c>
    </row>
    <row r="17" spans="1:8">
      <c r="A17" s="337">
        <v>10</v>
      </c>
      <c r="B17" s="340" t="s">
        <v>395</v>
      </c>
      <c r="C17" s="580"/>
      <c r="D17" s="580">
        <v>77194.075347850041</v>
      </c>
      <c r="E17" s="580">
        <v>133410.89331666389</v>
      </c>
      <c r="F17" s="580">
        <v>462921.01043046219</v>
      </c>
      <c r="G17" s="580">
        <v>7315.3001963909855</v>
      </c>
      <c r="H17" s="580">
        <v>680841.27929136704</v>
      </c>
    </row>
    <row r="18" spans="1:8">
      <c r="A18" s="337">
        <v>11</v>
      </c>
      <c r="B18" s="336" t="s">
        <v>60</v>
      </c>
      <c r="C18" s="580"/>
      <c r="D18" s="580">
        <v>0</v>
      </c>
      <c r="E18" s="580">
        <v>0</v>
      </c>
      <c r="F18" s="580">
        <v>0</v>
      </c>
      <c r="G18" s="580">
        <v>0</v>
      </c>
      <c r="H18" s="580">
        <v>0</v>
      </c>
    </row>
    <row r="19" spans="1:8">
      <c r="A19" s="337">
        <v>12</v>
      </c>
      <c r="B19" s="336" t="s">
        <v>61</v>
      </c>
      <c r="C19" s="580"/>
      <c r="D19" s="580"/>
      <c r="E19" s="580"/>
      <c r="F19" s="580"/>
      <c r="G19" s="580"/>
      <c r="H19" s="580">
        <v>0</v>
      </c>
    </row>
    <row r="20" spans="1:8">
      <c r="A20" s="339">
        <v>13</v>
      </c>
      <c r="B20" s="338" t="s">
        <v>144</v>
      </c>
      <c r="C20" s="580"/>
      <c r="D20" s="580"/>
      <c r="E20" s="580"/>
      <c r="F20" s="580"/>
      <c r="G20" s="580"/>
      <c r="H20" s="580">
        <v>0</v>
      </c>
    </row>
    <row r="21" spans="1:8">
      <c r="A21" s="337">
        <v>14</v>
      </c>
      <c r="B21" s="336" t="s">
        <v>63</v>
      </c>
      <c r="C21" s="580">
        <v>4442593.9499999983</v>
      </c>
      <c r="D21" s="580">
        <v>6921354.139628496</v>
      </c>
      <c r="E21" s="580">
        <v>0</v>
      </c>
      <c r="F21" s="580"/>
      <c r="G21" s="580">
        <v>17965177</v>
      </c>
      <c r="H21" s="580">
        <v>29329125.089628495</v>
      </c>
    </row>
    <row r="22" spans="1:8">
      <c r="A22" s="335">
        <v>15</v>
      </c>
      <c r="B22" s="334" t="s">
        <v>64</v>
      </c>
      <c r="C22" s="580">
        <v>21960113.879999995</v>
      </c>
      <c r="D22" s="580">
        <v>53398107.054033324</v>
      </c>
      <c r="E22" s="580">
        <v>56088699.240966842</v>
      </c>
      <c r="F22" s="580">
        <v>56560605.898777649</v>
      </c>
      <c r="G22" s="580">
        <v>21275758.158787563</v>
      </c>
      <c r="H22" s="580">
        <v>209283284.23256537</v>
      </c>
    </row>
    <row r="26" spans="1:8" ht="36">
      <c r="B26" s="29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topLeftCell="C6" zoomScale="115" zoomScaleNormal="115" workbookViewId="0">
      <selection activeCell="C26" sqref="C26"/>
    </sheetView>
  </sheetViews>
  <sheetFormatPr defaultColWidth="9.21875" defaultRowHeight="12"/>
  <cols>
    <col min="1" max="1" width="11.77734375" style="343" bestFit="1" customWidth="1"/>
    <col min="2" max="2" width="86.77734375" style="291" customWidth="1"/>
    <col min="3" max="3" width="25.6640625" style="291" customWidth="1"/>
    <col min="4" max="4" width="27.5546875" style="291" customWidth="1"/>
    <col min="5" max="5" width="15.109375" style="291" bestFit="1" customWidth="1"/>
    <col min="6" max="6" width="11.77734375" style="291" bestFit="1" customWidth="1"/>
    <col min="7" max="7" width="21.5546875" style="291" bestFit="1" customWidth="1"/>
    <col min="8" max="8" width="21.77734375" style="291" customWidth="1"/>
    <col min="9" max="16384" width="9.21875" style="291"/>
  </cols>
  <sheetData>
    <row r="1" spans="1:8" ht="13.8">
      <c r="A1" s="289" t="s">
        <v>30</v>
      </c>
      <c r="B1" s="342" t="str">
        <f>'Info '!C2</f>
        <v>JSC Silk Bank</v>
      </c>
      <c r="C1" s="356"/>
      <c r="D1" s="356"/>
      <c r="E1" s="356"/>
      <c r="F1" s="356"/>
      <c r="G1" s="356"/>
      <c r="H1" s="356"/>
    </row>
    <row r="2" spans="1:8">
      <c r="A2" s="289" t="s">
        <v>31</v>
      </c>
      <c r="B2" s="581">
        <f>'1. key ratios '!B2</f>
        <v>45747</v>
      </c>
      <c r="C2" s="356"/>
      <c r="D2" s="356"/>
      <c r="E2" s="356"/>
      <c r="F2" s="356"/>
      <c r="G2" s="356"/>
      <c r="H2" s="356"/>
    </row>
    <row r="3" spans="1:8">
      <c r="A3" s="290" t="s">
        <v>388</v>
      </c>
      <c r="B3" s="356"/>
      <c r="C3" s="356"/>
      <c r="D3" s="356"/>
      <c r="E3" s="356"/>
      <c r="F3" s="356"/>
      <c r="G3" s="356"/>
      <c r="H3" s="356"/>
    </row>
    <row r="4" spans="1:8">
      <c r="A4" s="357"/>
      <c r="B4" s="356"/>
      <c r="C4" s="355" t="s">
        <v>0</v>
      </c>
      <c r="D4" s="355" t="s">
        <v>1</v>
      </c>
      <c r="E4" s="355" t="s">
        <v>2</v>
      </c>
      <c r="F4" s="355" t="s">
        <v>3</v>
      </c>
      <c r="G4" s="355" t="s">
        <v>4</v>
      </c>
      <c r="H4" s="355" t="s">
        <v>5</v>
      </c>
    </row>
    <row r="5" spans="1:8" ht="34.049999999999997" customHeight="1">
      <c r="A5" s="777" t="s">
        <v>389</v>
      </c>
      <c r="B5" s="778"/>
      <c r="C5" s="791" t="s">
        <v>390</v>
      </c>
      <c r="D5" s="791"/>
      <c r="E5" s="791" t="s">
        <v>627</v>
      </c>
      <c r="F5" s="789" t="s">
        <v>391</v>
      </c>
      <c r="G5" s="789" t="s">
        <v>392</v>
      </c>
      <c r="H5" s="353" t="s">
        <v>626</v>
      </c>
    </row>
    <row r="6" spans="1:8" ht="24">
      <c r="A6" s="781"/>
      <c r="B6" s="782"/>
      <c r="C6" s="354" t="s">
        <v>393</v>
      </c>
      <c r="D6" s="354" t="s">
        <v>394</v>
      </c>
      <c r="E6" s="791"/>
      <c r="F6" s="790"/>
      <c r="G6" s="790"/>
      <c r="H6" s="353" t="s">
        <v>625</v>
      </c>
    </row>
    <row r="7" spans="1:8">
      <c r="A7" s="351">
        <v>1</v>
      </c>
      <c r="B7" s="336" t="s">
        <v>51</v>
      </c>
      <c r="C7" s="584"/>
      <c r="D7" s="584">
        <v>28176131.780000031</v>
      </c>
      <c r="E7" s="584">
        <v>55072.00858945302</v>
      </c>
      <c r="F7" s="584"/>
      <c r="G7" s="584"/>
      <c r="H7" s="715">
        <f>C7+D7-E7-F7</f>
        <v>28121059.771410577</v>
      </c>
    </row>
    <row r="8" spans="1:8">
      <c r="A8" s="351">
        <v>2</v>
      </c>
      <c r="B8" s="336" t="s">
        <v>52</v>
      </c>
      <c r="C8" s="584"/>
      <c r="D8" s="584">
        <v>0</v>
      </c>
      <c r="E8" s="584"/>
      <c r="F8" s="584"/>
      <c r="G8" s="584"/>
      <c r="H8" s="715">
        <f t="shared" ref="H8:H20" si="0">C8+D8-E8-F8</f>
        <v>0</v>
      </c>
    </row>
    <row r="9" spans="1:8">
      <c r="A9" s="351">
        <v>3</v>
      </c>
      <c r="B9" s="336" t="s">
        <v>152</v>
      </c>
      <c r="C9" s="584"/>
      <c r="D9" s="584">
        <v>0</v>
      </c>
      <c r="E9" s="584"/>
      <c r="F9" s="584"/>
      <c r="G9" s="584"/>
      <c r="H9" s="715">
        <f t="shared" si="0"/>
        <v>0</v>
      </c>
    </row>
    <row r="10" spans="1:8">
      <c r="A10" s="351">
        <v>4</v>
      </c>
      <c r="B10" s="336" t="s">
        <v>53</v>
      </c>
      <c r="C10" s="584"/>
      <c r="D10" s="584">
        <v>0</v>
      </c>
      <c r="E10" s="584"/>
      <c r="F10" s="584"/>
      <c r="G10" s="584"/>
      <c r="H10" s="715">
        <f t="shared" si="0"/>
        <v>0</v>
      </c>
    </row>
    <row r="11" spans="1:8">
      <c r="A11" s="351">
        <v>5</v>
      </c>
      <c r="B11" s="336" t="s">
        <v>54</v>
      </c>
      <c r="C11" s="584"/>
      <c r="D11" s="584">
        <v>0</v>
      </c>
      <c r="E11" s="584"/>
      <c r="F11" s="584"/>
      <c r="G11" s="584"/>
      <c r="H11" s="715">
        <f t="shared" si="0"/>
        <v>0</v>
      </c>
    </row>
    <row r="12" spans="1:8">
      <c r="A12" s="351">
        <v>6</v>
      </c>
      <c r="B12" s="336" t="s">
        <v>55</v>
      </c>
      <c r="C12" s="584"/>
      <c r="D12" s="584">
        <v>22197608.489999995</v>
      </c>
      <c r="E12" s="584"/>
      <c r="F12" s="584"/>
      <c r="G12" s="584"/>
      <c r="H12" s="715">
        <f t="shared" si="0"/>
        <v>22197608.489999995</v>
      </c>
    </row>
    <row r="13" spans="1:8">
      <c r="A13" s="351">
        <v>7</v>
      </c>
      <c r="B13" s="336" t="s">
        <v>56</v>
      </c>
      <c r="C13" s="584">
        <v>929288.20970333263</v>
      </c>
      <c r="D13" s="584">
        <v>81479169.689353108</v>
      </c>
      <c r="E13" s="584">
        <v>1235410.0374667968</v>
      </c>
      <c r="F13" s="584"/>
      <c r="G13" s="584"/>
      <c r="H13" s="715">
        <f t="shared" si="0"/>
        <v>81173047.86158964</v>
      </c>
    </row>
    <row r="14" spans="1:8">
      <c r="A14" s="351">
        <v>8</v>
      </c>
      <c r="B14" s="338" t="s">
        <v>57</v>
      </c>
      <c r="C14" s="584">
        <v>803021.15644970618</v>
      </c>
      <c r="D14" s="584">
        <v>49373109.291198529</v>
      </c>
      <c r="E14" s="584">
        <v>1713687.4277113741</v>
      </c>
      <c r="F14" s="584"/>
      <c r="G14" s="584">
        <v>1.5</v>
      </c>
      <c r="H14" s="715">
        <f t="shared" si="0"/>
        <v>48462443.01993686</v>
      </c>
    </row>
    <row r="15" spans="1:8">
      <c r="A15" s="351">
        <v>9</v>
      </c>
      <c r="B15" s="336" t="s">
        <v>58</v>
      </c>
      <c r="C15" s="584"/>
      <c r="D15" s="584">
        <v>0</v>
      </c>
      <c r="E15" s="584"/>
      <c r="F15" s="584"/>
      <c r="G15" s="584"/>
      <c r="H15" s="715">
        <f t="shared" si="0"/>
        <v>0</v>
      </c>
    </row>
    <row r="16" spans="1:8">
      <c r="A16" s="351">
        <v>10</v>
      </c>
      <c r="B16" s="340" t="s">
        <v>395</v>
      </c>
      <c r="C16" s="584">
        <v>1540457.6354488134</v>
      </c>
      <c r="D16" s="584">
        <v>0</v>
      </c>
      <c r="E16" s="584">
        <v>859616.35615744663</v>
      </c>
      <c r="F16" s="584"/>
      <c r="G16" s="584"/>
      <c r="H16" s="715">
        <f t="shared" si="0"/>
        <v>680841.27929136681</v>
      </c>
    </row>
    <row r="17" spans="1:8">
      <c r="A17" s="351">
        <v>11</v>
      </c>
      <c r="B17" s="336" t="s">
        <v>60</v>
      </c>
      <c r="C17" s="584">
        <v>0</v>
      </c>
      <c r="D17" s="584">
        <v>0</v>
      </c>
      <c r="E17" s="584">
        <v>0</v>
      </c>
      <c r="F17" s="584"/>
      <c r="G17" s="584"/>
      <c r="H17" s="715">
        <f t="shared" si="0"/>
        <v>0</v>
      </c>
    </row>
    <row r="18" spans="1:8">
      <c r="A18" s="351">
        <v>12</v>
      </c>
      <c r="B18" s="336" t="s">
        <v>61</v>
      </c>
      <c r="C18" s="584"/>
      <c r="D18" s="584">
        <v>0</v>
      </c>
      <c r="E18" s="584"/>
      <c r="F18" s="584"/>
      <c r="G18" s="584"/>
      <c r="H18" s="715">
        <f t="shared" si="0"/>
        <v>0</v>
      </c>
    </row>
    <row r="19" spans="1:8">
      <c r="A19" s="352">
        <v>13</v>
      </c>
      <c r="B19" s="338" t="s">
        <v>144</v>
      </c>
      <c r="C19" s="584"/>
      <c r="D19" s="584">
        <v>0</v>
      </c>
      <c r="E19" s="584"/>
      <c r="F19" s="584"/>
      <c r="G19" s="584"/>
      <c r="H19" s="715">
        <f t="shared" si="0"/>
        <v>0</v>
      </c>
    </row>
    <row r="20" spans="1:8">
      <c r="A20" s="351">
        <v>14</v>
      </c>
      <c r="B20" s="336" t="s">
        <v>63</v>
      </c>
      <c r="C20" s="584">
        <v>0</v>
      </c>
      <c r="D20" s="584">
        <v>29329125.089628495</v>
      </c>
      <c r="E20" s="584">
        <v>0</v>
      </c>
      <c r="F20" s="584"/>
      <c r="G20" s="584"/>
      <c r="H20" s="715">
        <f t="shared" si="0"/>
        <v>29329125.089628495</v>
      </c>
    </row>
    <row r="21" spans="1:8" s="348" customFormat="1">
      <c r="A21" s="350">
        <v>15</v>
      </c>
      <c r="B21" s="349" t="s">
        <v>64</v>
      </c>
      <c r="C21" s="600">
        <v>1732309.3661530388</v>
      </c>
      <c r="D21" s="600">
        <v>210555144.34018016</v>
      </c>
      <c r="E21" s="600">
        <v>3004169.4737676242</v>
      </c>
      <c r="F21" s="600">
        <v>0</v>
      </c>
      <c r="G21" s="600">
        <v>1.5</v>
      </c>
      <c r="H21" s="715">
        <f t="shared" ref="H21" si="1">SUM(H7:H15)+SUM(H17:H20)</f>
        <v>209283284.23256555</v>
      </c>
    </row>
    <row r="22" spans="1:8">
      <c r="A22" s="347">
        <v>16</v>
      </c>
      <c r="B22" s="346" t="s">
        <v>396</v>
      </c>
      <c r="C22" s="584">
        <v>1732309.3661530388</v>
      </c>
      <c r="D22" s="584">
        <v>130852278.98055163</v>
      </c>
      <c r="E22" s="584">
        <v>2949097.4651781712</v>
      </c>
      <c r="F22" s="584">
        <v>0</v>
      </c>
      <c r="G22" s="584">
        <v>1.5</v>
      </c>
      <c r="H22" s="715">
        <f>C22+D22-E22-F22</f>
        <v>129635490.88152649</v>
      </c>
    </row>
    <row r="23" spans="1:8">
      <c r="A23" s="347">
        <v>17</v>
      </c>
      <c r="B23" s="346" t="s">
        <v>397</v>
      </c>
      <c r="C23" s="584"/>
      <c r="D23" s="584">
        <v>24356220.339999996</v>
      </c>
      <c r="E23" s="584">
        <v>55072.00858945302</v>
      </c>
      <c r="F23" s="584"/>
      <c r="G23" s="584"/>
      <c r="H23" s="715">
        <f>C23+D23-E23-F23</f>
        <v>24301148.331410542</v>
      </c>
    </row>
    <row r="26" spans="1:8" ht="42.45" customHeight="1">
      <c r="B26" s="29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opLeftCell="A3" zoomScaleNormal="100" workbookViewId="0">
      <selection activeCell="A5" sqref="A5:B6"/>
    </sheetView>
  </sheetViews>
  <sheetFormatPr defaultColWidth="9.21875" defaultRowHeight="12"/>
  <cols>
    <col min="1" max="1" width="11" style="291" bestFit="1" customWidth="1"/>
    <col min="2" max="2" width="95.21875" style="291" customWidth="1"/>
    <col min="3" max="4" width="35" style="291" customWidth="1"/>
    <col min="5" max="5" width="15.109375" style="291" bestFit="1" customWidth="1"/>
    <col min="6" max="6" width="11.77734375" style="291" bestFit="1" customWidth="1"/>
    <col min="7" max="7" width="22" style="291" customWidth="1"/>
    <col min="8" max="8" width="19.88671875" style="291" customWidth="1"/>
    <col min="9" max="16384" width="9.21875" style="291"/>
  </cols>
  <sheetData>
    <row r="1" spans="1:8" ht="13.8">
      <c r="A1" s="289" t="s">
        <v>30</v>
      </c>
      <c r="B1" s="342" t="str">
        <f>'Info '!C2</f>
        <v>JSC Silk Bank</v>
      </c>
      <c r="C1" s="356"/>
      <c r="D1" s="356"/>
      <c r="E1" s="356"/>
      <c r="F1" s="356"/>
      <c r="G1" s="356"/>
      <c r="H1" s="356"/>
    </row>
    <row r="2" spans="1:8">
      <c r="A2" s="289" t="s">
        <v>31</v>
      </c>
      <c r="B2" s="581">
        <f>'1. key ratios '!B2</f>
        <v>45747</v>
      </c>
      <c r="C2" s="356"/>
      <c r="D2" s="356"/>
      <c r="E2" s="356"/>
      <c r="F2" s="356"/>
      <c r="G2" s="356"/>
      <c r="H2" s="356"/>
    </row>
    <row r="3" spans="1:8">
      <c r="A3" s="290" t="s">
        <v>398</v>
      </c>
      <c r="B3" s="356"/>
      <c r="C3" s="356"/>
      <c r="D3" s="356"/>
      <c r="E3" s="356"/>
      <c r="F3" s="356"/>
      <c r="G3" s="356"/>
      <c r="H3" s="356"/>
    </row>
    <row r="4" spans="1:8">
      <c r="A4" s="357"/>
      <c r="B4" s="356"/>
      <c r="C4" s="355" t="s">
        <v>0</v>
      </c>
      <c r="D4" s="355" t="s">
        <v>1</v>
      </c>
      <c r="E4" s="355" t="s">
        <v>2</v>
      </c>
      <c r="F4" s="355" t="s">
        <v>3</v>
      </c>
      <c r="G4" s="355" t="s">
        <v>4</v>
      </c>
      <c r="H4" s="355" t="s">
        <v>5</v>
      </c>
    </row>
    <row r="5" spans="1:8" ht="41.55" customHeight="1">
      <c r="A5" s="777" t="s">
        <v>389</v>
      </c>
      <c r="B5" s="778"/>
      <c r="C5" s="791" t="s">
        <v>390</v>
      </c>
      <c r="D5" s="791"/>
      <c r="E5" s="791" t="s">
        <v>627</v>
      </c>
      <c r="F5" s="789" t="s">
        <v>391</v>
      </c>
      <c r="G5" s="789" t="s">
        <v>392</v>
      </c>
      <c r="H5" s="353" t="s">
        <v>626</v>
      </c>
    </row>
    <row r="6" spans="1:8" ht="24">
      <c r="A6" s="781"/>
      <c r="B6" s="782"/>
      <c r="C6" s="354" t="s">
        <v>393</v>
      </c>
      <c r="D6" s="354" t="s">
        <v>394</v>
      </c>
      <c r="E6" s="791"/>
      <c r="F6" s="790"/>
      <c r="G6" s="790"/>
      <c r="H6" s="353" t="s">
        <v>625</v>
      </c>
    </row>
    <row r="7" spans="1:8">
      <c r="A7" s="345">
        <v>1</v>
      </c>
      <c r="B7" s="360" t="s">
        <v>486</v>
      </c>
      <c r="C7" s="345">
        <v>4431.1704514363882</v>
      </c>
      <c r="D7" s="345">
        <v>31825152.812151276</v>
      </c>
      <c r="E7" s="345">
        <v>150208.38410289469</v>
      </c>
      <c r="F7" s="345"/>
      <c r="G7" s="345"/>
      <c r="H7" s="344">
        <f t="shared" ref="H7:H34" si="0">C7+D7-E7-F7</f>
        <v>31679375.598499816</v>
      </c>
    </row>
    <row r="8" spans="1:8">
      <c r="A8" s="345">
        <v>2</v>
      </c>
      <c r="B8" s="360" t="s">
        <v>399</v>
      </c>
      <c r="C8" s="345">
        <v>0</v>
      </c>
      <c r="D8" s="345">
        <v>28542904.696288772</v>
      </c>
      <c r="E8" s="345">
        <v>75658.505189272051</v>
      </c>
      <c r="F8" s="345"/>
      <c r="G8" s="345"/>
      <c r="H8" s="344">
        <f t="shared" si="0"/>
        <v>28467246.191099498</v>
      </c>
    </row>
    <row r="9" spans="1:8">
      <c r="A9" s="345">
        <v>3</v>
      </c>
      <c r="B9" s="360" t="s">
        <v>400</v>
      </c>
      <c r="C9" s="345">
        <v>0</v>
      </c>
      <c r="D9" s="345">
        <v>15999.218055919071</v>
      </c>
      <c r="E9" s="345">
        <v>156.66303705722973</v>
      </c>
      <c r="F9" s="345"/>
      <c r="G9" s="345"/>
      <c r="H9" s="344">
        <f t="shared" si="0"/>
        <v>15842.555018861842</v>
      </c>
    </row>
    <row r="10" spans="1:8">
      <c r="A10" s="345">
        <v>4</v>
      </c>
      <c r="B10" s="360" t="s">
        <v>487</v>
      </c>
      <c r="C10" s="345">
        <v>0</v>
      </c>
      <c r="D10" s="345">
        <v>14082287.588295726</v>
      </c>
      <c r="E10" s="345">
        <v>69626.284685356062</v>
      </c>
      <c r="F10" s="345"/>
      <c r="G10" s="345"/>
      <c r="H10" s="344">
        <f t="shared" si="0"/>
        <v>14012661.30361037</v>
      </c>
    </row>
    <row r="11" spans="1:8">
      <c r="A11" s="345">
        <v>5</v>
      </c>
      <c r="B11" s="360" t="s">
        <v>401</v>
      </c>
      <c r="C11" s="345">
        <v>935387.33466641617</v>
      </c>
      <c r="D11" s="345">
        <v>10925399.770101666</v>
      </c>
      <c r="E11" s="345">
        <v>649369.44049251988</v>
      </c>
      <c r="F11" s="345"/>
      <c r="G11" s="345"/>
      <c r="H11" s="344">
        <f t="shared" si="0"/>
        <v>11211417.664275562</v>
      </c>
    </row>
    <row r="12" spans="1:8">
      <c r="A12" s="345">
        <v>6</v>
      </c>
      <c r="B12" s="360" t="s">
        <v>402</v>
      </c>
      <c r="C12" s="345">
        <v>71857.851718372694</v>
      </c>
      <c r="D12" s="345">
        <v>11879441.2566981</v>
      </c>
      <c r="E12" s="345">
        <v>307909.51587341214</v>
      </c>
      <c r="F12" s="345"/>
      <c r="G12" s="345"/>
      <c r="H12" s="344">
        <f t="shared" si="0"/>
        <v>11643389.592543062</v>
      </c>
    </row>
    <row r="13" spans="1:8">
      <c r="A13" s="345">
        <v>7</v>
      </c>
      <c r="B13" s="360" t="s">
        <v>403</v>
      </c>
      <c r="C13" s="345">
        <v>0</v>
      </c>
      <c r="D13" s="345">
        <v>15097971.43995735</v>
      </c>
      <c r="E13" s="345">
        <v>48925.749548719643</v>
      </c>
      <c r="F13" s="345"/>
      <c r="G13" s="345"/>
      <c r="H13" s="344">
        <f t="shared" si="0"/>
        <v>15049045.69040863</v>
      </c>
    </row>
    <row r="14" spans="1:8">
      <c r="A14" s="345">
        <v>8</v>
      </c>
      <c r="B14" s="360" t="s">
        <v>404</v>
      </c>
      <c r="C14" s="345">
        <v>7129.1014031485283</v>
      </c>
      <c r="D14" s="345">
        <v>1386067.9723366022</v>
      </c>
      <c r="E14" s="345">
        <v>30631.052452911474</v>
      </c>
      <c r="F14" s="345"/>
      <c r="G14" s="345"/>
      <c r="H14" s="344">
        <f t="shared" si="0"/>
        <v>1362566.0212868394</v>
      </c>
    </row>
    <row r="15" spans="1:8">
      <c r="A15" s="345">
        <v>9</v>
      </c>
      <c r="B15" s="360" t="s">
        <v>405</v>
      </c>
      <c r="C15" s="345">
        <v>0</v>
      </c>
      <c r="D15" s="345">
        <v>811667.33382364595</v>
      </c>
      <c r="E15" s="345">
        <v>13176.177060348489</v>
      </c>
      <c r="F15" s="345"/>
      <c r="G15" s="345"/>
      <c r="H15" s="344">
        <f t="shared" si="0"/>
        <v>798491.15676329751</v>
      </c>
    </row>
    <row r="16" spans="1:8">
      <c r="A16" s="345">
        <v>10</v>
      </c>
      <c r="B16" s="360" t="s">
        <v>406</v>
      </c>
      <c r="C16" s="345">
        <v>0</v>
      </c>
      <c r="D16" s="345">
        <v>1356688.7620936141</v>
      </c>
      <c r="E16" s="345">
        <v>19672.414156624538</v>
      </c>
      <c r="F16" s="345"/>
      <c r="G16" s="345"/>
      <c r="H16" s="344">
        <f t="shared" si="0"/>
        <v>1337016.3479369895</v>
      </c>
    </row>
    <row r="17" spans="1:8">
      <c r="A17" s="345">
        <v>11</v>
      </c>
      <c r="B17" s="360" t="s">
        <v>407</v>
      </c>
      <c r="C17" s="345">
        <v>1379.0154098360656</v>
      </c>
      <c r="D17" s="345">
        <v>959081.15885096497</v>
      </c>
      <c r="E17" s="345">
        <v>8280.9268473185366</v>
      </c>
      <c r="F17" s="345"/>
      <c r="G17" s="345"/>
      <c r="H17" s="344">
        <f t="shared" si="0"/>
        <v>952179.24741348252</v>
      </c>
    </row>
    <row r="18" spans="1:8">
      <c r="A18" s="345">
        <v>12</v>
      </c>
      <c r="B18" s="360" t="s">
        <v>408</v>
      </c>
      <c r="C18" s="345">
        <v>28158.498061359795</v>
      </c>
      <c r="D18" s="345">
        <v>7746919.7666438622</v>
      </c>
      <c r="E18" s="345">
        <v>89983.203580565285</v>
      </c>
      <c r="F18" s="345"/>
      <c r="G18" s="345"/>
      <c r="H18" s="344">
        <f t="shared" si="0"/>
        <v>7685095.0611246563</v>
      </c>
    </row>
    <row r="19" spans="1:8">
      <c r="A19" s="345">
        <v>13</v>
      </c>
      <c r="B19" s="360" t="s">
        <v>409</v>
      </c>
      <c r="C19" s="345">
        <v>13145.695124487553</v>
      </c>
      <c r="D19" s="345">
        <v>1128146.3471727394</v>
      </c>
      <c r="E19" s="345">
        <v>15898.335509098499</v>
      </c>
      <c r="F19" s="345"/>
      <c r="G19" s="345"/>
      <c r="H19" s="344">
        <f t="shared" si="0"/>
        <v>1125393.7067881285</v>
      </c>
    </row>
    <row r="20" spans="1:8">
      <c r="A20" s="345">
        <v>14</v>
      </c>
      <c r="B20" s="360" t="s">
        <v>410</v>
      </c>
      <c r="C20" s="345">
        <v>23593.147783857734</v>
      </c>
      <c r="D20" s="345">
        <v>4691769.2372854259</v>
      </c>
      <c r="E20" s="345">
        <v>73520.934672280098</v>
      </c>
      <c r="F20" s="345"/>
      <c r="G20" s="345"/>
      <c r="H20" s="344">
        <f t="shared" si="0"/>
        <v>4641841.4503970034</v>
      </c>
    </row>
    <row r="21" spans="1:8">
      <c r="A21" s="345">
        <v>15</v>
      </c>
      <c r="B21" s="360" t="s">
        <v>411</v>
      </c>
      <c r="C21" s="345">
        <v>19847.557209864513</v>
      </c>
      <c r="D21" s="345">
        <v>4773928.0902483026</v>
      </c>
      <c r="E21" s="345">
        <v>77302.348522937493</v>
      </c>
      <c r="F21" s="345"/>
      <c r="G21" s="345"/>
      <c r="H21" s="344">
        <f t="shared" si="0"/>
        <v>4716473.298935229</v>
      </c>
    </row>
    <row r="22" spans="1:8">
      <c r="A22" s="345">
        <v>16</v>
      </c>
      <c r="B22" s="360" t="s">
        <v>412</v>
      </c>
      <c r="C22" s="345">
        <v>0</v>
      </c>
      <c r="D22" s="345">
        <v>2012119.7488221652</v>
      </c>
      <c r="E22" s="345">
        <v>32229.889396536746</v>
      </c>
      <c r="F22" s="345"/>
      <c r="G22" s="345"/>
      <c r="H22" s="344">
        <f t="shared" si="0"/>
        <v>1979889.8594256286</v>
      </c>
    </row>
    <row r="23" spans="1:8">
      <c r="A23" s="345">
        <v>17</v>
      </c>
      <c r="B23" s="360" t="s">
        <v>490</v>
      </c>
      <c r="C23" s="345">
        <v>8873.3011011575691</v>
      </c>
      <c r="D23" s="345">
        <v>110681.98299946163</v>
      </c>
      <c r="E23" s="345">
        <v>8051.4560552588482</v>
      </c>
      <c r="F23" s="345"/>
      <c r="G23" s="345"/>
      <c r="H23" s="344">
        <f t="shared" si="0"/>
        <v>111503.82804536035</v>
      </c>
    </row>
    <row r="24" spans="1:8">
      <c r="A24" s="345">
        <v>18</v>
      </c>
      <c r="B24" s="360" t="s">
        <v>413</v>
      </c>
      <c r="C24" s="345">
        <v>0</v>
      </c>
      <c r="D24" s="345">
        <v>2009357.0581856044</v>
      </c>
      <c r="E24" s="345">
        <v>10908.566204849745</v>
      </c>
      <c r="F24" s="345"/>
      <c r="G24" s="345"/>
      <c r="H24" s="344">
        <f t="shared" si="0"/>
        <v>1998448.4919807548</v>
      </c>
    </row>
    <row r="25" spans="1:8">
      <c r="A25" s="345">
        <v>19</v>
      </c>
      <c r="B25" s="360" t="s">
        <v>414</v>
      </c>
      <c r="C25" s="345">
        <v>10019.25</v>
      </c>
      <c r="D25" s="345">
        <v>317403.35964493087</v>
      </c>
      <c r="E25" s="345">
        <v>15912.086353840259</v>
      </c>
      <c r="F25" s="345"/>
      <c r="G25" s="345"/>
      <c r="H25" s="344">
        <f t="shared" si="0"/>
        <v>311510.52329109062</v>
      </c>
    </row>
    <row r="26" spans="1:8">
      <c r="A26" s="345">
        <v>20</v>
      </c>
      <c r="B26" s="360" t="s">
        <v>489</v>
      </c>
      <c r="C26" s="345">
        <v>15387.328658453112</v>
      </c>
      <c r="D26" s="345">
        <v>1359750.1103781136</v>
      </c>
      <c r="E26" s="345">
        <v>38423.677046379213</v>
      </c>
      <c r="F26" s="345"/>
      <c r="G26" s="345"/>
      <c r="H26" s="344">
        <f t="shared" si="0"/>
        <v>1336713.7619901875</v>
      </c>
    </row>
    <row r="27" spans="1:8">
      <c r="A27" s="345">
        <v>21</v>
      </c>
      <c r="B27" s="360" t="s">
        <v>415</v>
      </c>
      <c r="C27" s="345">
        <v>41.42</v>
      </c>
      <c r="D27" s="345">
        <v>276341.7115634309</v>
      </c>
      <c r="E27" s="345">
        <v>6749.6732264444718</v>
      </c>
      <c r="F27" s="345"/>
      <c r="G27" s="345"/>
      <c r="H27" s="344">
        <f t="shared" si="0"/>
        <v>269633.45833698643</v>
      </c>
    </row>
    <row r="28" spans="1:8">
      <c r="A28" s="345">
        <v>22</v>
      </c>
      <c r="B28" s="360" t="s">
        <v>416</v>
      </c>
      <c r="C28" s="345">
        <v>40561.042175102601</v>
      </c>
      <c r="D28" s="345">
        <v>2354078.1480708169</v>
      </c>
      <c r="E28" s="345">
        <v>75434.415402038634</v>
      </c>
      <c r="F28" s="345"/>
      <c r="G28" s="345"/>
      <c r="H28" s="344">
        <f t="shared" si="0"/>
        <v>2319204.7748438809</v>
      </c>
    </row>
    <row r="29" spans="1:8">
      <c r="A29" s="345">
        <v>23</v>
      </c>
      <c r="B29" s="360" t="s">
        <v>417</v>
      </c>
      <c r="C29" s="345">
        <v>311293.53664826066</v>
      </c>
      <c r="D29" s="345">
        <v>21568821.010820922</v>
      </c>
      <c r="E29" s="345">
        <v>793729.39943968609</v>
      </c>
      <c r="F29" s="345"/>
      <c r="G29" s="345">
        <v>1.5</v>
      </c>
      <c r="H29" s="344">
        <f t="shared" si="0"/>
        <v>21086385.148029499</v>
      </c>
    </row>
    <row r="30" spans="1:8">
      <c r="A30" s="345">
        <v>24</v>
      </c>
      <c r="B30" s="360" t="s">
        <v>488</v>
      </c>
      <c r="C30" s="345">
        <v>151311.10131313131</v>
      </c>
      <c r="D30" s="345">
        <v>3602210.8750902885</v>
      </c>
      <c r="E30" s="345">
        <v>131733.00505533986</v>
      </c>
      <c r="F30" s="345"/>
      <c r="G30" s="345"/>
      <c r="H30" s="344">
        <f t="shared" si="0"/>
        <v>3621788.9713480799</v>
      </c>
    </row>
    <row r="31" spans="1:8">
      <c r="A31" s="345">
        <v>25</v>
      </c>
      <c r="B31" s="360" t="s">
        <v>418</v>
      </c>
      <c r="C31" s="345">
        <v>89893.478164418193</v>
      </c>
      <c r="D31" s="345">
        <v>12391829.794971773</v>
      </c>
      <c r="E31" s="345">
        <v>260677.36985593507</v>
      </c>
      <c r="F31" s="345"/>
      <c r="G31" s="345"/>
      <c r="H31" s="344">
        <f t="shared" si="0"/>
        <v>12221045.903280256</v>
      </c>
    </row>
    <row r="32" spans="1:8">
      <c r="A32" s="345">
        <v>26</v>
      </c>
      <c r="B32" s="360" t="s">
        <v>485</v>
      </c>
      <c r="C32" s="345">
        <v>0</v>
      </c>
      <c r="D32" s="345">
        <v>0</v>
      </c>
      <c r="E32" s="345">
        <v>0</v>
      </c>
      <c r="F32" s="345"/>
      <c r="G32" s="345"/>
      <c r="H32" s="344">
        <f t="shared" si="0"/>
        <v>0</v>
      </c>
    </row>
    <row r="33" spans="1:8">
      <c r="A33" s="345">
        <v>27</v>
      </c>
      <c r="B33" s="345" t="s">
        <v>419</v>
      </c>
      <c r="C33" s="345">
        <v>0</v>
      </c>
      <c r="D33" s="345">
        <v>29329125.089628495</v>
      </c>
      <c r="E33" s="345">
        <v>0</v>
      </c>
      <c r="F33" s="345"/>
      <c r="G33" s="345"/>
      <c r="H33" s="344">
        <f t="shared" si="0"/>
        <v>29329125.089628495</v>
      </c>
    </row>
    <row r="34" spans="1:8">
      <c r="A34" s="345">
        <v>28</v>
      </c>
      <c r="B34" s="349" t="s">
        <v>64</v>
      </c>
      <c r="C34" s="349">
        <v>1732309.8298893028</v>
      </c>
      <c r="D34" s="349">
        <v>210555144.34017998</v>
      </c>
      <c r="E34" s="349">
        <v>3004169.4737676252</v>
      </c>
      <c r="F34" s="349">
        <v>0</v>
      </c>
      <c r="G34" s="349">
        <v>1.5</v>
      </c>
      <c r="H34" s="344">
        <f t="shared" si="0"/>
        <v>209283284.69630164</v>
      </c>
    </row>
    <row r="36" spans="1:8">
      <c r="B36" s="35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Normal="100" workbookViewId="0">
      <selection activeCell="C22" sqref="C22"/>
    </sheetView>
  </sheetViews>
  <sheetFormatPr defaultColWidth="9.21875" defaultRowHeight="12"/>
  <cols>
    <col min="1" max="1" width="11.77734375" style="291" bestFit="1" customWidth="1"/>
    <col min="2" max="2" width="108" style="291" bestFit="1" customWidth="1"/>
    <col min="3" max="3" width="35.5546875" style="291" customWidth="1"/>
    <col min="4" max="4" width="38.44140625" style="291" customWidth="1"/>
    <col min="5" max="16384" width="9.21875" style="291"/>
  </cols>
  <sheetData>
    <row r="1" spans="1:4" ht="13.8">
      <c r="A1" s="289" t="s">
        <v>30</v>
      </c>
      <c r="B1" s="342" t="str">
        <f>'Info '!C2</f>
        <v>JSC Silk Bank</v>
      </c>
    </row>
    <row r="2" spans="1:4">
      <c r="A2" s="289" t="s">
        <v>31</v>
      </c>
      <c r="B2" s="581">
        <f>'1. key ratios '!B2</f>
        <v>45747</v>
      </c>
    </row>
    <row r="3" spans="1:4">
      <c r="A3" s="290" t="s">
        <v>420</v>
      </c>
    </row>
    <row r="5" spans="1:4">
      <c r="A5" s="792" t="s">
        <v>634</v>
      </c>
      <c r="B5" s="792"/>
      <c r="C5" s="341" t="s">
        <v>437</v>
      </c>
      <c r="D5" s="341" t="s">
        <v>478</v>
      </c>
    </row>
    <row r="6" spans="1:4">
      <c r="A6" s="368">
        <v>1</v>
      </c>
      <c r="B6" s="361" t="s">
        <v>633</v>
      </c>
      <c r="C6" s="580">
        <v>2418684.4257948752</v>
      </c>
      <c r="D6" s="580">
        <v>64961.815036364205</v>
      </c>
    </row>
    <row r="7" spans="1:4">
      <c r="A7" s="365">
        <v>2</v>
      </c>
      <c r="B7" s="361" t="s">
        <v>632</v>
      </c>
      <c r="C7" s="580">
        <v>966044.73544182745</v>
      </c>
      <c r="D7" s="580">
        <v>0</v>
      </c>
    </row>
    <row r="8" spans="1:4">
      <c r="A8" s="367">
        <v>2.1</v>
      </c>
      <c r="B8" s="366" t="s">
        <v>493</v>
      </c>
      <c r="C8" s="580">
        <v>792636.68000301428</v>
      </c>
      <c r="D8" s="580"/>
    </row>
    <row r="9" spans="1:4">
      <c r="A9" s="367">
        <v>2.2000000000000002</v>
      </c>
      <c r="B9" s="366" t="s">
        <v>491</v>
      </c>
      <c r="C9" s="580">
        <v>173408.05543881311</v>
      </c>
      <c r="D9" s="580"/>
    </row>
    <row r="10" spans="1:4">
      <c r="A10" s="368">
        <v>3</v>
      </c>
      <c r="B10" s="361" t="s">
        <v>631</v>
      </c>
      <c r="C10" s="580">
        <v>352480.85963340674</v>
      </c>
      <c r="D10" s="580">
        <v>9889.8064469112214</v>
      </c>
    </row>
    <row r="11" spans="1:4">
      <c r="A11" s="367">
        <v>3.1</v>
      </c>
      <c r="B11" s="366" t="s">
        <v>422</v>
      </c>
      <c r="C11" s="580">
        <v>1.5</v>
      </c>
      <c r="D11" s="580"/>
    </row>
    <row r="12" spans="1:4">
      <c r="A12" s="367">
        <v>3.2</v>
      </c>
      <c r="B12" s="366" t="s">
        <v>630</v>
      </c>
      <c r="C12" s="580">
        <v>352479.35963340674</v>
      </c>
      <c r="D12" s="580">
        <v>9889.8064469112214</v>
      </c>
    </row>
    <row r="13" spans="1:4">
      <c r="A13" s="367">
        <v>3.3</v>
      </c>
      <c r="B13" s="366" t="s">
        <v>492</v>
      </c>
      <c r="C13" s="580">
        <v>0</v>
      </c>
      <c r="D13" s="580"/>
    </row>
    <row r="14" spans="1:4">
      <c r="A14" s="365">
        <v>4</v>
      </c>
      <c r="B14" s="364" t="s">
        <v>629</v>
      </c>
      <c r="C14" s="580">
        <v>-83151</v>
      </c>
      <c r="D14" s="580"/>
    </row>
    <row r="15" spans="1:4">
      <c r="A15" s="362">
        <v>5</v>
      </c>
      <c r="B15" s="361" t="s">
        <v>628</v>
      </c>
      <c r="C15" s="582">
        <v>2949097.3016032958</v>
      </c>
      <c r="D15" s="582">
        <v>55072.008589452984</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Normal="100" workbookViewId="0">
      <selection activeCell="G19" sqref="G19"/>
    </sheetView>
  </sheetViews>
  <sheetFormatPr defaultColWidth="9.21875" defaultRowHeight="12"/>
  <cols>
    <col min="1" max="1" width="11.77734375" style="291" bestFit="1" customWidth="1"/>
    <col min="2" max="2" width="128.88671875" style="291" bestFit="1" customWidth="1"/>
    <col min="3" max="3" width="37" style="291" customWidth="1"/>
    <col min="4" max="4" width="50.5546875" style="291" customWidth="1"/>
    <col min="5" max="16384" width="9.21875" style="291"/>
  </cols>
  <sheetData>
    <row r="1" spans="1:4" ht="13.8">
      <c r="A1" s="289" t="s">
        <v>30</v>
      </c>
      <c r="B1" s="342" t="str">
        <f>'Info '!C2</f>
        <v>JSC Silk Bank</v>
      </c>
    </row>
    <row r="2" spans="1:4">
      <c r="A2" s="289" t="s">
        <v>31</v>
      </c>
      <c r="B2" s="581">
        <f>'1. key ratios '!B2</f>
        <v>45747</v>
      </c>
    </row>
    <row r="3" spans="1:4">
      <c r="A3" s="290" t="s">
        <v>424</v>
      </c>
    </row>
    <row r="4" spans="1:4">
      <c r="A4" s="290"/>
    </row>
    <row r="5" spans="1:4" ht="15" customHeight="1">
      <c r="A5" s="793" t="s">
        <v>494</v>
      </c>
      <c r="B5" s="794"/>
      <c r="C5" s="797" t="s">
        <v>425</v>
      </c>
      <c r="D5" s="797" t="s">
        <v>426</v>
      </c>
    </row>
    <row r="6" spans="1:4">
      <c r="A6" s="795"/>
      <c r="B6" s="796"/>
      <c r="C6" s="797"/>
      <c r="D6" s="797"/>
    </row>
    <row r="7" spans="1:4">
      <c r="A7" s="334">
        <v>1</v>
      </c>
      <c r="B7" s="334" t="s">
        <v>421</v>
      </c>
      <c r="C7" s="580">
        <v>1624143.7082370988</v>
      </c>
      <c r="D7" s="369"/>
    </row>
    <row r="8" spans="1:4">
      <c r="A8" s="363">
        <v>2</v>
      </c>
      <c r="B8" s="363" t="s">
        <v>427</v>
      </c>
      <c r="C8" s="580">
        <v>114971</v>
      </c>
      <c r="D8" s="369"/>
    </row>
    <row r="9" spans="1:4">
      <c r="A9" s="363">
        <v>3</v>
      </c>
      <c r="B9" s="372" t="s">
        <v>637</v>
      </c>
      <c r="C9" s="580"/>
      <c r="D9" s="369"/>
    </row>
    <row r="10" spans="1:4">
      <c r="A10" s="363">
        <v>4</v>
      </c>
      <c r="B10" s="363" t="s">
        <v>428</v>
      </c>
      <c r="C10" s="580">
        <v>6804.5</v>
      </c>
      <c r="D10" s="369"/>
    </row>
    <row r="11" spans="1:4">
      <c r="A11" s="363">
        <v>5</v>
      </c>
      <c r="B11" s="371" t="s">
        <v>636</v>
      </c>
      <c r="C11" s="580">
        <v>3131</v>
      </c>
      <c r="D11" s="369"/>
    </row>
    <row r="12" spans="1:4">
      <c r="A12" s="363">
        <v>6</v>
      </c>
      <c r="B12" s="371" t="s">
        <v>429</v>
      </c>
      <c r="C12" s="580">
        <v>861</v>
      </c>
      <c r="D12" s="369"/>
    </row>
    <row r="13" spans="1:4">
      <c r="A13" s="363">
        <v>7</v>
      </c>
      <c r="B13" s="371" t="s">
        <v>432</v>
      </c>
      <c r="C13" s="580">
        <v>1.5</v>
      </c>
      <c r="D13" s="369"/>
    </row>
    <row r="14" spans="1:4">
      <c r="A14" s="363">
        <v>8</v>
      </c>
      <c r="B14" s="371" t="s">
        <v>430</v>
      </c>
      <c r="C14" s="580"/>
      <c r="D14" s="363"/>
    </row>
    <row r="15" spans="1:4">
      <c r="A15" s="363">
        <v>9</v>
      </c>
      <c r="B15" s="371" t="s">
        <v>431</v>
      </c>
      <c r="C15" s="580"/>
      <c r="D15" s="363"/>
    </row>
    <row r="16" spans="1:4">
      <c r="A16" s="363">
        <v>10</v>
      </c>
      <c r="B16" s="371" t="s">
        <v>433</v>
      </c>
      <c r="C16" s="580"/>
      <c r="D16" s="363"/>
    </row>
    <row r="17" spans="1:4">
      <c r="A17" s="363">
        <v>11</v>
      </c>
      <c r="B17" s="371" t="s">
        <v>635</v>
      </c>
      <c r="C17" s="580">
        <v>2811</v>
      </c>
      <c r="D17" s="369"/>
    </row>
    <row r="18" spans="1:4">
      <c r="A18" s="334">
        <v>12</v>
      </c>
      <c r="B18" s="370" t="s">
        <v>423</v>
      </c>
      <c r="C18" s="582">
        <v>1732310.2082370988</v>
      </c>
      <c r="D18" s="369"/>
    </row>
    <row r="21" spans="1:4">
      <c r="B21" s="289"/>
    </row>
    <row r="22" spans="1:4">
      <c r="B22" s="289"/>
    </row>
    <row r="23" spans="1:4">
      <c r="B23" s="290"/>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D33" sqref="D33"/>
    </sheetView>
  </sheetViews>
  <sheetFormatPr defaultColWidth="9.21875" defaultRowHeight="12"/>
  <cols>
    <col min="1" max="1" width="11.77734375" style="356" bestFit="1" customWidth="1"/>
    <col min="2" max="2" width="63.88671875" style="356" customWidth="1"/>
    <col min="3" max="3" width="15.5546875" style="356" customWidth="1"/>
    <col min="4" max="18" width="22.21875" style="356" customWidth="1"/>
    <col min="19" max="19" width="23.21875" style="356" bestFit="1" customWidth="1"/>
    <col min="20" max="26" width="22.21875" style="356" customWidth="1"/>
    <col min="27" max="27" width="23.21875" style="356" bestFit="1" customWidth="1"/>
    <col min="28" max="28" width="20" style="356" customWidth="1"/>
    <col min="29" max="16384" width="9.21875" style="356"/>
  </cols>
  <sheetData>
    <row r="1" spans="1:28" ht="13.8">
      <c r="A1" s="289" t="s">
        <v>30</v>
      </c>
      <c r="B1" s="342" t="str">
        <f>'Info '!C2</f>
        <v>JSC Silk Bank</v>
      </c>
    </row>
    <row r="2" spans="1:28">
      <c r="A2" s="289" t="s">
        <v>31</v>
      </c>
      <c r="B2" s="581">
        <f>'1. key ratios '!B2</f>
        <v>45747</v>
      </c>
      <c r="C2" s="357"/>
    </row>
    <row r="3" spans="1:28">
      <c r="A3" s="290" t="s">
        <v>434</v>
      </c>
    </row>
    <row r="5" spans="1:28" ht="15" customHeight="1">
      <c r="A5" s="799" t="s">
        <v>649</v>
      </c>
      <c r="B5" s="800"/>
      <c r="C5" s="805" t="s">
        <v>435</v>
      </c>
      <c r="D5" s="806"/>
      <c r="E5" s="806"/>
      <c r="F5" s="806"/>
      <c r="G5" s="806"/>
      <c r="H5" s="806"/>
      <c r="I5" s="806"/>
      <c r="J5" s="806"/>
      <c r="K5" s="806"/>
      <c r="L5" s="806"/>
      <c r="M5" s="806"/>
      <c r="N5" s="806"/>
      <c r="O5" s="806"/>
      <c r="P5" s="806"/>
      <c r="Q5" s="806"/>
      <c r="R5" s="806"/>
      <c r="S5" s="806"/>
      <c r="T5" s="380"/>
      <c r="U5" s="380"/>
      <c r="V5" s="380"/>
      <c r="W5" s="380"/>
      <c r="X5" s="380"/>
      <c r="Y5" s="380"/>
      <c r="Z5" s="380"/>
      <c r="AA5" s="379"/>
      <c r="AB5" s="374"/>
    </row>
    <row r="6" spans="1:28" ht="12" customHeight="1">
      <c r="A6" s="801"/>
      <c r="B6" s="802"/>
      <c r="C6" s="807" t="s">
        <v>64</v>
      </c>
      <c r="D6" s="809" t="s">
        <v>648</v>
      </c>
      <c r="E6" s="809"/>
      <c r="F6" s="809"/>
      <c r="G6" s="809"/>
      <c r="H6" s="809" t="s">
        <v>647</v>
      </c>
      <c r="I6" s="809"/>
      <c r="J6" s="809"/>
      <c r="K6" s="809"/>
      <c r="L6" s="377"/>
      <c r="M6" s="810" t="s">
        <v>646</v>
      </c>
      <c r="N6" s="810"/>
      <c r="O6" s="810"/>
      <c r="P6" s="810"/>
      <c r="Q6" s="810"/>
      <c r="R6" s="810"/>
      <c r="S6" s="790"/>
      <c r="T6" s="378"/>
      <c r="U6" s="798" t="s">
        <v>645</v>
      </c>
      <c r="V6" s="798"/>
      <c r="W6" s="798"/>
      <c r="X6" s="798"/>
      <c r="Y6" s="798"/>
      <c r="Z6" s="798"/>
      <c r="AA6" s="791"/>
      <c r="AB6" s="377"/>
    </row>
    <row r="7" spans="1:28" ht="24">
      <c r="A7" s="803"/>
      <c r="B7" s="804"/>
      <c r="C7" s="808"/>
      <c r="D7" s="376"/>
      <c r="E7" s="353" t="s">
        <v>436</v>
      </c>
      <c r="F7" s="353" t="s">
        <v>643</v>
      </c>
      <c r="G7" s="355" t="s">
        <v>644</v>
      </c>
      <c r="H7" s="357"/>
      <c r="I7" s="353" t="s">
        <v>436</v>
      </c>
      <c r="J7" s="353" t="s">
        <v>643</v>
      </c>
      <c r="K7" s="355" t="s">
        <v>644</v>
      </c>
      <c r="L7" s="375"/>
      <c r="M7" s="353" t="s">
        <v>436</v>
      </c>
      <c r="N7" s="353" t="s">
        <v>643</v>
      </c>
      <c r="O7" s="353" t="s">
        <v>642</v>
      </c>
      <c r="P7" s="353" t="s">
        <v>641</v>
      </c>
      <c r="Q7" s="353" t="s">
        <v>640</v>
      </c>
      <c r="R7" s="353" t="s">
        <v>639</v>
      </c>
      <c r="S7" s="353" t="s">
        <v>638</v>
      </c>
      <c r="T7" s="375"/>
      <c r="U7" s="353" t="s">
        <v>436</v>
      </c>
      <c r="V7" s="353" t="s">
        <v>643</v>
      </c>
      <c r="W7" s="353" t="s">
        <v>642</v>
      </c>
      <c r="X7" s="353" t="s">
        <v>641</v>
      </c>
      <c r="Y7" s="353" t="s">
        <v>640</v>
      </c>
      <c r="Z7" s="353" t="s">
        <v>639</v>
      </c>
      <c r="AA7" s="353" t="s">
        <v>638</v>
      </c>
      <c r="AB7" s="374"/>
    </row>
    <row r="8" spans="1:28">
      <c r="A8" s="373">
        <v>1</v>
      </c>
      <c r="B8" s="349" t="s">
        <v>437</v>
      </c>
      <c r="C8" s="600">
        <v>132584588.34670463</v>
      </c>
      <c r="D8" s="584">
        <v>126813815.65639779</v>
      </c>
      <c r="E8" s="584">
        <v>1601521.7899954254</v>
      </c>
      <c r="F8" s="584">
        <v>0</v>
      </c>
      <c r="G8" s="584">
        <v>0</v>
      </c>
      <c r="H8" s="584">
        <v>4038463.3241538149</v>
      </c>
      <c r="I8" s="584">
        <v>41380.045355227041</v>
      </c>
      <c r="J8" s="584">
        <v>3706580.7371944012</v>
      </c>
      <c r="K8" s="584">
        <v>0</v>
      </c>
      <c r="L8" s="584">
        <v>1732309.366153039</v>
      </c>
      <c r="M8" s="584">
        <v>32521.260704225355</v>
      </c>
      <c r="N8" s="584">
        <v>295960.48836760706</v>
      </c>
      <c r="O8" s="584">
        <v>139056.82267259716</v>
      </c>
      <c r="P8" s="584">
        <v>937397.33698981348</v>
      </c>
      <c r="Q8" s="584">
        <v>23699.517418796011</v>
      </c>
      <c r="R8" s="584">
        <v>0</v>
      </c>
      <c r="S8" s="584">
        <v>144338.21</v>
      </c>
      <c r="T8" s="584">
        <v>0</v>
      </c>
      <c r="U8" s="584">
        <v>0</v>
      </c>
      <c r="V8" s="584">
        <v>0</v>
      </c>
      <c r="W8" s="584">
        <v>0</v>
      </c>
      <c r="X8" s="584">
        <v>0</v>
      </c>
      <c r="Y8" s="584">
        <v>0</v>
      </c>
      <c r="Z8" s="584">
        <v>0</v>
      </c>
      <c r="AA8" s="584">
        <v>0</v>
      </c>
    </row>
    <row r="9" spans="1:28">
      <c r="A9" s="345">
        <v>1.1000000000000001</v>
      </c>
      <c r="B9" s="365" t="s">
        <v>438</v>
      </c>
      <c r="C9" s="601">
        <v>0</v>
      </c>
      <c r="D9" s="584"/>
      <c r="E9" s="584"/>
      <c r="F9" s="584"/>
      <c r="G9" s="584"/>
      <c r="H9" s="584"/>
      <c r="I9" s="584"/>
      <c r="J9" s="584"/>
      <c r="K9" s="584"/>
      <c r="L9" s="584"/>
      <c r="M9" s="584"/>
      <c r="N9" s="584"/>
      <c r="O9" s="584"/>
      <c r="P9" s="584"/>
      <c r="Q9" s="584"/>
      <c r="R9" s="584"/>
      <c r="S9" s="584"/>
      <c r="T9" s="584"/>
      <c r="U9" s="584"/>
      <c r="V9" s="584"/>
      <c r="W9" s="584"/>
      <c r="X9" s="584"/>
      <c r="Y9" s="584"/>
      <c r="Z9" s="584"/>
      <c r="AA9" s="584"/>
    </row>
    <row r="10" spans="1:28">
      <c r="A10" s="345">
        <v>1.2</v>
      </c>
      <c r="B10" s="365" t="s">
        <v>439</v>
      </c>
      <c r="C10" s="601">
        <v>0</v>
      </c>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row>
    <row r="11" spans="1:28">
      <c r="A11" s="345">
        <v>1.3</v>
      </c>
      <c r="B11" s="365" t="s">
        <v>440</v>
      </c>
      <c r="C11" s="601">
        <v>0</v>
      </c>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row>
    <row r="12" spans="1:28">
      <c r="A12" s="345">
        <v>1.4</v>
      </c>
      <c r="B12" s="365" t="s">
        <v>441</v>
      </c>
      <c r="C12" s="601">
        <v>0</v>
      </c>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row>
    <row r="13" spans="1:28">
      <c r="A13" s="345">
        <v>1.5</v>
      </c>
      <c r="B13" s="365" t="s">
        <v>442</v>
      </c>
      <c r="C13" s="601">
        <v>92091404.504617214</v>
      </c>
      <c r="D13" s="584">
        <v>88153664.558996171</v>
      </c>
      <c r="E13" s="584">
        <v>1146899.3009965837</v>
      </c>
      <c r="F13" s="584">
        <v>0</v>
      </c>
      <c r="G13" s="584">
        <v>0</v>
      </c>
      <c r="H13" s="584">
        <v>3008451.7359177242</v>
      </c>
      <c r="I13" s="584">
        <v>0</v>
      </c>
      <c r="J13" s="584">
        <v>3008451.7359177242</v>
      </c>
      <c r="K13" s="584">
        <v>0</v>
      </c>
      <c r="L13" s="584">
        <v>929288.20970333298</v>
      </c>
      <c r="M13" s="584">
        <v>0</v>
      </c>
      <c r="N13" s="584">
        <v>895.64131313131315</v>
      </c>
      <c r="O13" s="584">
        <v>2976.4802356256732</v>
      </c>
      <c r="P13" s="584">
        <v>781077.87815457606</v>
      </c>
      <c r="Q13" s="584">
        <v>0</v>
      </c>
      <c r="R13" s="584">
        <v>0</v>
      </c>
      <c r="S13" s="584">
        <v>144338.21</v>
      </c>
      <c r="T13" s="584"/>
      <c r="U13" s="584"/>
      <c r="V13" s="584"/>
      <c r="W13" s="584"/>
      <c r="X13" s="584"/>
      <c r="Y13" s="584"/>
      <c r="Z13" s="584"/>
      <c r="AA13" s="584"/>
    </row>
    <row r="14" spans="1:28">
      <c r="A14" s="345">
        <v>1.6</v>
      </c>
      <c r="B14" s="365" t="s">
        <v>443</v>
      </c>
      <c r="C14" s="601">
        <v>40493183.84208741</v>
      </c>
      <c r="D14" s="584">
        <v>38660151.097401612</v>
      </c>
      <c r="E14" s="584">
        <v>454622.48899884167</v>
      </c>
      <c r="F14" s="584">
        <v>0</v>
      </c>
      <c r="G14" s="584">
        <v>0</v>
      </c>
      <c r="H14" s="584">
        <v>1030011.5882360906</v>
      </c>
      <c r="I14" s="584">
        <v>41380.045355227041</v>
      </c>
      <c r="J14" s="584">
        <v>698129.00127667713</v>
      </c>
      <c r="K14" s="584">
        <v>0</v>
      </c>
      <c r="L14" s="584">
        <v>803021.15644970606</v>
      </c>
      <c r="M14" s="584">
        <v>32521.260704225355</v>
      </c>
      <c r="N14" s="584">
        <v>295064.84705447574</v>
      </c>
      <c r="O14" s="584">
        <v>136080.34243697149</v>
      </c>
      <c r="P14" s="584">
        <v>156319.45883523743</v>
      </c>
      <c r="Q14" s="584">
        <v>23699.517418796011</v>
      </c>
      <c r="R14" s="584">
        <v>0</v>
      </c>
      <c r="S14" s="584">
        <v>0</v>
      </c>
      <c r="T14" s="584"/>
      <c r="U14" s="584"/>
      <c r="V14" s="584"/>
      <c r="W14" s="584"/>
      <c r="X14" s="584"/>
      <c r="Y14" s="584"/>
      <c r="Z14" s="584"/>
      <c r="AA14" s="584"/>
    </row>
    <row r="15" spans="1:28">
      <c r="A15" s="373">
        <v>2</v>
      </c>
      <c r="B15" s="349" t="s">
        <v>444</v>
      </c>
      <c r="C15" s="600">
        <v>24356220.339999996</v>
      </c>
      <c r="D15" s="584">
        <v>24356220.339999996</v>
      </c>
      <c r="E15" s="584"/>
      <c r="F15" s="584"/>
      <c r="G15" s="584"/>
      <c r="H15" s="584"/>
      <c r="I15" s="584"/>
      <c r="J15" s="584"/>
      <c r="K15" s="584"/>
      <c r="L15" s="584"/>
      <c r="M15" s="584"/>
      <c r="N15" s="584"/>
      <c r="O15" s="584"/>
      <c r="P15" s="584"/>
      <c r="Q15" s="584"/>
      <c r="R15" s="584"/>
      <c r="S15" s="584"/>
      <c r="T15" s="584"/>
      <c r="U15" s="584"/>
      <c r="V15" s="584"/>
      <c r="W15" s="584"/>
      <c r="X15" s="584"/>
      <c r="Y15" s="584"/>
      <c r="Z15" s="584"/>
      <c r="AA15" s="584"/>
    </row>
    <row r="16" spans="1:28">
      <c r="A16" s="345">
        <v>2.1</v>
      </c>
      <c r="B16" s="365" t="s">
        <v>438</v>
      </c>
      <c r="C16" s="601"/>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row>
    <row r="17" spans="1:27">
      <c r="A17" s="345">
        <v>2.2000000000000002</v>
      </c>
      <c r="B17" s="365" t="s">
        <v>439</v>
      </c>
      <c r="C17" s="601">
        <v>24356220.339999996</v>
      </c>
      <c r="D17" s="584">
        <v>24356220.339999996</v>
      </c>
      <c r="E17" s="584"/>
      <c r="F17" s="584"/>
      <c r="G17" s="584"/>
      <c r="H17" s="584"/>
      <c r="I17" s="584"/>
      <c r="J17" s="584"/>
      <c r="K17" s="584"/>
      <c r="L17" s="584"/>
      <c r="M17" s="584"/>
      <c r="N17" s="584"/>
      <c r="O17" s="584"/>
      <c r="P17" s="584"/>
      <c r="Q17" s="584"/>
      <c r="R17" s="584"/>
      <c r="S17" s="584"/>
      <c r="T17" s="584"/>
      <c r="U17" s="584"/>
      <c r="V17" s="584"/>
      <c r="W17" s="584"/>
      <c r="X17" s="584"/>
      <c r="Y17" s="584"/>
      <c r="Z17" s="584"/>
      <c r="AA17" s="584"/>
    </row>
    <row r="18" spans="1:27">
      <c r="A18" s="345">
        <v>2.2999999999999998</v>
      </c>
      <c r="B18" s="365" t="s">
        <v>440</v>
      </c>
      <c r="C18" s="601"/>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row>
    <row r="19" spans="1:27">
      <c r="A19" s="345">
        <v>2.4</v>
      </c>
      <c r="B19" s="365" t="s">
        <v>441</v>
      </c>
      <c r="C19" s="601"/>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row>
    <row r="20" spans="1:27">
      <c r="A20" s="345">
        <v>2.5</v>
      </c>
      <c r="B20" s="365" t="s">
        <v>442</v>
      </c>
      <c r="C20" s="601"/>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row>
    <row r="21" spans="1:27">
      <c r="A21" s="345">
        <v>2.6</v>
      </c>
      <c r="B21" s="365" t="s">
        <v>443</v>
      </c>
      <c r="C21" s="601"/>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row>
    <row r="22" spans="1:27">
      <c r="A22" s="373">
        <v>3</v>
      </c>
      <c r="B22" s="349" t="s">
        <v>484</v>
      </c>
      <c r="C22" s="600">
        <v>23701879.32</v>
      </c>
      <c r="D22" s="600">
        <v>12614431.549999999</v>
      </c>
      <c r="E22" s="602"/>
      <c r="F22" s="602"/>
      <c r="G22" s="602"/>
      <c r="H22" s="600"/>
      <c r="I22" s="602"/>
      <c r="J22" s="602"/>
      <c r="K22" s="602"/>
      <c r="L22" s="600"/>
      <c r="M22" s="602"/>
      <c r="N22" s="602"/>
      <c r="O22" s="602"/>
      <c r="P22" s="602"/>
      <c r="Q22" s="602"/>
      <c r="R22" s="602"/>
      <c r="S22" s="602"/>
      <c r="T22" s="600"/>
      <c r="U22" s="602"/>
      <c r="V22" s="602"/>
      <c r="W22" s="602"/>
      <c r="X22" s="602"/>
      <c r="Y22" s="602"/>
      <c r="Z22" s="602"/>
      <c r="AA22" s="602"/>
    </row>
    <row r="23" spans="1:27">
      <c r="A23" s="345">
        <v>3.1</v>
      </c>
      <c r="B23" s="365" t="s">
        <v>438</v>
      </c>
      <c r="C23" s="601"/>
      <c r="D23" s="600"/>
      <c r="E23" s="602"/>
      <c r="F23" s="602"/>
      <c r="G23" s="602"/>
      <c r="H23" s="600"/>
      <c r="I23" s="602"/>
      <c r="J23" s="602"/>
      <c r="K23" s="602"/>
      <c r="L23" s="600"/>
      <c r="M23" s="602"/>
      <c r="N23" s="602"/>
      <c r="O23" s="602"/>
      <c r="P23" s="602"/>
      <c r="Q23" s="602"/>
      <c r="R23" s="602"/>
      <c r="S23" s="602"/>
      <c r="T23" s="600"/>
      <c r="U23" s="602"/>
      <c r="V23" s="602"/>
      <c r="W23" s="602"/>
      <c r="X23" s="602"/>
      <c r="Y23" s="602"/>
      <c r="Z23" s="602"/>
      <c r="AA23" s="602"/>
    </row>
    <row r="24" spans="1:27">
      <c r="A24" s="345">
        <v>3.2</v>
      </c>
      <c r="B24" s="365" t="s">
        <v>439</v>
      </c>
      <c r="C24" s="601"/>
      <c r="D24" s="600"/>
      <c r="E24" s="602"/>
      <c r="F24" s="602"/>
      <c r="G24" s="602"/>
      <c r="H24" s="600"/>
      <c r="I24" s="602"/>
      <c r="J24" s="602"/>
      <c r="K24" s="602"/>
      <c r="L24" s="600"/>
      <c r="M24" s="602"/>
      <c r="N24" s="602"/>
      <c r="O24" s="602"/>
      <c r="P24" s="602"/>
      <c r="Q24" s="602"/>
      <c r="R24" s="602"/>
      <c r="S24" s="602"/>
      <c r="T24" s="600"/>
      <c r="U24" s="602"/>
      <c r="V24" s="602"/>
      <c r="W24" s="602"/>
      <c r="X24" s="602"/>
      <c r="Y24" s="602"/>
      <c r="Z24" s="602"/>
      <c r="AA24" s="602"/>
    </row>
    <row r="25" spans="1:27">
      <c r="A25" s="345">
        <v>3.3</v>
      </c>
      <c r="B25" s="365" t="s">
        <v>440</v>
      </c>
      <c r="C25" s="601"/>
      <c r="D25" s="600"/>
      <c r="E25" s="602"/>
      <c r="F25" s="602"/>
      <c r="G25" s="602"/>
      <c r="H25" s="600"/>
      <c r="I25" s="602"/>
      <c r="J25" s="602"/>
      <c r="K25" s="602"/>
      <c r="L25" s="600"/>
      <c r="M25" s="602"/>
      <c r="N25" s="602"/>
      <c r="O25" s="602"/>
      <c r="P25" s="602"/>
      <c r="Q25" s="602"/>
      <c r="R25" s="602"/>
      <c r="S25" s="602"/>
      <c r="T25" s="600"/>
      <c r="U25" s="602"/>
      <c r="V25" s="602"/>
      <c r="W25" s="602"/>
      <c r="X25" s="602"/>
      <c r="Y25" s="602"/>
      <c r="Z25" s="602"/>
      <c r="AA25" s="602"/>
    </row>
    <row r="26" spans="1:27">
      <c r="A26" s="345">
        <v>3.4</v>
      </c>
      <c r="B26" s="365" t="s">
        <v>441</v>
      </c>
      <c r="C26" s="601"/>
      <c r="D26" s="600"/>
      <c r="E26" s="602"/>
      <c r="F26" s="602"/>
      <c r="G26" s="602"/>
      <c r="H26" s="600"/>
      <c r="I26" s="602"/>
      <c r="J26" s="602"/>
      <c r="K26" s="602"/>
      <c r="L26" s="600"/>
      <c r="M26" s="602"/>
      <c r="N26" s="602"/>
      <c r="O26" s="602"/>
      <c r="P26" s="602"/>
      <c r="Q26" s="602"/>
      <c r="R26" s="602"/>
      <c r="S26" s="602"/>
      <c r="T26" s="600"/>
      <c r="U26" s="602"/>
      <c r="V26" s="602"/>
      <c r="W26" s="602"/>
      <c r="X26" s="602"/>
      <c r="Y26" s="602"/>
      <c r="Z26" s="602"/>
      <c r="AA26" s="602"/>
    </row>
    <row r="27" spans="1:27">
      <c r="A27" s="345">
        <v>3.5</v>
      </c>
      <c r="B27" s="365" t="s">
        <v>442</v>
      </c>
      <c r="C27" s="601">
        <v>12614431.549999999</v>
      </c>
      <c r="D27" s="600">
        <v>12614431.549999999</v>
      </c>
      <c r="E27" s="602"/>
      <c r="F27" s="602"/>
      <c r="G27" s="602"/>
      <c r="H27" s="600"/>
      <c r="I27" s="602"/>
      <c r="J27" s="602"/>
      <c r="K27" s="602"/>
      <c r="L27" s="600"/>
      <c r="M27" s="602"/>
      <c r="N27" s="602"/>
      <c r="O27" s="602"/>
      <c r="P27" s="602"/>
      <c r="Q27" s="602"/>
      <c r="R27" s="602"/>
      <c r="S27" s="602"/>
      <c r="T27" s="600"/>
      <c r="U27" s="602"/>
      <c r="V27" s="602"/>
      <c r="W27" s="602"/>
      <c r="X27" s="602"/>
      <c r="Y27" s="602"/>
      <c r="Z27" s="602"/>
      <c r="AA27" s="602"/>
    </row>
    <row r="28" spans="1:27">
      <c r="A28" s="345">
        <v>3.6</v>
      </c>
      <c r="B28" s="365" t="s">
        <v>443</v>
      </c>
      <c r="C28" s="601">
        <v>11087447.77</v>
      </c>
      <c r="D28" s="600"/>
      <c r="E28" s="602"/>
      <c r="F28" s="602"/>
      <c r="G28" s="602"/>
      <c r="H28" s="600"/>
      <c r="I28" s="602"/>
      <c r="J28" s="602"/>
      <c r="K28" s="602"/>
      <c r="L28" s="600"/>
      <c r="M28" s="602"/>
      <c r="N28" s="602"/>
      <c r="O28" s="602"/>
      <c r="P28" s="602"/>
      <c r="Q28" s="602"/>
      <c r="R28" s="602"/>
      <c r="S28" s="602"/>
      <c r="T28" s="600"/>
      <c r="U28" s="602"/>
      <c r="V28" s="602"/>
      <c r="W28" s="602"/>
      <c r="X28" s="602"/>
      <c r="Y28" s="602"/>
      <c r="Z28" s="602"/>
      <c r="AA28" s="60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Normal="100" workbookViewId="0">
      <selection activeCell="B16" sqref="B16"/>
    </sheetView>
  </sheetViews>
  <sheetFormatPr defaultColWidth="9.21875" defaultRowHeight="12"/>
  <cols>
    <col min="1" max="1" width="11.77734375" style="356" bestFit="1" customWidth="1"/>
    <col min="2" max="2" width="90.21875" style="356" bestFit="1" customWidth="1"/>
    <col min="3" max="3" width="20.21875" style="356" customWidth="1"/>
    <col min="4" max="4" width="22.21875" style="356" customWidth="1"/>
    <col min="5" max="7" width="17.109375" style="356" customWidth="1"/>
    <col min="8" max="8" width="22.21875" style="356" customWidth="1"/>
    <col min="9" max="10" width="17.109375" style="356" customWidth="1"/>
    <col min="11" max="27" width="22.21875" style="356" customWidth="1"/>
    <col min="28" max="16384" width="9.21875" style="356"/>
  </cols>
  <sheetData>
    <row r="1" spans="1:27" ht="13.8">
      <c r="A1" s="289" t="s">
        <v>30</v>
      </c>
      <c r="B1" s="342" t="str">
        <f>'Info '!C2</f>
        <v>JSC Silk Bank</v>
      </c>
    </row>
    <row r="2" spans="1:27">
      <c r="A2" s="289" t="s">
        <v>31</v>
      </c>
      <c r="B2" s="581">
        <f>'1. key ratios '!B2</f>
        <v>45747</v>
      </c>
    </row>
    <row r="3" spans="1:27">
      <c r="A3" s="290" t="s">
        <v>446</v>
      </c>
      <c r="C3" s="358"/>
    </row>
    <row r="4" spans="1:27" ht="12.6" thickBot="1">
      <c r="A4" s="290"/>
      <c r="B4" s="358"/>
      <c r="C4" s="358"/>
    </row>
    <row r="5" spans="1:27" ht="13.5" customHeight="1">
      <c r="A5" s="811" t="s">
        <v>652</v>
      </c>
      <c r="B5" s="812"/>
      <c r="C5" s="820" t="s">
        <v>651</v>
      </c>
      <c r="D5" s="821"/>
      <c r="E5" s="821"/>
      <c r="F5" s="821"/>
      <c r="G5" s="821"/>
      <c r="H5" s="821"/>
      <c r="I5" s="821"/>
      <c r="J5" s="821"/>
      <c r="K5" s="821"/>
      <c r="L5" s="821"/>
      <c r="M5" s="821"/>
      <c r="N5" s="821"/>
      <c r="O5" s="821"/>
      <c r="P5" s="821"/>
      <c r="Q5" s="821"/>
      <c r="R5" s="821"/>
      <c r="S5" s="822"/>
      <c r="T5" s="380"/>
      <c r="U5" s="380"/>
      <c r="V5" s="380"/>
      <c r="W5" s="380"/>
      <c r="X5" s="380"/>
      <c r="Y5" s="380"/>
      <c r="Z5" s="380"/>
      <c r="AA5" s="379"/>
    </row>
    <row r="6" spans="1:27" ht="12" customHeight="1">
      <c r="A6" s="813"/>
      <c r="B6" s="814"/>
      <c r="C6" s="817" t="s">
        <v>64</v>
      </c>
      <c r="D6" s="809" t="s">
        <v>648</v>
      </c>
      <c r="E6" s="809"/>
      <c r="F6" s="809"/>
      <c r="G6" s="809"/>
      <c r="H6" s="809" t="s">
        <v>647</v>
      </c>
      <c r="I6" s="809"/>
      <c r="J6" s="809"/>
      <c r="K6" s="809"/>
      <c r="L6" s="377"/>
      <c r="M6" s="810" t="s">
        <v>646</v>
      </c>
      <c r="N6" s="810"/>
      <c r="O6" s="810"/>
      <c r="P6" s="810"/>
      <c r="Q6" s="810"/>
      <c r="R6" s="810"/>
      <c r="S6" s="819"/>
      <c r="T6" s="380"/>
      <c r="U6" s="798" t="s">
        <v>645</v>
      </c>
      <c r="V6" s="798"/>
      <c r="W6" s="798"/>
      <c r="X6" s="798"/>
      <c r="Y6" s="798"/>
      <c r="Z6" s="798"/>
      <c r="AA6" s="791"/>
    </row>
    <row r="7" spans="1:27" ht="24">
      <c r="A7" s="815"/>
      <c r="B7" s="816"/>
      <c r="C7" s="818"/>
      <c r="D7" s="376"/>
      <c r="E7" s="353" t="s">
        <v>436</v>
      </c>
      <c r="F7" s="353" t="s">
        <v>643</v>
      </c>
      <c r="G7" s="355" t="s">
        <v>644</v>
      </c>
      <c r="H7" s="357"/>
      <c r="I7" s="353" t="s">
        <v>436</v>
      </c>
      <c r="J7" s="353" t="s">
        <v>643</v>
      </c>
      <c r="K7" s="355" t="s">
        <v>644</v>
      </c>
      <c r="L7" s="375"/>
      <c r="M7" s="353" t="s">
        <v>436</v>
      </c>
      <c r="N7" s="353" t="s">
        <v>643</v>
      </c>
      <c r="O7" s="353" t="s">
        <v>642</v>
      </c>
      <c r="P7" s="353" t="s">
        <v>641</v>
      </c>
      <c r="Q7" s="353" t="s">
        <v>640</v>
      </c>
      <c r="R7" s="353" t="s">
        <v>639</v>
      </c>
      <c r="S7" s="401" t="s">
        <v>638</v>
      </c>
      <c r="T7" s="400"/>
      <c r="U7" s="353" t="s">
        <v>436</v>
      </c>
      <c r="V7" s="353" t="s">
        <v>643</v>
      </c>
      <c r="W7" s="353" t="s">
        <v>642</v>
      </c>
      <c r="X7" s="353" t="s">
        <v>641</v>
      </c>
      <c r="Y7" s="353" t="s">
        <v>640</v>
      </c>
      <c r="Z7" s="353" t="s">
        <v>639</v>
      </c>
      <c r="AA7" s="353" t="s">
        <v>638</v>
      </c>
    </row>
    <row r="8" spans="1:27">
      <c r="A8" s="399">
        <v>1</v>
      </c>
      <c r="B8" s="398" t="s">
        <v>437</v>
      </c>
      <c r="C8" s="603">
        <v>132584588.34670463</v>
      </c>
      <c r="D8" s="584">
        <v>126813815.65639779</v>
      </c>
      <c r="E8" s="584">
        <v>1601521.7899954254</v>
      </c>
      <c r="F8" s="584">
        <v>0</v>
      </c>
      <c r="G8" s="584">
        <v>0</v>
      </c>
      <c r="H8" s="584">
        <v>4038463.3241538149</v>
      </c>
      <c r="I8" s="584">
        <v>41380.045355227041</v>
      </c>
      <c r="J8" s="584">
        <v>3706580.7371944012</v>
      </c>
      <c r="K8" s="584">
        <v>0</v>
      </c>
      <c r="L8" s="584">
        <v>1732309.366153039</v>
      </c>
      <c r="M8" s="584">
        <v>32521.260704225355</v>
      </c>
      <c r="N8" s="584">
        <v>295960.48836760706</v>
      </c>
      <c r="O8" s="584">
        <v>139056.82267259716</v>
      </c>
      <c r="P8" s="584">
        <v>937397.33698981348</v>
      </c>
      <c r="Q8" s="584">
        <v>23699.517418796011</v>
      </c>
      <c r="R8" s="584">
        <v>0</v>
      </c>
      <c r="S8" s="604">
        <v>144338.21</v>
      </c>
      <c r="T8" s="605"/>
      <c r="U8" s="584"/>
      <c r="V8" s="584"/>
      <c r="W8" s="584"/>
      <c r="X8" s="584"/>
      <c r="Y8" s="584"/>
      <c r="Z8" s="584"/>
      <c r="AA8" s="604"/>
    </row>
    <row r="9" spans="1:27">
      <c r="A9" s="391">
        <v>1.1000000000000001</v>
      </c>
      <c r="B9" s="397" t="s">
        <v>447</v>
      </c>
      <c r="C9" s="606">
        <v>114737432.56582642</v>
      </c>
      <c r="D9" s="584">
        <v>109714294.55626301</v>
      </c>
      <c r="E9" s="584">
        <v>1315315.1177062159</v>
      </c>
      <c r="F9" s="584">
        <v>0</v>
      </c>
      <c r="G9" s="584">
        <v>0</v>
      </c>
      <c r="H9" s="584">
        <v>3704315.2711715777</v>
      </c>
      <c r="I9" s="584">
        <v>15021.179999999998</v>
      </c>
      <c r="J9" s="584">
        <v>3538385.3779386301</v>
      </c>
      <c r="K9" s="584">
        <v>0</v>
      </c>
      <c r="L9" s="584">
        <v>1318822.9283918035</v>
      </c>
      <c r="M9" s="584">
        <v>0</v>
      </c>
      <c r="N9" s="584">
        <v>292278.67705447576</v>
      </c>
      <c r="O9" s="584">
        <v>27521.983182751537</v>
      </c>
      <c r="P9" s="584">
        <v>781077.87815457606</v>
      </c>
      <c r="Q9" s="584">
        <v>0</v>
      </c>
      <c r="R9" s="584">
        <v>0</v>
      </c>
      <c r="S9" s="604">
        <v>144338.21</v>
      </c>
      <c r="T9" s="605"/>
      <c r="U9" s="584"/>
      <c r="V9" s="584"/>
      <c r="W9" s="584"/>
      <c r="X9" s="584"/>
      <c r="Y9" s="584"/>
      <c r="Z9" s="584"/>
      <c r="AA9" s="604"/>
    </row>
    <row r="10" spans="1:27">
      <c r="A10" s="395" t="s">
        <v>14</v>
      </c>
      <c r="B10" s="396" t="s">
        <v>448</v>
      </c>
      <c r="C10" s="607">
        <v>100689903.66176821</v>
      </c>
      <c r="D10" s="584">
        <v>95897630.548620537</v>
      </c>
      <c r="E10" s="584">
        <v>1125013.1916608522</v>
      </c>
      <c r="F10" s="584">
        <v>0</v>
      </c>
      <c r="G10" s="584">
        <v>0</v>
      </c>
      <c r="H10" s="584">
        <v>3505104.9879386299</v>
      </c>
      <c r="I10" s="584">
        <v>0</v>
      </c>
      <c r="J10" s="584">
        <v>3446720.81793863</v>
      </c>
      <c r="K10" s="584">
        <v>0</v>
      </c>
      <c r="L10" s="584">
        <v>1287168.1252090519</v>
      </c>
      <c r="M10" s="584">
        <v>0</v>
      </c>
      <c r="N10" s="584">
        <v>292278.67705447576</v>
      </c>
      <c r="O10" s="584">
        <v>0</v>
      </c>
      <c r="P10" s="584">
        <v>781077.87815457606</v>
      </c>
      <c r="Q10" s="584">
        <v>0</v>
      </c>
      <c r="R10" s="584">
        <v>0</v>
      </c>
      <c r="S10" s="604">
        <v>144338.21</v>
      </c>
      <c r="T10" s="605"/>
      <c r="U10" s="584"/>
      <c r="V10" s="584"/>
      <c r="W10" s="584"/>
      <c r="X10" s="584"/>
      <c r="Y10" s="584"/>
      <c r="Z10" s="584"/>
      <c r="AA10" s="604"/>
    </row>
    <row r="11" spans="1:27">
      <c r="A11" s="393" t="s">
        <v>449</v>
      </c>
      <c r="B11" s="394" t="s">
        <v>450</v>
      </c>
      <c r="C11" s="608">
        <v>58977087.292729661</v>
      </c>
      <c r="D11" s="584">
        <v>56199442.148967415</v>
      </c>
      <c r="E11" s="584">
        <v>0</v>
      </c>
      <c r="F11" s="584">
        <v>0</v>
      </c>
      <c r="G11" s="584">
        <v>0</v>
      </c>
      <c r="H11" s="584">
        <v>1490477.0185531913</v>
      </c>
      <c r="I11" s="584">
        <v>0</v>
      </c>
      <c r="J11" s="584">
        <v>1432092.8485531914</v>
      </c>
      <c r="K11" s="584">
        <v>0</v>
      </c>
      <c r="L11" s="584">
        <v>1287168.1252090519</v>
      </c>
      <c r="M11" s="584">
        <v>0</v>
      </c>
      <c r="N11" s="584">
        <v>292278.67705447576</v>
      </c>
      <c r="O11" s="584">
        <v>0</v>
      </c>
      <c r="P11" s="584">
        <v>781077.87815457606</v>
      </c>
      <c r="Q11" s="584">
        <v>0</v>
      </c>
      <c r="R11" s="584">
        <v>0</v>
      </c>
      <c r="S11" s="604">
        <v>144338.21</v>
      </c>
      <c r="T11" s="605"/>
      <c r="U11" s="584"/>
      <c r="V11" s="584"/>
      <c r="W11" s="584"/>
      <c r="X11" s="584"/>
      <c r="Y11" s="584"/>
      <c r="Z11" s="584"/>
      <c r="AA11" s="604"/>
    </row>
    <row r="12" spans="1:27">
      <c r="A12" s="393" t="s">
        <v>451</v>
      </c>
      <c r="B12" s="394" t="s">
        <v>452</v>
      </c>
      <c r="C12" s="608">
        <v>27130876.427665949</v>
      </c>
      <c r="D12" s="584">
        <v>25181745.193538964</v>
      </c>
      <c r="E12" s="584">
        <v>1125013.1916608522</v>
      </c>
      <c r="F12" s="584">
        <v>0</v>
      </c>
      <c r="G12" s="584">
        <v>0</v>
      </c>
      <c r="H12" s="584">
        <v>1949131.2341269839</v>
      </c>
      <c r="I12" s="584">
        <v>0</v>
      </c>
      <c r="J12" s="584">
        <v>1949131.2341269839</v>
      </c>
      <c r="K12" s="584">
        <v>0</v>
      </c>
      <c r="L12" s="584">
        <v>0</v>
      </c>
      <c r="M12" s="584">
        <v>0</v>
      </c>
      <c r="N12" s="584">
        <v>0</v>
      </c>
      <c r="O12" s="584">
        <v>0</v>
      </c>
      <c r="P12" s="584">
        <v>0</v>
      </c>
      <c r="Q12" s="584">
        <v>0</v>
      </c>
      <c r="R12" s="584">
        <v>0</v>
      </c>
      <c r="S12" s="604">
        <v>0</v>
      </c>
      <c r="T12" s="605"/>
      <c r="U12" s="584"/>
      <c r="V12" s="584"/>
      <c r="W12" s="584"/>
      <c r="X12" s="584"/>
      <c r="Y12" s="584"/>
      <c r="Z12" s="584"/>
      <c r="AA12" s="604"/>
    </row>
    <row r="13" spans="1:27">
      <c r="A13" s="393" t="s">
        <v>453</v>
      </c>
      <c r="B13" s="394" t="s">
        <v>454</v>
      </c>
      <c r="C13" s="608">
        <v>8840372.1294017453</v>
      </c>
      <c r="D13" s="584">
        <v>8840372.1294017453</v>
      </c>
      <c r="E13" s="584">
        <v>0</v>
      </c>
      <c r="F13" s="584">
        <v>0</v>
      </c>
      <c r="G13" s="584">
        <v>0</v>
      </c>
      <c r="H13" s="584">
        <v>0</v>
      </c>
      <c r="I13" s="584">
        <v>0</v>
      </c>
      <c r="J13" s="584">
        <v>0</v>
      </c>
      <c r="K13" s="584">
        <v>0</v>
      </c>
      <c r="L13" s="584">
        <v>0</v>
      </c>
      <c r="M13" s="584">
        <v>0</v>
      </c>
      <c r="N13" s="584">
        <v>0</v>
      </c>
      <c r="O13" s="584">
        <v>0</v>
      </c>
      <c r="P13" s="584">
        <v>0</v>
      </c>
      <c r="Q13" s="584">
        <v>0</v>
      </c>
      <c r="R13" s="584">
        <v>0</v>
      </c>
      <c r="S13" s="604">
        <v>0</v>
      </c>
      <c r="T13" s="605"/>
      <c r="U13" s="584"/>
      <c r="V13" s="584"/>
      <c r="W13" s="584"/>
      <c r="X13" s="584"/>
      <c r="Y13" s="584"/>
      <c r="Z13" s="584"/>
      <c r="AA13" s="604"/>
    </row>
    <row r="14" spans="1:27">
      <c r="A14" s="393" t="s">
        <v>455</v>
      </c>
      <c r="B14" s="394" t="s">
        <v>456</v>
      </c>
      <c r="C14" s="608">
        <v>5741567.8119710023</v>
      </c>
      <c r="D14" s="584">
        <v>5676071.0767125469</v>
      </c>
      <c r="E14" s="584">
        <v>0</v>
      </c>
      <c r="F14" s="584">
        <v>0</v>
      </c>
      <c r="G14" s="584">
        <v>0</v>
      </c>
      <c r="H14" s="584">
        <v>65496.735258454981</v>
      </c>
      <c r="I14" s="584">
        <v>0</v>
      </c>
      <c r="J14" s="584">
        <v>65496.735258454981</v>
      </c>
      <c r="K14" s="584">
        <v>0</v>
      </c>
      <c r="L14" s="584">
        <v>0</v>
      </c>
      <c r="M14" s="584">
        <v>0</v>
      </c>
      <c r="N14" s="584">
        <v>0</v>
      </c>
      <c r="O14" s="584">
        <v>0</v>
      </c>
      <c r="P14" s="584">
        <v>0</v>
      </c>
      <c r="Q14" s="584">
        <v>0</v>
      </c>
      <c r="R14" s="584">
        <v>0</v>
      </c>
      <c r="S14" s="604">
        <v>0</v>
      </c>
      <c r="T14" s="605"/>
      <c r="U14" s="584"/>
      <c r="V14" s="584"/>
      <c r="W14" s="584"/>
      <c r="X14" s="584"/>
      <c r="Y14" s="584"/>
      <c r="Z14" s="584"/>
      <c r="AA14" s="604"/>
    </row>
    <row r="15" spans="1:27">
      <c r="A15" s="392">
        <v>1.2</v>
      </c>
      <c r="B15" s="390" t="s">
        <v>650</v>
      </c>
      <c r="C15" s="606">
        <v>2431024.6141494261</v>
      </c>
      <c r="D15" s="584">
        <v>1289255.2804344271</v>
      </c>
      <c r="E15" s="584">
        <v>13368.622373682379</v>
      </c>
      <c r="F15" s="584">
        <v>0</v>
      </c>
      <c r="G15" s="584">
        <v>0</v>
      </c>
      <c r="H15" s="584">
        <v>387473.54516704741</v>
      </c>
      <c r="I15" s="584">
        <v>1966.355</v>
      </c>
      <c r="J15" s="584">
        <v>380749.90578884515</v>
      </c>
      <c r="K15" s="584">
        <v>0</v>
      </c>
      <c r="L15" s="584">
        <v>754294.86910464242</v>
      </c>
      <c r="M15" s="584">
        <v>0</v>
      </c>
      <c r="N15" s="584">
        <v>164268.0536042084</v>
      </c>
      <c r="O15" s="584">
        <v>21453.889156260513</v>
      </c>
      <c r="P15" s="584">
        <v>446167.49117438123</v>
      </c>
      <c r="Q15" s="584">
        <v>0</v>
      </c>
      <c r="R15" s="584">
        <v>0</v>
      </c>
      <c r="S15" s="604">
        <v>84638.210696971815</v>
      </c>
      <c r="T15" s="605"/>
      <c r="U15" s="584"/>
      <c r="V15" s="584"/>
      <c r="W15" s="584"/>
      <c r="X15" s="584"/>
      <c r="Y15" s="584"/>
      <c r="Z15" s="584"/>
      <c r="AA15" s="604"/>
    </row>
    <row r="16" spans="1:27">
      <c r="A16" s="391">
        <v>1.3</v>
      </c>
      <c r="B16" s="390" t="s">
        <v>495</v>
      </c>
      <c r="C16" s="609">
        <v>2014099751.1672983</v>
      </c>
      <c r="D16" s="610">
        <v>1983913627.6672983</v>
      </c>
      <c r="E16" s="610">
        <v>18504352.99822557</v>
      </c>
      <c r="F16" s="610">
        <v>0</v>
      </c>
      <c r="G16" s="610">
        <v>0</v>
      </c>
      <c r="H16" s="610">
        <v>27769163.679999985</v>
      </c>
      <c r="I16" s="610">
        <v>40679.31</v>
      </c>
      <c r="J16" s="610">
        <v>27365276.239999987</v>
      </c>
      <c r="K16" s="610">
        <v>0</v>
      </c>
      <c r="L16" s="610">
        <v>2416959.8200000003</v>
      </c>
      <c r="M16" s="610">
        <v>0</v>
      </c>
      <c r="N16" s="610">
        <v>525787</v>
      </c>
      <c r="O16" s="610">
        <v>52301.969999999994</v>
      </c>
      <c r="P16" s="610">
        <v>1455599.7999999998</v>
      </c>
      <c r="Q16" s="610">
        <v>0</v>
      </c>
      <c r="R16" s="610">
        <v>0</v>
      </c>
      <c r="S16" s="611">
        <v>249057</v>
      </c>
      <c r="T16" s="612"/>
      <c r="U16" s="610"/>
      <c r="V16" s="610"/>
      <c r="W16" s="610"/>
      <c r="X16" s="610"/>
      <c r="Y16" s="610"/>
      <c r="Z16" s="610"/>
      <c r="AA16" s="611"/>
    </row>
    <row r="17" spans="1:27">
      <c r="A17" s="387" t="s">
        <v>457</v>
      </c>
      <c r="B17" s="389" t="s">
        <v>458</v>
      </c>
      <c r="C17" s="613">
        <v>115034496.05923212</v>
      </c>
      <c r="D17" s="584">
        <v>110013625.86283958</v>
      </c>
      <c r="E17" s="584">
        <v>1318213.521562187</v>
      </c>
      <c r="F17" s="584">
        <v>0</v>
      </c>
      <c r="G17" s="584">
        <v>0</v>
      </c>
      <c r="H17" s="584">
        <v>3702047.268000734</v>
      </c>
      <c r="I17" s="584">
        <v>19663.549999999996</v>
      </c>
      <c r="J17" s="584">
        <v>3531910.0420025568</v>
      </c>
      <c r="K17" s="584">
        <v>0</v>
      </c>
      <c r="L17" s="584">
        <v>1318822.9283918035</v>
      </c>
      <c r="M17" s="584">
        <v>0</v>
      </c>
      <c r="N17" s="584">
        <v>292278.67705447576</v>
      </c>
      <c r="O17" s="584">
        <v>27521.983182751537</v>
      </c>
      <c r="P17" s="584">
        <v>781077.87815457606</v>
      </c>
      <c r="Q17" s="584">
        <v>0</v>
      </c>
      <c r="R17" s="584">
        <v>0</v>
      </c>
      <c r="S17" s="604">
        <v>144338.21</v>
      </c>
      <c r="T17" s="605"/>
      <c r="U17" s="584"/>
      <c r="V17" s="584"/>
      <c r="W17" s="584"/>
      <c r="X17" s="584"/>
      <c r="Y17" s="584"/>
      <c r="Z17" s="584"/>
      <c r="AA17" s="604"/>
    </row>
    <row r="18" spans="1:27">
      <c r="A18" s="385" t="s">
        <v>459</v>
      </c>
      <c r="B18" s="386" t="s">
        <v>460</v>
      </c>
      <c r="C18" s="614">
        <v>100188585.93235448</v>
      </c>
      <c r="D18" s="584">
        <v>95417809.484465256</v>
      </c>
      <c r="E18" s="584">
        <v>1125013.1916608522</v>
      </c>
      <c r="F18" s="584">
        <v>0</v>
      </c>
      <c r="G18" s="584">
        <v>0</v>
      </c>
      <c r="H18" s="584">
        <v>3483608.3226801748</v>
      </c>
      <c r="I18" s="584">
        <v>0</v>
      </c>
      <c r="J18" s="584">
        <v>3425224.1526801749</v>
      </c>
      <c r="K18" s="584">
        <v>0</v>
      </c>
      <c r="L18" s="584">
        <v>1287168.1252090519</v>
      </c>
      <c r="M18" s="584">
        <v>0</v>
      </c>
      <c r="N18" s="584">
        <v>292278.67705447576</v>
      </c>
      <c r="O18" s="584">
        <v>0</v>
      </c>
      <c r="P18" s="584">
        <v>781077.87815457606</v>
      </c>
      <c r="Q18" s="584">
        <v>0</v>
      </c>
      <c r="R18" s="584">
        <v>0</v>
      </c>
      <c r="S18" s="604">
        <v>144338.21</v>
      </c>
      <c r="T18" s="605"/>
      <c r="U18" s="584"/>
      <c r="V18" s="584"/>
      <c r="W18" s="584"/>
      <c r="X18" s="584"/>
      <c r="Y18" s="584"/>
      <c r="Z18" s="584"/>
      <c r="AA18" s="604"/>
    </row>
    <row r="19" spans="1:27">
      <c r="A19" s="387" t="s">
        <v>461</v>
      </c>
      <c r="B19" s="388" t="s">
        <v>462</v>
      </c>
      <c r="C19" s="615">
        <v>1899065255.1080661</v>
      </c>
      <c r="D19" s="584">
        <v>1873900001.8044586</v>
      </c>
      <c r="E19" s="584">
        <v>17186139.476663385</v>
      </c>
      <c r="F19" s="584">
        <v>0</v>
      </c>
      <c r="G19" s="584">
        <v>0</v>
      </c>
      <c r="H19" s="584">
        <v>24067116.411999252</v>
      </c>
      <c r="I19" s="584">
        <v>21015.760000000002</v>
      </c>
      <c r="J19" s="584">
        <v>23833366.197997432</v>
      </c>
      <c r="K19" s="584">
        <v>0</v>
      </c>
      <c r="L19" s="584">
        <v>1098136.8916081968</v>
      </c>
      <c r="M19" s="584">
        <v>0</v>
      </c>
      <c r="N19" s="584">
        <v>233508.32294552424</v>
      </c>
      <c r="O19" s="584">
        <v>24779.986817248457</v>
      </c>
      <c r="P19" s="584">
        <v>674521.92184542387</v>
      </c>
      <c r="Q19" s="584">
        <v>0</v>
      </c>
      <c r="R19" s="584">
        <v>0</v>
      </c>
      <c r="S19" s="604">
        <v>104718.79000000001</v>
      </c>
      <c r="T19" s="605"/>
      <c r="U19" s="584"/>
      <c r="V19" s="584"/>
      <c r="W19" s="584"/>
      <c r="X19" s="584"/>
      <c r="Y19" s="584"/>
      <c r="Z19" s="584"/>
      <c r="AA19" s="604"/>
    </row>
    <row r="20" spans="1:27">
      <c r="A20" s="385" t="s">
        <v>463</v>
      </c>
      <c r="B20" s="386" t="s">
        <v>460</v>
      </c>
      <c r="C20" s="614">
        <v>99005413.217908174</v>
      </c>
      <c r="D20" s="584">
        <v>96218554.995797396</v>
      </c>
      <c r="E20" s="584">
        <v>459542.78833914275</v>
      </c>
      <c r="F20" s="584">
        <v>0</v>
      </c>
      <c r="G20" s="584">
        <v>0</v>
      </c>
      <c r="H20" s="584">
        <v>1724588.6473198237</v>
      </c>
      <c r="I20" s="584">
        <v>0</v>
      </c>
      <c r="J20" s="584">
        <v>1630079.4873198238</v>
      </c>
      <c r="K20" s="584">
        <v>0</v>
      </c>
      <c r="L20" s="584">
        <v>1062269.5747909481</v>
      </c>
      <c r="M20" s="584">
        <v>0</v>
      </c>
      <c r="N20" s="584">
        <v>233508.32294552424</v>
      </c>
      <c r="O20" s="584">
        <v>0</v>
      </c>
      <c r="P20" s="584">
        <v>674521.92184542387</v>
      </c>
      <c r="Q20" s="584">
        <v>0</v>
      </c>
      <c r="R20" s="584">
        <v>0</v>
      </c>
      <c r="S20" s="604">
        <v>104718.79000000001</v>
      </c>
      <c r="T20" s="605"/>
      <c r="U20" s="584"/>
      <c r="V20" s="584"/>
      <c r="W20" s="584"/>
      <c r="X20" s="584"/>
      <c r="Y20" s="584"/>
      <c r="Z20" s="584"/>
      <c r="AA20" s="604"/>
    </row>
    <row r="21" spans="1:27">
      <c r="A21" s="384">
        <v>1.4</v>
      </c>
      <c r="B21" s="383" t="s">
        <v>464</v>
      </c>
      <c r="C21" s="616"/>
      <c r="D21" s="584"/>
      <c r="E21" s="584"/>
      <c r="F21" s="584"/>
      <c r="G21" s="584"/>
      <c r="H21" s="584"/>
      <c r="I21" s="584"/>
      <c r="J21" s="584"/>
      <c r="K21" s="584"/>
      <c r="L21" s="584"/>
      <c r="M21" s="584"/>
      <c r="N21" s="584"/>
      <c r="O21" s="584"/>
      <c r="P21" s="584"/>
      <c r="Q21" s="584"/>
      <c r="R21" s="584"/>
      <c r="S21" s="604"/>
      <c r="T21" s="605"/>
      <c r="U21" s="584"/>
      <c r="V21" s="584"/>
      <c r="W21" s="584"/>
      <c r="X21" s="584"/>
      <c r="Y21" s="584"/>
      <c r="Z21" s="584"/>
      <c r="AA21" s="604"/>
    </row>
    <row r="22" spans="1:27" ht="12.6" thickBot="1">
      <c r="A22" s="382">
        <v>1.5</v>
      </c>
      <c r="B22" s="381" t="s">
        <v>465</v>
      </c>
      <c r="C22" s="617"/>
      <c r="D22" s="618"/>
      <c r="E22" s="618"/>
      <c r="F22" s="618"/>
      <c r="G22" s="618"/>
      <c r="H22" s="618"/>
      <c r="I22" s="618"/>
      <c r="J22" s="618"/>
      <c r="K22" s="618"/>
      <c r="L22" s="618"/>
      <c r="M22" s="618"/>
      <c r="N22" s="618"/>
      <c r="O22" s="618"/>
      <c r="P22" s="618"/>
      <c r="Q22" s="618"/>
      <c r="R22" s="618"/>
      <c r="S22" s="619"/>
      <c r="T22" s="620"/>
      <c r="U22" s="618"/>
      <c r="V22" s="618"/>
      <c r="W22" s="618"/>
      <c r="X22" s="618"/>
      <c r="Y22" s="618"/>
      <c r="Z22" s="618"/>
      <c r="AA22" s="619"/>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62" zoomScaleNormal="100" workbookViewId="0">
      <selection activeCell="F89" sqref="F89"/>
    </sheetView>
  </sheetViews>
  <sheetFormatPr defaultColWidth="8.77734375" defaultRowHeight="13.8"/>
  <cols>
    <col min="1" max="1" width="8.77734375" style="487"/>
    <col min="2" max="2" width="69.21875" style="488" customWidth="1"/>
    <col min="3" max="4" width="16" style="669" customWidth="1"/>
    <col min="5" max="5" width="15.33203125" style="669" customWidth="1"/>
    <col min="6" max="7" width="15.21875" style="669" customWidth="1"/>
    <col min="8" max="8" width="15.88671875" style="669" customWidth="1"/>
    <col min="9" max="16384" width="8.77734375" style="458"/>
  </cols>
  <sheetData>
    <row r="1" spans="1:8">
      <c r="A1" s="128" t="s">
        <v>30</v>
      </c>
      <c r="B1" s="457" t="str">
        <f>'Info '!C2</f>
        <v>JSC Silk Bank</v>
      </c>
      <c r="C1" s="668"/>
    </row>
    <row r="2" spans="1:8">
      <c r="A2" s="128" t="s">
        <v>31</v>
      </c>
      <c r="B2" s="539">
        <f>'1. key ratios '!B2</f>
        <v>45747</v>
      </c>
      <c r="C2" s="668"/>
    </row>
    <row r="3" spans="1:8">
      <c r="A3" s="128"/>
      <c r="B3" s="457"/>
      <c r="C3" s="668"/>
    </row>
    <row r="4" spans="1:8" ht="21" customHeight="1">
      <c r="A4" s="721" t="s">
        <v>6</v>
      </c>
      <c r="B4" s="722" t="s">
        <v>521</v>
      </c>
      <c r="C4" s="660" t="s">
        <v>522</v>
      </c>
      <c r="D4" s="660"/>
      <c r="E4" s="660"/>
      <c r="F4" s="660" t="s">
        <v>523</v>
      </c>
      <c r="G4" s="660"/>
      <c r="H4" s="661"/>
    </row>
    <row r="5" spans="1:8" ht="21" customHeight="1">
      <c r="A5" s="721"/>
      <c r="B5" s="723"/>
      <c r="C5" s="670" t="s">
        <v>32</v>
      </c>
      <c r="D5" s="670" t="s">
        <v>33</v>
      </c>
      <c r="E5" s="670" t="s">
        <v>34</v>
      </c>
      <c r="F5" s="670" t="s">
        <v>32</v>
      </c>
      <c r="G5" s="670" t="s">
        <v>33</v>
      </c>
      <c r="H5" s="670" t="s">
        <v>34</v>
      </c>
    </row>
    <row r="6" spans="1:8" ht="26.55" customHeight="1">
      <c r="A6" s="721"/>
      <c r="B6" s="459" t="s">
        <v>524</v>
      </c>
      <c r="C6" s="649"/>
      <c r="D6" s="650"/>
      <c r="E6" s="650"/>
      <c r="F6" s="650"/>
      <c r="G6" s="650"/>
      <c r="H6" s="651"/>
    </row>
    <row r="7" spans="1:8" ht="22.95" customHeight="1">
      <c r="A7" s="460">
        <v>1</v>
      </c>
      <c r="B7" s="461" t="s">
        <v>525</v>
      </c>
      <c r="C7" s="645">
        <v>11170211.050000032</v>
      </c>
      <c r="D7" s="645">
        <v>19289902.829999998</v>
      </c>
      <c r="E7" s="646">
        <f>C7+D7</f>
        <v>30460113.880000032</v>
      </c>
      <c r="F7" s="645">
        <v>48727859.480488531</v>
      </c>
      <c r="G7" s="645">
        <v>8146041.0899999924</v>
      </c>
      <c r="H7" s="646">
        <f>F7+G7</f>
        <v>56873900.570488527</v>
      </c>
    </row>
    <row r="8" spans="1:8">
      <c r="A8" s="460">
        <v>1.1000000000000001</v>
      </c>
      <c r="B8" s="462" t="s">
        <v>526</v>
      </c>
      <c r="C8" s="645">
        <v>1388013.2999999989</v>
      </c>
      <c r="D8" s="645">
        <v>3054580.6499999994</v>
      </c>
      <c r="E8" s="646">
        <f t="shared" ref="E8:E36" si="0">C8+D8</f>
        <v>4442593.9499999983</v>
      </c>
      <c r="F8" s="645">
        <v>845031.09999999963</v>
      </c>
      <c r="G8" s="645">
        <v>2620496.5399999986</v>
      </c>
      <c r="H8" s="646">
        <f t="shared" ref="H8:H36" si="1">F8+G8</f>
        <v>3465527.6399999983</v>
      </c>
    </row>
    <row r="9" spans="1:8">
      <c r="A9" s="460">
        <v>1.2</v>
      </c>
      <c r="B9" s="462" t="s">
        <v>527</v>
      </c>
      <c r="C9" s="645">
        <v>899105.34000003338</v>
      </c>
      <c r="D9" s="645">
        <v>2920806.1</v>
      </c>
      <c r="E9" s="646">
        <f t="shared" si="0"/>
        <v>3819911.4400000335</v>
      </c>
      <c r="F9" s="645">
        <v>1206570.6900000274</v>
      </c>
      <c r="G9" s="645">
        <v>2291929.2700000014</v>
      </c>
      <c r="H9" s="646">
        <f t="shared" si="1"/>
        <v>3498499.9600000288</v>
      </c>
    </row>
    <row r="10" spans="1:8">
      <c r="A10" s="460">
        <v>1.3</v>
      </c>
      <c r="B10" s="462" t="s">
        <v>528</v>
      </c>
      <c r="C10" s="645">
        <v>8883092.4100000001</v>
      </c>
      <c r="D10" s="645">
        <v>13314516.079999998</v>
      </c>
      <c r="E10" s="646">
        <f t="shared" si="0"/>
        <v>22197608.489999998</v>
      </c>
      <c r="F10" s="645">
        <v>46676257.690488502</v>
      </c>
      <c r="G10" s="645">
        <v>3233615.2799999919</v>
      </c>
      <c r="H10" s="646">
        <f t="shared" si="1"/>
        <v>49909872.970488496</v>
      </c>
    </row>
    <row r="11" spans="1:8">
      <c r="A11" s="460">
        <v>2</v>
      </c>
      <c r="B11" s="463" t="s">
        <v>529</v>
      </c>
      <c r="C11" s="645">
        <v>150046.31047218281</v>
      </c>
      <c r="D11" s="645">
        <v>0</v>
      </c>
      <c r="E11" s="646">
        <f t="shared" si="0"/>
        <v>150046.31047218281</v>
      </c>
      <c r="F11" s="645">
        <v>237228.68790341541</v>
      </c>
      <c r="G11" s="645">
        <v>32870</v>
      </c>
      <c r="H11" s="646">
        <f t="shared" si="1"/>
        <v>270098.68790341541</v>
      </c>
    </row>
    <row r="12" spans="1:8">
      <c r="A12" s="460">
        <v>2.1</v>
      </c>
      <c r="B12" s="464" t="s">
        <v>530</v>
      </c>
      <c r="C12" s="645">
        <v>150046.31047218281</v>
      </c>
      <c r="D12" s="645">
        <v>0</v>
      </c>
      <c r="E12" s="646">
        <f t="shared" si="0"/>
        <v>150046.31047218281</v>
      </c>
      <c r="F12" s="645">
        <v>237228.68790341541</v>
      </c>
      <c r="G12" s="645">
        <v>32870</v>
      </c>
      <c r="H12" s="646">
        <f t="shared" si="1"/>
        <v>270098.68790341541</v>
      </c>
    </row>
    <row r="13" spans="1:8" ht="26.55" customHeight="1">
      <c r="A13" s="460">
        <v>3</v>
      </c>
      <c r="B13" s="465" t="s">
        <v>531</v>
      </c>
      <c r="C13" s="645"/>
      <c r="D13" s="645"/>
      <c r="E13" s="646">
        <f t="shared" si="0"/>
        <v>0</v>
      </c>
      <c r="F13" s="645"/>
      <c r="G13" s="645"/>
      <c r="H13" s="646">
        <f t="shared" si="1"/>
        <v>0</v>
      </c>
    </row>
    <row r="14" spans="1:8" ht="26.55" customHeight="1">
      <c r="A14" s="460">
        <v>4</v>
      </c>
      <c r="B14" s="466" t="s">
        <v>532</v>
      </c>
      <c r="C14" s="645"/>
      <c r="D14" s="645"/>
      <c r="E14" s="646">
        <f t="shared" si="0"/>
        <v>0</v>
      </c>
      <c r="F14" s="645"/>
      <c r="G14" s="645"/>
      <c r="H14" s="646">
        <f t="shared" si="1"/>
        <v>0</v>
      </c>
    </row>
    <row r="15" spans="1:8" ht="24.45" customHeight="1">
      <c r="A15" s="460">
        <v>5</v>
      </c>
      <c r="B15" s="467" t="s">
        <v>533</v>
      </c>
      <c r="C15" s="647">
        <v>20000</v>
      </c>
      <c r="D15" s="647">
        <v>0</v>
      </c>
      <c r="E15" s="648">
        <f t="shared" si="0"/>
        <v>20000</v>
      </c>
      <c r="F15" s="647">
        <v>20000</v>
      </c>
      <c r="G15" s="647">
        <v>0</v>
      </c>
      <c r="H15" s="648">
        <f t="shared" si="1"/>
        <v>20000</v>
      </c>
    </row>
    <row r="16" spans="1:8">
      <c r="A16" s="460">
        <v>5.0999999999999996</v>
      </c>
      <c r="B16" s="468" t="s">
        <v>534</v>
      </c>
      <c r="C16" s="645">
        <v>20000</v>
      </c>
      <c r="D16" s="645"/>
      <c r="E16" s="646">
        <f t="shared" si="0"/>
        <v>20000</v>
      </c>
      <c r="F16" s="645">
        <v>20000</v>
      </c>
      <c r="G16" s="645"/>
      <c r="H16" s="646">
        <f t="shared" si="1"/>
        <v>20000</v>
      </c>
    </row>
    <row r="17" spans="1:8">
      <c r="A17" s="460">
        <v>5.2</v>
      </c>
      <c r="B17" s="468" t="s">
        <v>535</v>
      </c>
      <c r="C17" s="645"/>
      <c r="D17" s="645"/>
      <c r="E17" s="646">
        <f t="shared" si="0"/>
        <v>0</v>
      </c>
      <c r="F17" s="645"/>
      <c r="G17" s="645"/>
      <c r="H17" s="646">
        <f t="shared" si="1"/>
        <v>0</v>
      </c>
    </row>
    <row r="18" spans="1:8">
      <c r="A18" s="460">
        <v>5.3</v>
      </c>
      <c r="B18" s="469" t="s">
        <v>536</v>
      </c>
      <c r="C18" s="645"/>
      <c r="D18" s="645"/>
      <c r="E18" s="646">
        <f t="shared" si="0"/>
        <v>0</v>
      </c>
      <c r="F18" s="645"/>
      <c r="G18" s="645"/>
      <c r="H18" s="646">
        <f t="shared" si="1"/>
        <v>0</v>
      </c>
    </row>
    <row r="19" spans="1:8">
      <c r="A19" s="460">
        <v>6</v>
      </c>
      <c r="B19" s="465" t="s">
        <v>537</v>
      </c>
      <c r="C19" s="645">
        <v>107611802.96908198</v>
      </c>
      <c r="D19" s="645">
        <v>46324836.243855208</v>
      </c>
      <c r="E19" s="646">
        <f t="shared" si="0"/>
        <v>153936639.21293718</v>
      </c>
      <c r="F19" s="645">
        <v>69178145.411326706</v>
      </c>
      <c r="G19" s="645">
        <v>27121459.662280895</v>
      </c>
      <c r="H19" s="646">
        <f t="shared" si="1"/>
        <v>96299605.073607594</v>
      </c>
    </row>
    <row r="20" spans="1:8">
      <c r="A20" s="460">
        <v>6.1</v>
      </c>
      <c r="B20" s="468" t="s">
        <v>535</v>
      </c>
      <c r="C20" s="645">
        <v>24301148.331410542</v>
      </c>
      <c r="D20" s="645">
        <v>0</v>
      </c>
      <c r="E20" s="646">
        <f t="shared" si="0"/>
        <v>24301148.331410542</v>
      </c>
      <c r="F20" s="645">
        <v>24308413.891369052</v>
      </c>
      <c r="G20" s="645">
        <v>2268276.397196</v>
      </c>
      <c r="H20" s="646">
        <f t="shared" si="1"/>
        <v>26576690.288565051</v>
      </c>
    </row>
    <row r="21" spans="1:8">
      <c r="A21" s="460">
        <v>6.2</v>
      </c>
      <c r="B21" s="469" t="s">
        <v>536</v>
      </c>
      <c r="C21" s="645">
        <v>83310654.637671441</v>
      </c>
      <c r="D21" s="645">
        <v>46324836.243855208</v>
      </c>
      <c r="E21" s="646">
        <f t="shared" si="0"/>
        <v>129635490.88152665</v>
      </c>
      <c r="F21" s="645">
        <v>44869731.519957662</v>
      </c>
      <c r="G21" s="645">
        <v>24853183.265084896</v>
      </c>
      <c r="H21" s="646">
        <f t="shared" si="1"/>
        <v>69722914.785042554</v>
      </c>
    </row>
    <row r="22" spans="1:8">
      <c r="A22" s="460">
        <v>7</v>
      </c>
      <c r="B22" s="463" t="s">
        <v>538</v>
      </c>
      <c r="C22" s="645"/>
      <c r="D22" s="645"/>
      <c r="E22" s="646">
        <f t="shared" si="0"/>
        <v>0</v>
      </c>
      <c r="F22" s="645"/>
      <c r="G22" s="645"/>
      <c r="H22" s="646">
        <f t="shared" si="1"/>
        <v>0</v>
      </c>
    </row>
    <row r="23" spans="1:8">
      <c r="A23" s="460">
        <v>8</v>
      </c>
      <c r="B23" s="470" t="s">
        <v>539</v>
      </c>
      <c r="C23" s="645">
        <v>3482447.7104663118</v>
      </c>
      <c r="D23" s="645">
        <v>0</v>
      </c>
      <c r="E23" s="646">
        <f t="shared" si="0"/>
        <v>3482447.7104663118</v>
      </c>
      <c r="F23" s="645">
        <v>3415583.8600753136</v>
      </c>
      <c r="G23" s="645">
        <v>0</v>
      </c>
      <c r="H23" s="646">
        <f t="shared" si="1"/>
        <v>3415583.8600753136</v>
      </c>
    </row>
    <row r="24" spans="1:8">
      <c r="A24" s="460">
        <v>9</v>
      </c>
      <c r="B24" s="466" t="s">
        <v>540</v>
      </c>
      <c r="C24" s="645">
        <v>17965176.992951196</v>
      </c>
      <c r="D24" s="645">
        <v>0</v>
      </c>
      <c r="E24" s="646">
        <f t="shared" si="0"/>
        <v>17965176.992951196</v>
      </c>
      <c r="F24" s="645">
        <v>17187770.360000003</v>
      </c>
      <c r="G24" s="645">
        <v>0</v>
      </c>
      <c r="H24" s="646">
        <f t="shared" si="1"/>
        <v>17187770.360000003</v>
      </c>
    </row>
    <row r="25" spans="1:8">
      <c r="A25" s="460">
        <v>9.1</v>
      </c>
      <c r="B25" s="468" t="s">
        <v>541</v>
      </c>
      <c r="C25" s="645">
        <v>17965176.992951196</v>
      </c>
      <c r="D25" s="645"/>
      <c r="E25" s="646">
        <f t="shared" si="0"/>
        <v>17965176.992951196</v>
      </c>
      <c r="F25" s="645">
        <v>17187770.360000003</v>
      </c>
      <c r="G25" s="645"/>
      <c r="H25" s="646">
        <f t="shared" si="1"/>
        <v>17187770.360000003</v>
      </c>
    </row>
    <row r="26" spans="1:8">
      <c r="A26" s="460">
        <v>9.1999999999999993</v>
      </c>
      <c r="B26" s="468" t="s">
        <v>542</v>
      </c>
      <c r="C26" s="645"/>
      <c r="D26" s="645"/>
      <c r="E26" s="646">
        <f t="shared" si="0"/>
        <v>0</v>
      </c>
      <c r="F26" s="645"/>
      <c r="G26" s="645"/>
      <c r="H26" s="646">
        <f t="shared" si="1"/>
        <v>0</v>
      </c>
    </row>
    <row r="27" spans="1:8">
      <c r="A27" s="460">
        <v>10</v>
      </c>
      <c r="B27" s="466" t="s">
        <v>543</v>
      </c>
      <c r="C27" s="645">
        <v>12826055.879999995</v>
      </c>
      <c r="D27" s="645">
        <v>0</v>
      </c>
      <c r="E27" s="646">
        <f t="shared" si="0"/>
        <v>12826055.879999995</v>
      </c>
      <c r="F27" s="645">
        <v>1230937.5900000008</v>
      </c>
      <c r="G27" s="645">
        <v>0</v>
      </c>
      <c r="H27" s="646">
        <f t="shared" si="1"/>
        <v>1230937.5900000008</v>
      </c>
    </row>
    <row r="28" spans="1:8">
      <c r="A28" s="460">
        <v>10.1</v>
      </c>
      <c r="B28" s="468" t="s">
        <v>544</v>
      </c>
      <c r="C28" s="645"/>
      <c r="D28" s="645"/>
      <c r="E28" s="646">
        <f t="shared" si="0"/>
        <v>0</v>
      </c>
      <c r="F28" s="645"/>
      <c r="G28" s="645"/>
      <c r="H28" s="646">
        <f t="shared" si="1"/>
        <v>0</v>
      </c>
    </row>
    <row r="29" spans="1:8">
      <c r="A29" s="460">
        <v>10.199999999999999</v>
      </c>
      <c r="B29" s="468" t="s">
        <v>545</v>
      </c>
      <c r="C29" s="645">
        <v>12826055.879999995</v>
      </c>
      <c r="D29" s="645"/>
      <c r="E29" s="646">
        <f t="shared" si="0"/>
        <v>12826055.879999995</v>
      </c>
      <c r="F29" s="645">
        <v>1230937.5900000008</v>
      </c>
      <c r="G29" s="645"/>
      <c r="H29" s="646">
        <f t="shared" si="1"/>
        <v>1230937.5900000008</v>
      </c>
    </row>
    <row r="30" spans="1:8">
      <c r="A30" s="460">
        <v>11</v>
      </c>
      <c r="B30" s="466" t="s">
        <v>546</v>
      </c>
      <c r="C30" s="645">
        <v>1252718.6304127974</v>
      </c>
      <c r="D30" s="645">
        <v>0</v>
      </c>
      <c r="E30" s="646">
        <f t="shared" si="0"/>
        <v>1252718.6304127974</v>
      </c>
      <c r="F30" s="645">
        <v>45248.5</v>
      </c>
      <c r="G30" s="645">
        <v>0</v>
      </c>
      <c r="H30" s="646">
        <f t="shared" si="1"/>
        <v>45248.5</v>
      </c>
    </row>
    <row r="31" spans="1:8">
      <c r="A31" s="460">
        <v>11.1</v>
      </c>
      <c r="B31" s="468" t="s">
        <v>547</v>
      </c>
      <c r="C31" s="645">
        <v>45248.5</v>
      </c>
      <c r="D31" s="645"/>
      <c r="E31" s="646">
        <f t="shared" si="0"/>
        <v>45248.5</v>
      </c>
      <c r="F31" s="645">
        <v>45248.5</v>
      </c>
      <c r="G31" s="645"/>
      <c r="H31" s="646">
        <f t="shared" si="1"/>
        <v>45248.5</v>
      </c>
    </row>
    <row r="32" spans="1:8">
      <c r="A32" s="460">
        <v>11.2</v>
      </c>
      <c r="B32" s="468" t="s">
        <v>548</v>
      </c>
      <c r="C32" s="645">
        <v>1207470.1304127974</v>
      </c>
      <c r="D32" s="645"/>
      <c r="E32" s="646">
        <f t="shared" si="0"/>
        <v>1207470.1304127974</v>
      </c>
      <c r="F32" s="645"/>
      <c r="G32" s="645"/>
      <c r="H32" s="646">
        <f t="shared" si="1"/>
        <v>0</v>
      </c>
    </row>
    <row r="33" spans="1:8">
      <c r="A33" s="460">
        <v>13</v>
      </c>
      <c r="B33" s="466" t="s">
        <v>549</v>
      </c>
      <c r="C33" s="645">
        <v>5695914.7586899986</v>
      </c>
      <c r="D33" s="645">
        <v>58196.81</v>
      </c>
      <c r="E33" s="646">
        <f t="shared" si="0"/>
        <v>5754111.5686899982</v>
      </c>
      <c r="F33" s="645">
        <v>5097179.74</v>
      </c>
      <c r="G33" s="645">
        <v>42775.08</v>
      </c>
      <c r="H33" s="646">
        <f t="shared" si="1"/>
        <v>5139954.82</v>
      </c>
    </row>
    <row r="34" spans="1:8">
      <c r="A34" s="460">
        <v>13.1</v>
      </c>
      <c r="B34" s="471" t="s">
        <v>550</v>
      </c>
      <c r="C34" s="645"/>
      <c r="D34" s="645"/>
      <c r="E34" s="646">
        <f t="shared" si="0"/>
        <v>0</v>
      </c>
      <c r="F34" s="645"/>
      <c r="G34" s="645"/>
      <c r="H34" s="646">
        <f t="shared" si="1"/>
        <v>0</v>
      </c>
    </row>
    <row r="35" spans="1:8">
      <c r="A35" s="460">
        <v>13.2</v>
      </c>
      <c r="B35" s="471" t="s">
        <v>551</v>
      </c>
      <c r="C35" s="645"/>
      <c r="D35" s="645"/>
      <c r="E35" s="646">
        <f t="shared" si="0"/>
        <v>0</v>
      </c>
      <c r="F35" s="645"/>
      <c r="G35" s="645"/>
      <c r="H35" s="646">
        <f t="shared" si="1"/>
        <v>0</v>
      </c>
    </row>
    <row r="36" spans="1:8">
      <c r="A36" s="460">
        <v>14</v>
      </c>
      <c r="B36" s="472" t="s">
        <v>552</v>
      </c>
      <c r="C36" s="645">
        <v>160174374.30207449</v>
      </c>
      <c r="D36" s="645">
        <v>65672935.883855209</v>
      </c>
      <c r="E36" s="646">
        <f t="shared" si="0"/>
        <v>225847310.18592972</v>
      </c>
      <c r="F36" s="645">
        <v>145139953.62979397</v>
      </c>
      <c r="G36" s="645">
        <v>35343145.832280889</v>
      </c>
      <c r="H36" s="646">
        <f t="shared" si="1"/>
        <v>180483099.46207488</v>
      </c>
    </row>
    <row r="37" spans="1:8" ht="22.5" customHeight="1">
      <c r="A37" s="460"/>
      <c r="B37" s="473" t="s">
        <v>553</v>
      </c>
      <c r="C37" s="649"/>
      <c r="D37" s="650"/>
      <c r="E37" s="650"/>
      <c r="F37" s="650"/>
      <c r="G37" s="650"/>
      <c r="H37" s="651"/>
    </row>
    <row r="38" spans="1:8">
      <c r="A38" s="460">
        <v>15</v>
      </c>
      <c r="B38" s="474" t="s">
        <v>554</v>
      </c>
      <c r="C38" s="652">
        <v>0</v>
      </c>
      <c r="D38" s="652">
        <v>35893.766611955027</v>
      </c>
      <c r="E38" s="653">
        <f>C38+D38</f>
        <v>35893.766611955027</v>
      </c>
      <c r="F38" s="652">
        <v>2155</v>
      </c>
      <c r="G38" s="652">
        <v>0</v>
      </c>
      <c r="H38" s="653">
        <f>F38+G38</f>
        <v>2155</v>
      </c>
    </row>
    <row r="39" spans="1:8">
      <c r="A39" s="475">
        <v>15.1</v>
      </c>
      <c r="B39" s="476" t="s">
        <v>530</v>
      </c>
      <c r="C39" s="652">
        <v>0</v>
      </c>
      <c r="D39" s="652">
        <v>35893.766611955027</v>
      </c>
      <c r="E39" s="653">
        <f t="shared" ref="E39:E53" si="2">C39+D39</f>
        <v>35893.766611955027</v>
      </c>
      <c r="F39" s="652">
        <v>2155</v>
      </c>
      <c r="G39" s="652">
        <v>0</v>
      </c>
      <c r="H39" s="653">
        <f t="shared" ref="H39:H53" si="3">F39+G39</f>
        <v>2155</v>
      </c>
    </row>
    <row r="40" spans="1:8" ht="24" customHeight="1">
      <c r="A40" s="475">
        <v>16</v>
      </c>
      <c r="B40" s="463" t="s">
        <v>555</v>
      </c>
      <c r="C40" s="652"/>
      <c r="D40" s="652"/>
      <c r="E40" s="653">
        <f t="shared" si="2"/>
        <v>0</v>
      </c>
      <c r="F40" s="652"/>
      <c r="G40" s="652"/>
      <c r="H40" s="653">
        <f t="shared" si="3"/>
        <v>0</v>
      </c>
    </row>
    <row r="41" spans="1:8">
      <c r="A41" s="475">
        <v>17</v>
      </c>
      <c r="B41" s="463" t="s">
        <v>556</v>
      </c>
      <c r="C41" s="652">
        <v>120162886.71323782</v>
      </c>
      <c r="D41" s="652">
        <v>27897765.28670942</v>
      </c>
      <c r="E41" s="653">
        <f t="shared" si="2"/>
        <v>148060651.99994725</v>
      </c>
      <c r="F41" s="652">
        <v>92869254.174346164</v>
      </c>
      <c r="G41" s="652">
        <v>22337695.919999998</v>
      </c>
      <c r="H41" s="653">
        <f t="shared" si="3"/>
        <v>115206950.09434617</v>
      </c>
    </row>
    <row r="42" spans="1:8">
      <c r="A42" s="475">
        <v>17.100000000000001</v>
      </c>
      <c r="B42" s="477" t="s">
        <v>557</v>
      </c>
      <c r="C42" s="652">
        <v>120149400.54279819</v>
      </c>
      <c r="D42" s="652">
        <v>27123303.230000019</v>
      </c>
      <c r="E42" s="653">
        <f t="shared" si="2"/>
        <v>147272703.77279821</v>
      </c>
      <c r="F42" s="652">
        <v>92844455.204346165</v>
      </c>
      <c r="G42" s="652">
        <v>21006806.449999999</v>
      </c>
      <c r="H42" s="653">
        <f t="shared" si="3"/>
        <v>113851261.65434617</v>
      </c>
    </row>
    <row r="43" spans="1:8">
      <c r="A43" s="475">
        <v>17.2</v>
      </c>
      <c r="B43" s="478" t="s">
        <v>558</v>
      </c>
      <c r="C43" s="652">
        <v>0</v>
      </c>
      <c r="D43" s="652">
        <v>0</v>
      </c>
      <c r="E43" s="653">
        <f t="shared" si="2"/>
        <v>0</v>
      </c>
      <c r="F43" s="652">
        <v>0</v>
      </c>
      <c r="G43" s="652">
        <v>0</v>
      </c>
      <c r="H43" s="653">
        <f t="shared" si="3"/>
        <v>0</v>
      </c>
    </row>
    <row r="44" spans="1:8">
      <c r="A44" s="475">
        <v>17.3</v>
      </c>
      <c r="B44" s="477" t="s">
        <v>559</v>
      </c>
      <c r="C44" s="652"/>
      <c r="D44" s="652"/>
      <c r="E44" s="653">
        <f t="shared" si="2"/>
        <v>0</v>
      </c>
      <c r="F44" s="652"/>
      <c r="G44" s="652"/>
      <c r="H44" s="653">
        <f t="shared" si="3"/>
        <v>0</v>
      </c>
    </row>
    <row r="45" spans="1:8">
      <c r="A45" s="475">
        <v>17.399999999999999</v>
      </c>
      <c r="B45" s="477" t="s">
        <v>560</v>
      </c>
      <c r="C45" s="652">
        <v>13486.170439631496</v>
      </c>
      <c r="D45" s="652">
        <v>774462.05670940271</v>
      </c>
      <c r="E45" s="653">
        <f t="shared" si="2"/>
        <v>787948.22714903415</v>
      </c>
      <c r="F45" s="652">
        <v>24798.97</v>
      </c>
      <c r="G45" s="652">
        <v>1330889.47</v>
      </c>
      <c r="H45" s="653">
        <f t="shared" si="3"/>
        <v>1355688.44</v>
      </c>
    </row>
    <row r="46" spans="1:8">
      <c r="A46" s="475">
        <v>18</v>
      </c>
      <c r="B46" s="466" t="s">
        <v>561</v>
      </c>
      <c r="C46" s="652">
        <v>87453.985942712286</v>
      </c>
      <c r="D46" s="652">
        <v>12690.656533048554</v>
      </c>
      <c r="E46" s="653">
        <f t="shared" si="2"/>
        <v>100144.64247576083</v>
      </c>
      <c r="F46" s="652">
        <v>29842.053043312611</v>
      </c>
      <c r="G46" s="652">
        <v>20793.016256400082</v>
      </c>
      <c r="H46" s="653">
        <f t="shared" si="3"/>
        <v>50635.06929971269</v>
      </c>
    </row>
    <row r="47" spans="1:8">
      <c r="A47" s="475">
        <v>19</v>
      </c>
      <c r="B47" s="466" t="s">
        <v>562</v>
      </c>
      <c r="C47" s="652">
        <v>0</v>
      </c>
      <c r="D47" s="652">
        <v>0</v>
      </c>
      <c r="E47" s="653">
        <f t="shared" si="2"/>
        <v>0</v>
      </c>
      <c r="F47" s="652">
        <v>1157682.7731685017</v>
      </c>
      <c r="G47" s="652">
        <v>0</v>
      </c>
      <c r="H47" s="653">
        <f t="shared" si="3"/>
        <v>1157682.7731685017</v>
      </c>
    </row>
    <row r="48" spans="1:8">
      <c r="A48" s="475">
        <v>19.100000000000001</v>
      </c>
      <c r="B48" s="479" t="s">
        <v>563</v>
      </c>
      <c r="C48" s="652">
        <v>0</v>
      </c>
      <c r="D48" s="652">
        <v>0</v>
      </c>
      <c r="E48" s="653">
        <f t="shared" si="2"/>
        <v>0</v>
      </c>
      <c r="F48" s="652">
        <v>0</v>
      </c>
      <c r="G48" s="652">
        <v>0</v>
      </c>
      <c r="H48" s="653">
        <f t="shared" si="3"/>
        <v>0</v>
      </c>
    </row>
    <row r="49" spans="1:8">
      <c r="A49" s="475">
        <v>19.2</v>
      </c>
      <c r="B49" s="480" t="s">
        <v>564</v>
      </c>
      <c r="C49" s="652">
        <v>0</v>
      </c>
      <c r="D49" s="652">
        <v>0</v>
      </c>
      <c r="E49" s="653">
        <f t="shared" si="2"/>
        <v>0</v>
      </c>
      <c r="F49" s="652">
        <v>1157682.7731685017</v>
      </c>
      <c r="G49" s="652">
        <v>0</v>
      </c>
      <c r="H49" s="653">
        <f t="shared" si="3"/>
        <v>1157682.7731685017</v>
      </c>
    </row>
    <row r="50" spans="1:8">
      <c r="A50" s="475">
        <v>20</v>
      </c>
      <c r="B50" s="481" t="s">
        <v>565</v>
      </c>
      <c r="C50" s="652">
        <v>0</v>
      </c>
      <c r="D50" s="652">
        <v>4462299.609817774</v>
      </c>
      <c r="E50" s="653">
        <f t="shared" si="2"/>
        <v>4462299.609817774</v>
      </c>
      <c r="F50" s="652">
        <v>3432022.03</v>
      </c>
      <c r="G50" s="652">
        <v>0</v>
      </c>
      <c r="H50" s="653">
        <f t="shared" si="3"/>
        <v>3432022.03</v>
      </c>
    </row>
    <row r="51" spans="1:8">
      <c r="A51" s="475">
        <v>21</v>
      </c>
      <c r="B51" s="470" t="s">
        <v>566</v>
      </c>
      <c r="C51" s="652">
        <v>1046468.671057455</v>
      </c>
      <c r="D51" s="652">
        <v>344046.01</v>
      </c>
      <c r="E51" s="653">
        <f t="shared" si="2"/>
        <v>1390514.681057455</v>
      </c>
      <c r="F51" s="652">
        <v>2571203.9900000007</v>
      </c>
      <c r="G51" s="652">
        <v>251628.57999999996</v>
      </c>
      <c r="H51" s="653">
        <f t="shared" si="3"/>
        <v>2822832.5700000008</v>
      </c>
    </row>
    <row r="52" spans="1:8">
      <c r="A52" s="475">
        <v>21.1</v>
      </c>
      <c r="B52" s="478" t="s">
        <v>567</v>
      </c>
      <c r="C52" s="652"/>
      <c r="D52" s="652"/>
      <c r="E52" s="653">
        <f t="shared" si="2"/>
        <v>0</v>
      </c>
      <c r="F52" s="652"/>
      <c r="G52" s="652"/>
      <c r="H52" s="653">
        <f t="shared" si="3"/>
        <v>0</v>
      </c>
    </row>
    <row r="53" spans="1:8">
      <c r="A53" s="475">
        <v>22</v>
      </c>
      <c r="B53" s="482" t="s">
        <v>568</v>
      </c>
      <c r="C53" s="652">
        <v>121296809.37023798</v>
      </c>
      <c r="D53" s="652">
        <v>32752695.329672199</v>
      </c>
      <c r="E53" s="653">
        <f t="shared" si="2"/>
        <v>154049504.69991016</v>
      </c>
      <c r="F53" s="652">
        <v>100062160.02055797</v>
      </c>
      <c r="G53" s="652">
        <v>22610117.516256396</v>
      </c>
      <c r="H53" s="653">
        <f t="shared" si="3"/>
        <v>122672277.53681436</v>
      </c>
    </row>
    <row r="54" spans="1:8" ht="24" customHeight="1">
      <c r="A54" s="475"/>
      <c r="B54" s="483" t="s">
        <v>569</v>
      </c>
      <c r="C54" s="654"/>
      <c r="D54" s="655"/>
      <c r="E54" s="655"/>
      <c r="F54" s="655"/>
      <c r="G54" s="655"/>
      <c r="H54" s="656"/>
    </row>
    <row r="55" spans="1:8">
      <c r="A55" s="475">
        <v>23</v>
      </c>
      <c r="B55" s="491" t="s">
        <v>710</v>
      </c>
      <c r="C55" s="652">
        <v>101746400</v>
      </c>
      <c r="D55" s="652"/>
      <c r="E55" s="653">
        <f>C55+D55</f>
        <v>101746400</v>
      </c>
      <c r="F55" s="652">
        <v>72746400</v>
      </c>
      <c r="G55" s="652"/>
      <c r="H55" s="653">
        <f>F55+G55</f>
        <v>72746400</v>
      </c>
    </row>
    <row r="56" spans="1:8">
      <c r="A56" s="475">
        <v>24</v>
      </c>
      <c r="B56" s="481" t="s">
        <v>571</v>
      </c>
      <c r="C56" s="652"/>
      <c r="D56" s="652"/>
      <c r="E56" s="653">
        <f t="shared" ref="E56:E69" si="4">C56+D56</f>
        <v>0</v>
      </c>
      <c r="F56" s="652"/>
      <c r="G56" s="652"/>
      <c r="H56" s="653">
        <f t="shared" ref="H56:H69" si="5">F56+G56</f>
        <v>0</v>
      </c>
    </row>
    <row r="57" spans="1:8">
      <c r="A57" s="475">
        <v>25</v>
      </c>
      <c r="B57" s="466" t="s">
        <v>572</v>
      </c>
      <c r="C57" s="652"/>
      <c r="D57" s="652"/>
      <c r="E57" s="653">
        <f t="shared" si="4"/>
        <v>0</v>
      </c>
      <c r="F57" s="652"/>
      <c r="G57" s="652"/>
      <c r="H57" s="653">
        <f t="shared" si="5"/>
        <v>0</v>
      </c>
    </row>
    <row r="58" spans="1:8">
      <c r="A58" s="475">
        <v>26</v>
      </c>
      <c r="B58" s="466" t="s">
        <v>573</v>
      </c>
      <c r="C58" s="652"/>
      <c r="D58" s="652"/>
      <c r="E58" s="653">
        <f t="shared" si="4"/>
        <v>0</v>
      </c>
      <c r="F58" s="652"/>
      <c r="G58" s="652"/>
      <c r="H58" s="653">
        <f t="shared" si="5"/>
        <v>0</v>
      </c>
    </row>
    <row r="59" spans="1:8">
      <c r="A59" s="475">
        <v>27</v>
      </c>
      <c r="B59" s="466" t="s">
        <v>574</v>
      </c>
      <c r="C59" s="652">
        <v>0</v>
      </c>
      <c r="D59" s="652">
        <v>0</v>
      </c>
      <c r="E59" s="653">
        <f t="shared" si="4"/>
        <v>0</v>
      </c>
      <c r="F59" s="652">
        <v>0</v>
      </c>
      <c r="G59" s="652">
        <v>0</v>
      </c>
      <c r="H59" s="653">
        <f t="shared" si="5"/>
        <v>0</v>
      </c>
    </row>
    <row r="60" spans="1:8">
      <c r="A60" s="475">
        <v>27.1</v>
      </c>
      <c r="B60" s="477" t="s">
        <v>575</v>
      </c>
      <c r="C60" s="652"/>
      <c r="D60" s="652"/>
      <c r="E60" s="653">
        <f t="shared" si="4"/>
        <v>0</v>
      </c>
      <c r="F60" s="652"/>
      <c r="G60" s="652"/>
      <c r="H60" s="653">
        <f t="shared" si="5"/>
        <v>0</v>
      </c>
    </row>
    <row r="61" spans="1:8">
      <c r="A61" s="475">
        <v>27.2</v>
      </c>
      <c r="B61" s="477" t="s">
        <v>576</v>
      </c>
      <c r="C61" s="652"/>
      <c r="D61" s="652"/>
      <c r="E61" s="653">
        <f t="shared" si="4"/>
        <v>0</v>
      </c>
      <c r="F61" s="652"/>
      <c r="G61" s="652"/>
      <c r="H61" s="653">
        <f t="shared" si="5"/>
        <v>0</v>
      </c>
    </row>
    <row r="62" spans="1:8">
      <c r="A62" s="475">
        <v>28</v>
      </c>
      <c r="B62" s="484" t="s">
        <v>577</v>
      </c>
      <c r="C62" s="652"/>
      <c r="D62" s="652"/>
      <c r="E62" s="653">
        <f t="shared" si="4"/>
        <v>0</v>
      </c>
      <c r="F62" s="652"/>
      <c r="G62" s="652"/>
      <c r="H62" s="653">
        <f t="shared" si="5"/>
        <v>0</v>
      </c>
    </row>
    <row r="63" spans="1:8">
      <c r="A63" s="475">
        <v>29</v>
      </c>
      <c r="B63" s="466" t="s">
        <v>578</v>
      </c>
      <c r="C63" s="652">
        <v>3486012.7618743461</v>
      </c>
      <c r="D63" s="652">
        <v>0</v>
      </c>
      <c r="E63" s="653">
        <f t="shared" si="4"/>
        <v>3486012.7618743461</v>
      </c>
      <c r="F63" s="652">
        <v>3615196.900470661</v>
      </c>
      <c r="G63" s="652">
        <v>0</v>
      </c>
      <c r="H63" s="653">
        <f t="shared" si="5"/>
        <v>3615196.900470661</v>
      </c>
    </row>
    <row r="64" spans="1:8">
      <c r="A64" s="475">
        <v>29.1</v>
      </c>
      <c r="B64" s="469" t="s">
        <v>579</v>
      </c>
      <c r="C64" s="652">
        <v>3486012.7618743461</v>
      </c>
      <c r="D64" s="652"/>
      <c r="E64" s="653">
        <f t="shared" si="4"/>
        <v>3486012.7618743461</v>
      </c>
      <c r="F64" s="652">
        <v>3615196.900470661</v>
      </c>
      <c r="G64" s="652"/>
      <c r="H64" s="653">
        <f t="shared" si="5"/>
        <v>3615196.900470661</v>
      </c>
    </row>
    <row r="65" spans="1:8" ht="25.05" customHeight="1">
      <c r="A65" s="475">
        <v>29.2</v>
      </c>
      <c r="B65" s="479" t="s">
        <v>580</v>
      </c>
      <c r="C65" s="652"/>
      <c r="D65" s="652"/>
      <c r="E65" s="653">
        <f t="shared" si="4"/>
        <v>0</v>
      </c>
      <c r="F65" s="652"/>
      <c r="G65" s="652"/>
      <c r="H65" s="653">
        <f t="shared" si="5"/>
        <v>0</v>
      </c>
    </row>
    <row r="66" spans="1:8" ht="22.5" customHeight="1">
      <c r="A66" s="475">
        <v>29.3</v>
      </c>
      <c r="B66" s="479" t="s">
        <v>581</v>
      </c>
      <c r="C66" s="652"/>
      <c r="D66" s="652"/>
      <c r="E66" s="653">
        <f t="shared" si="4"/>
        <v>0</v>
      </c>
      <c r="F66" s="652"/>
      <c r="G66" s="652"/>
      <c r="H66" s="653">
        <f t="shared" si="5"/>
        <v>0</v>
      </c>
    </row>
    <row r="67" spans="1:8">
      <c r="A67" s="475">
        <v>30</v>
      </c>
      <c r="B67" s="466" t="s">
        <v>582</v>
      </c>
      <c r="C67" s="652">
        <v>-33434607.609855156</v>
      </c>
      <c r="D67" s="652"/>
      <c r="E67" s="653">
        <f t="shared" si="4"/>
        <v>-33434607.609855156</v>
      </c>
      <c r="F67" s="652">
        <v>-18550775.219210185</v>
      </c>
      <c r="G67" s="652"/>
      <c r="H67" s="653">
        <f t="shared" si="5"/>
        <v>-18550775.219210185</v>
      </c>
    </row>
    <row r="68" spans="1:8">
      <c r="A68" s="475">
        <v>31</v>
      </c>
      <c r="B68" s="485" t="s">
        <v>583</v>
      </c>
      <c r="C68" s="652">
        <v>71797805.152019188</v>
      </c>
      <c r="D68" s="652">
        <v>0</v>
      </c>
      <c r="E68" s="653">
        <f t="shared" si="4"/>
        <v>71797805.152019188</v>
      </c>
      <c r="F68" s="652">
        <v>57810821.681260474</v>
      </c>
      <c r="G68" s="652">
        <v>0</v>
      </c>
      <c r="H68" s="653">
        <f t="shared" si="5"/>
        <v>57810821.681260474</v>
      </c>
    </row>
    <row r="69" spans="1:8">
      <c r="A69" s="475">
        <v>32</v>
      </c>
      <c r="B69" s="486" t="s">
        <v>584</v>
      </c>
      <c r="C69" s="652">
        <v>193094614.52225715</v>
      </c>
      <c r="D69" s="652">
        <v>32752695.329672199</v>
      </c>
      <c r="E69" s="653">
        <f t="shared" si="4"/>
        <v>225847309.85192934</v>
      </c>
      <c r="F69" s="652">
        <v>157872981.70181844</v>
      </c>
      <c r="G69" s="652">
        <v>22610117.516256396</v>
      </c>
      <c r="H69" s="653">
        <f t="shared" si="5"/>
        <v>180483099.21807483</v>
      </c>
    </row>
  </sheetData>
  <mergeCells count="2">
    <mergeCell ref="A4:A6"/>
    <mergeCell ref="B4:B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M19" sqref="M19"/>
    </sheetView>
  </sheetViews>
  <sheetFormatPr defaultColWidth="9.21875" defaultRowHeight="12"/>
  <cols>
    <col min="1" max="1" width="11.77734375" style="356" bestFit="1" customWidth="1"/>
    <col min="2" max="2" width="93.44140625" style="356" customWidth="1"/>
    <col min="3" max="3" width="14.6640625" style="356" customWidth="1"/>
    <col min="4" max="5" width="16.109375" style="356" customWidth="1"/>
    <col min="6" max="6" width="16.109375" style="374" customWidth="1"/>
    <col min="7" max="7" width="25.21875" style="374" customWidth="1"/>
    <col min="8" max="8" width="16.109375" style="356" customWidth="1"/>
    <col min="9" max="11" width="16.109375" style="374" customWidth="1"/>
    <col min="12" max="12" width="26.21875" style="374" customWidth="1"/>
    <col min="13" max="16384" width="9.21875" style="356"/>
  </cols>
  <sheetData>
    <row r="1" spans="1:12" ht="13.8">
      <c r="A1" s="289" t="s">
        <v>30</v>
      </c>
      <c r="B1" s="342" t="str">
        <f>'Info '!C2</f>
        <v>JSC Silk Bank</v>
      </c>
      <c r="F1" s="356"/>
      <c r="G1" s="356"/>
      <c r="I1" s="356"/>
      <c r="J1" s="356"/>
      <c r="K1" s="356"/>
      <c r="L1" s="356"/>
    </row>
    <row r="2" spans="1:12">
      <c r="A2" s="289" t="s">
        <v>31</v>
      </c>
      <c r="B2" s="581">
        <f>'1. key ratios '!B2</f>
        <v>45747</v>
      </c>
      <c r="F2" s="356"/>
      <c r="G2" s="356"/>
      <c r="I2" s="356"/>
      <c r="J2" s="356"/>
      <c r="K2" s="356"/>
      <c r="L2" s="356"/>
    </row>
    <row r="3" spans="1:12">
      <c r="A3" s="290" t="s">
        <v>466</v>
      </c>
      <c r="F3" s="356"/>
      <c r="G3" s="356"/>
      <c r="I3" s="356"/>
      <c r="J3" s="356"/>
      <c r="K3" s="356"/>
      <c r="L3" s="356"/>
    </row>
    <row r="4" spans="1:12">
      <c r="F4" s="356"/>
      <c r="G4" s="356"/>
      <c r="I4" s="356"/>
      <c r="J4" s="356"/>
      <c r="K4" s="356"/>
      <c r="L4" s="356"/>
    </row>
    <row r="5" spans="1:12" ht="37.5" customHeight="1">
      <c r="A5" s="777" t="s">
        <v>483</v>
      </c>
      <c r="B5" s="778"/>
      <c r="C5" s="823" t="s">
        <v>467</v>
      </c>
      <c r="D5" s="824"/>
      <c r="E5" s="824"/>
      <c r="F5" s="824"/>
      <c r="G5" s="824"/>
      <c r="H5" s="823" t="s">
        <v>627</v>
      </c>
      <c r="I5" s="825"/>
      <c r="J5" s="825"/>
      <c r="K5" s="825"/>
      <c r="L5" s="826"/>
    </row>
    <row r="6" spans="1:12" ht="39.450000000000003" customHeight="1">
      <c r="A6" s="781"/>
      <c r="B6" s="782"/>
      <c r="C6" s="292"/>
      <c r="D6" s="354" t="s">
        <v>648</v>
      </c>
      <c r="E6" s="354" t="s">
        <v>647</v>
      </c>
      <c r="F6" s="354" t="s">
        <v>646</v>
      </c>
      <c r="G6" s="354" t="s">
        <v>645</v>
      </c>
      <c r="H6" s="375"/>
      <c r="I6" s="354" t="s">
        <v>648</v>
      </c>
      <c r="J6" s="354" t="s">
        <v>647</v>
      </c>
      <c r="K6" s="354" t="s">
        <v>646</v>
      </c>
      <c r="L6" s="354" t="s">
        <v>645</v>
      </c>
    </row>
    <row r="7" spans="1:12">
      <c r="A7" s="345">
        <v>1</v>
      </c>
      <c r="B7" s="360" t="s">
        <v>486</v>
      </c>
      <c r="C7" s="583">
        <v>3653452.2026026836</v>
      </c>
      <c r="D7" s="584">
        <v>3598124.4347724151</v>
      </c>
      <c r="E7" s="584">
        <v>50896.597378831793</v>
      </c>
      <c r="F7" s="585">
        <v>4431.1704514363882</v>
      </c>
      <c r="G7" s="585">
        <v>2.9831426218152046E-10</v>
      </c>
      <c r="H7" s="584">
        <v>95136.375513441657</v>
      </c>
      <c r="I7" s="585">
        <v>83836.537268723318</v>
      </c>
      <c r="J7" s="585">
        <v>9154.5586835797603</v>
      </c>
      <c r="K7" s="585">
        <v>2145.2795611385773</v>
      </c>
      <c r="L7" s="585">
        <v>0</v>
      </c>
    </row>
    <row r="8" spans="1:12">
      <c r="A8" s="345">
        <v>2</v>
      </c>
      <c r="B8" s="360" t="s">
        <v>399</v>
      </c>
      <c r="C8" s="583">
        <v>6345296.2062887773</v>
      </c>
      <c r="D8" s="584">
        <v>6337842.0983969225</v>
      </c>
      <c r="E8" s="584">
        <v>7454.1078918548938</v>
      </c>
      <c r="F8" s="585">
        <v>0</v>
      </c>
      <c r="G8" s="585">
        <v>0</v>
      </c>
      <c r="H8" s="584">
        <v>75658.505189272051</v>
      </c>
      <c r="I8" s="585">
        <v>72959.424074945593</v>
      </c>
      <c r="J8" s="585">
        <v>2699.0811143264668</v>
      </c>
      <c r="K8" s="585">
        <v>0</v>
      </c>
      <c r="L8" s="585">
        <v>0</v>
      </c>
    </row>
    <row r="9" spans="1:12">
      <c r="A9" s="345">
        <v>3</v>
      </c>
      <c r="B9" s="360" t="s">
        <v>400</v>
      </c>
      <c r="C9" s="583">
        <v>15999.218055919071</v>
      </c>
      <c r="D9" s="584">
        <v>15999.218055919071</v>
      </c>
      <c r="E9" s="584">
        <v>0</v>
      </c>
      <c r="F9" s="586">
        <v>0</v>
      </c>
      <c r="G9" s="586">
        <v>0</v>
      </c>
      <c r="H9" s="584">
        <v>156.66303705722973</v>
      </c>
      <c r="I9" s="586">
        <v>156.66303705722973</v>
      </c>
      <c r="J9" s="586">
        <v>0</v>
      </c>
      <c r="K9" s="586">
        <v>0</v>
      </c>
      <c r="L9" s="586">
        <v>0</v>
      </c>
    </row>
    <row r="10" spans="1:12">
      <c r="A10" s="345">
        <v>4</v>
      </c>
      <c r="B10" s="360" t="s">
        <v>487</v>
      </c>
      <c r="C10" s="583">
        <v>14082287.588295726</v>
      </c>
      <c r="D10" s="584">
        <v>14081572.714659363</v>
      </c>
      <c r="E10" s="584">
        <v>714.87363636363648</v>
      </c>
      <c r="F10" s="586">
        <v>0</v>
      </c>
      <c r="G10" s="586">
        <v>0</v>
      </c>
      <c r="H10" s="584">
        <v>69626.284685356062</v>
      </c>
      <c r="I10" s="586">
        <v>69367.433866581719</v>
      </c>
      <c r="J10" s="586">
        <v>258.85081877434919</v>
      </c>
      <c r="K10" s="586">
        <v>0</v>
      </c>
      <c r="L10" s="586">
        <v>0</v>
      </c>
    </row>
    <row r="11" spans="1:12">
      <c r="A11" s="345">
        <v>5</v>
      </c>
      <c r="B11" s="360" t="s">
        <v>401</v>
      </c>
      <c r="C11" s="583">
        <v>11860787.104768084</v>
      </c>
      <c r="D11" s="584">
        <v>10925399.770101666</v>
      </c>
      <c r="E11" s="584">
        <v>0</v>
      </c>
      <c r="F11" s="586">
        <v>935387.33466641617</v>
      </c>
      <c r="G11" s="586">
        <v>0</v>
      </c>
      <c r="H11" s="584">
        <v>649369.44049251988</v>
      </c>
      <c r="I11" s="586">
        <v>127938.2451506174</v>
      </c>
      <c r="J11" s="586">
        <v>0</v>
      </c>
      <c r="K11" s="586">
        <v>521431.19534190273</v>
      </c>
      <c r="L11" s="586">
        <v>0</v>
      </c>
    </row>
    <row r="12" spans="1:12">
      <c r="A12" s="345">
        <v>6</v>
      </c>
      <c r="B12" s="360" t="s">
        <v>402</v>
      </c>
      <c r="C12" s="583">
        <v>11951299.108416475</v>
      </c>
      <c r="D12" s="584">
        <v>9892224.8769351114</v>
      </c>
      <c r="E12" s="584">
        <v>1987216.3797629892</v>
      </c>
      <c r="F12" s="586">
        <v>71857.851718372694</v>
      </c>
      <c r="G12" s="586">
        <v>0</v>
      </c>
      <c r="H12" s="584">
        <v>307909.51587341214</v>
      </c>
      <c r="I12" s="586">
        <v>83385.419722197359</v>
      </c>
      <c r="J12" s="586">
        <v>189735.27854913403</v>
      </c>
      <c r="K12" s="586">
        <v>34788.817602081021</v>
      </c>
      <c r="L12" s="586">
        <v>0</v>
      </c>
    </row>
    <row r="13" spans="1:12">
      <c r="A13" s="345">
        <v>7</v>
      </c>
      <c r="B13" s="360" t="s">
        <v>403</v>
      </c>
      <c r="C13" s="583">
        <v>15097971.43995735</v>
      </c>
      <c r="D13" s="584">
        <v>15097971.43995735</v>
      </c>
      <c r="E13" s="584">
        <v>0</v>
      </c>
      <c r="F13" s="586">
        <v>0</v>
      </c>
      <c r="G13" s="586">
        <v>0</v>
      </c>
      <c r="H13" s="584">
        <v>48925.749548719643</v>
      </c>
      <c r="I13" s="586">
        <v>48925.749548719643</v>
      </c>
      <c r="J13" s="586">
        <v>0</v>
      </c>
      <c r="K13" s="586">
        <v>0</v>
      </c>
      <c r="L13" s="586">
        <v>0</v>
      </c>
    </row>
    <row r="14" spans="1:12">
      <c r="A14" s="345">
        <v>8</v>
      </c>
      <c r="B14" s="360" t="s">
        <v>404</v>
      </c>
      <c r="C14" s="583">
        <v>1393197.0737397508</v>
      </c>
      <c r="D14" s="584">
        <v>1381067.2103119784</v>
      </c>
      <c r="E14" s="584">
        <v>5000.762024623803</v>
      </c>
      <c r="F14" s="586">
        <v>7129.1014031485283</v>
      </c>
      <c r="G14" s="586">
        <v>0</v>
      </c>
      <c r="H14" s="584">
        <v>30631.052452911474</v>
      </c>
      <c r="I14" s="586">
        <v>25368.871745689208</v>
      </c>
      <c r="J14" s="586">
        <v>1810.7414775484767</v>
      </c>
      <c r="K14" s="586">
        <v>3451.4392296737942</v>
      </c>
      <c r="L14" s="586">
        <v>0</v>
      </c>
    </row>
    <row r="15" spans="1:12">
      <c r="A15" s="345">
        <v>9</v>
      </c>
      <c r="B15" s="360" t="s">
        <v>405</v>
      </c>
      <c r="C15" s="583">
        <v>811667.33382364595</v>
      </c>
      <c r="D15" s="584">
        <v>811667.33382364595</v>
      </c>
      <c r="E15" s="584">
        <v>0</v>
      </c>
      <c r="F15" s="586">
        <v>0</v>
      </c>
      <c r="G15" s="586">
        <v>0</v>
      </c>
      <c r="H15" s="584">
        <v>13176.177060348489</v>
      </c>
      <c r="I15" s="586">
        <v>13176.177060348489</v>
      </c>
      <c r="J15" s="586">
        <v>0</v>
      </c>
      <c r="K15" s="586">
        <v>0</v>
      </c>
      <c r="L15" s="586">
        <v>0</v>
      </c>
    </row>
    <row r="16" spans="1:12">
      <c r="A16" s="345">
        <v>10</v>
      </c>
      <c r="B16" s="360" t="s">
        <v>406</v>
      </c>
      <c r="C16" s="583">
        <v>1356688.7620936141</v>
      </c>
      <c r="D16" s="584">
        <v>1332405.4820936141</v>
      </c>
      <c r="E16" s="584">
        <v>24283.279999999999</v>
      </c>
      <c r="F16" s="586">
        <v>0</v>
      </c>
      <c r="G16" s="586">
        <v>0</v>
      </c>
      <c r="H16" s="584">
        <v>19672.414156624538</v>
      </c>
      <c r="I16" s="586">
        <v>16603.538871618301</v>
      </c>
      <c r="J16" s="586">
        <v>3068.8752850062424</v>
      </c>
      <c r="K16" s="586">
        <v>0</v>
      </c>
      <c r="L16" s="586">
        <v>0</v>
      </c>
    </row>
    <row r="17" spans="1:12">
      <c r="A17" s="345">
        <v>11</v>
      </c>
      <c r="B17" s="360" t="s">
        <v>407</v>
      </c>
      <c r="C17" s="583">
        <v>960460.17426080105</v>
      </c>
      <c r="D17" s="584">
        <v>959081.15885096497</v>
      </c>
      <c r="E17" s="584">
        <v>0</v>
      </c>
      <c r="F17" s="586">
        <v>1379.0154098360656</v>
      </c>
      <c r="G17" s="586">
        <v>0</v>
      </c>
      <c r="H17" s="584">
        <v>8280.9268473185366</v>
      </c>
      <c r="I17" s="586">
        <v>7613.298823156777</v>
      </c>
      <c r="J17" s="586">
        <v>0</v>
      </c>
      <c r="K17" s="586">
        <v>667.62802416175987</v>
      </c>
      <c r="L17" s="586">
        <v>0</v>
      </c>
    </row>
    <row r="18" spans="1:12">
      <c r="A18" s="345">
        <v>12</v>
      </c>
      <c r="B18" s="360" t="s">
        <v>408</v>
      </c>
      <c r="C18" s="583">
        <v>7775078.2647052221</v>
      </c>
      <c r="D18" s="584">
        <v>7740986.9170345711</v>
      </c>
      <c r="E18" s="584">
        <v>5932.8496092911764</v>
      </c>
      <c r="F18" s="586">
        <v>28158.498061359795</v>
      </c>
      <c r="G18" s="586">
        <v>0</v>
      </c>
      <c r="H18" s="584">
        <v>89983.203580565285</v>
      </c>
      <c r="I18" s="586">
        <v>74772.503584737613</v>
      </c>
      <c r="J18" s="586">
        <v>1578.2182338558123</v>
      </c>
      <c r="K18" s="586">
        <v>13632.481761971912</v>
      </c>
      <c r="L18" s="586">
        <v>0</v>
      </c>
    </row>
    <row r="19" spans="1:12">
      <c r="A19" s="345">
        <v>13</v>
      </c>
      <c r="B19" s="360" t="s">
        <v>409</v>
      </c>
      <c r="C19" s="583">
        <v>1141292.0422972266</v>
      </c>
      <c r="D19" s="584">
        <v>1128146.3471727394</v>
      </c>
      <c r="E19" s="584">
        <v>0</v>
      </c>
      <c r="F19" s="586">
        <v>13145.695124487553</v>
      </c>
      <c r="G19" s="586">
        <v>0</v>
      </c>
      <c r="H19" s="584">
        <v>15898.335509098499</v>
      </c>
      <c r="I19" s="586">
        <v>9534.0596644668403</v>
      </c>
      <c r="J19" s="586">
        <v>0</v>
      </c>
      <c r="K19" s="586">
        <v>6364.275844631662</v>
      </c>
      <c r="L19" s="586">
        <v>0</v>
      </c>
    </row>
    <row r="20" spans="1:12">
      <c r="A20" s="345">
        <v>14</v>
      </c>
      <c r="B20" s="360" t="s">
        <v>410</v>
      </c>
      <c r="C20" s="583">
        <v>4715362.3850692837</v>
      </c>
      <c r="D20" s="584">
        <v>4688341.8137207804</v>
      </c>
      <c r="E20" s="584">
        <v>3427.4235646457264</v>
      </c>
      <c r="F20" s="586">
        <v>23593.147783857734</v>
      </c>
      <c r="G20" s="586">
        <v>0</v>
      </c>
      <c r="H20" s="584">
        <v>73520.934672280098</v>
      </c>
      <c r="I20" s="586">
        <v>60972.88346489134</v>
      </c>
      <c r="J20" s="586">
        <v>1125.810000841393</v>
      </c>
      <c r="K20" s="586">
        <v>11422.241206547387</v>
      </c>
      <c r="L20" s="586">
        <v>0</v>
      </c>
    </row>
    <row r="21" spans="1:12">
      <c r="A21" s="345">
        <v>15</v>
      </c>
      <c r="B21" s="360" t="s">
        <v>411</v>
      </c>
      <c r="C21" s="583">
        <v>4793775.6474581677</v>
      </c>
      <c r="D21" s="584">
        <v>4760037.6019047024</v>
      </c>
      <c r="E21" s="584">
        <v>13890.488343600273</v>
      </c>
      <c r="F21" s="586">
        <v>19847.557209864513</v>
      </c>
      <c r="G21" s="586">
        <v>0</v>
      </c>
      <c r="H21" s="584">
        <v>77302.348522937493</v>
      </c>
      <c r="I21" s="586">
        <v>64534.342650838335</v>
      </c>
      <c r="J21" s="586">
        <v>3159.1318088030653</v>
      </c>
      <c r="K21" s="586">
        <v>9608.8740632960471</v>
      </c>
      <c r="L21" s="586">
        <v>0</v>
      </c>
    </row>
    <row r="22" spans="1:12">
      <c r="A22" s="345">
        <v>16</v>
      </c>
      <c r="B22" s="360" t="s">
        <v>412</v>
      </c>
      <c r="C22" s="583">
        <v>2012119.7488221652</v>
      </c>
      <c r="D22" s="584">
        <v>2012119.7488221652</v>
      </c>
      <c r="E22" s="584">
        <v>0</v>
      </c>
      <c r="F22" s="586">
        <v>0</v>
      </c>
      <c r="G22" s="586">
        <v>0</v>
      </c>
      <c r="H22" s="584">
        <v>32229.889396536746</v>
      </c>
      <c r="I22" s="586">
        <v>32229.889396536746</v>
      </c>
      <c r="J22" s="586">
        <v>0</v>
      </c>
      <c r="K22" s="586">
        <v>0</v>
      </c>
      <c r="L22" s="586">
        <v>0</v>
      </c>
    </row>
    <row r="23" spans="1:12">
      <c r="A23" s="345">
        <v>17</v>
      </c>
      <c r="B23" s="360" t="s">
        <v>490</v>
      </c>
      <c r="C23" s="583">
        <v>119555.28410061919</v>
      </c>
      <c r="D23" s="584">
        <v>106984.92426293391</v>
      </c>
      <c r="E23" s="584">
        <v>3697.0587365277106</v>
      </c>
      <c r="F23" s="586">
        <v>8873.3011011575691</v>
      </c>
      <c r="G23" s="586">
        <v>0</v>
      </c>
      <c r="H23" s="584">
        <v>8051.4560552588482</v>
      </c>
      <c r="I23" s="586">
        <v>2494.2549687635792</v>
      </c>
      <c r="J23" s="586">
        <v>1261.3357613482244</v>
      </c>
      <c r="K23" s="586">
        <v>4295.865325147046</v>
      </c>
      <c r="L23" s="586">
        <v>0</v>
      </c>
    </row>
    <row r="24" spans="1:12">
      <c r="A24" s="345">
        <v>18</v>
      </c>
      <c r="B24" s="360" t="s">
        <v>413</v>
      </c>
      <c r="C24" s="583">
        <v>2009357.0581856044</v>
      </c>
      <c r="D24" s="584">
        <v>2005669.1681856045</v>
      </c>
      <c r="E24" s="584">
        <v>3687.89</v>
      </c>
      <c r="F24" s="586">
        <v>0</v>
      </c>
      <c r="G24" s="586">
        <v>0</v>
      </c>
      <c r="H24" s="584">
        <v>10908.566204849745</v>
      </c>
      <c r="I24" s="586">
        <v>10487.616974981398</v>
      </c>
      <c r="J24" s="586">
        <v>420.94922986834638</v>
      </c>
      <c r="K24" s="586">
        <v>0</v>
      </c>
      <c r="L24" s="586">
        <v>0</v>
      </c>
    </row>
    <row r="25" spans="1:12">
      <c r="A25" s="345">
        <v>19</v>
      </c>
      <c r="B25" s="360" t="s">
        <v>414</v>
      </c>
      <c r="C25" s="583">
        <v>327422.60964493087</v>
      </c>
      <c r="D25" s="584">
        <v>317403.35964493087</v>
      </c>
      <c r="E25" s="584">
        <v>0</v>
      </c>
      <c r="F25" s="586">
        <v>10019.25</v>
      </c>
      <c r="G25" s="586">
        <v>0</v>
      </c>
      <c r="H25" s="584">
        <v>15912.086353840259</v>
      </c>
      <c r="I25" s="586">
        <v>11061.428389200182</v>
      </c>
      <c r="J25" s="586">
        <v>0</v>
      </c>
      <c r="K25" s="586">
        <v>4850.6579646400778</v>
      </c>
      <c r="L25" s="586">
        <v>0</v>
      </c>
    </row>
    <row r="26" spans="1:12">
      <c r="A26" s="345">
        <v>20</v>
      </c>
      <c r="B26" s="360" t="s">
        <v>489</v>
      </c>
      <c r="C26" s="583">
        <v>1375137.4390365665</v>
      </c>
      <c r="D26" s="584">
        <v>1359750.1103781136</v>
      </c>
      <c r="E26" s="584">
        <v>0</v>
      </c>
      <c r="F26" s="586">
        <v>15387.328658453112</v>
      </c>
      <c r="G26" s="586">
        <v>0</v>
      </c>
      <c r="H26" s="584">
        <v>38423.677046379213</v>
      </c>
      <c r="I26" s="586">
        <v>30974.150553711614</v>
      </c>
      <c r="J26" s="586">
        <v>0</v>
      </c>
      <c r="K26" s="586">
        <v>7449.5264926676264</v>
      </c>
      <c r="L26" s="586">
        <v>0</v>
      </c>
    </row>
    <row r="27" spans="1:12">
      <c r="A27" s="345">
        <v>21</v>
      </c>
      <c r="B27" s="360" t="s">
        <v>415</v>
      </c>
      <c r="C27" s="583">
        <v>276383.13156343088</v>
      </c>
      <c r="D27" s="584">
        <v>276341.7115634309</v>
      </c>
      <c r="E27" s="584">
        <v>0</v>
      </c>
      <c r="F27" s="586">
        <v>41.42</v>
      </c>
      <c r="G27" s="586">
        <v>0</v>
      </c>
      <c r="H27" s="584">
        <v>6749.6732264444718</v>
      </c>
      <c r="I27" s="586">
        <v>6729.6204028403708</v>
      </c>
      <c r="J27" s="586">
        <v>0</v>
      </c>
      <c r="K27" s="586">
        <v>20.052823604101309</v>
      </c>
      <c r="L27" s="586">
        <v>0</v>
      </c>
    </row>
    <row r="28" spans="1:12">
      <c r="A28" s="345">
        <v>22</v>
      </c>
      <c r="B28" s="360" t="s">
        <v>416</v>
      </c>
      <c r="C28" s="583">
        <v>2394639.1902459185</v>
      </c>
      <c r="D28" s="584">
        <v>2314979.1588637647</v>
      </c>
      <c r="E28" s="584">
        <v>39098.989207051971</v>
      </c>
      <c r="F28" s="586">
        <v>40561.042175102601</v>
      </c>
      <c r="G28" s="586">
        <v>0</v>
      </c>
      <c r="H28" s="584">
        <v>75434.415402038634</v>
      </c>
      <c r="I28" s="586">
        <v>43757.520505442757</v>
      </c>
      <c r="J28" s="586">
        <v>9907.9398534200463</v>
      </c>
      <c r="K28" s="586">
        <v>21768.955043175858</v>
      </c>
      <c r="L28" s="586">
        <v>0</v>
      </c>
    </row>
    <row r="29" spans="1:12">
      <c r="A29" s="345">
        <v>23</v>
      </c>
      <c r="B29" s="360" t="s">
        <v>417</v>
      </c>
      <c r="C29" s="583">
        <v>21880114.547469188</v>
      </c>
      <c r="D29" s="584">
        <v>20797374.950924672</v>
      </c>
      <c r="E29" s="584">
        <v>771446.05989624956</v>
      </c>
      <c r="F29" s="586">
        <v>311293.53664826066</v>
      </c>
      <c r="G29" s="586">
        <v>0</v>
      </c>
      <c r="H29" s="584">
        <v>793729.39943968609</v>
      </c>
      <c r="I29" s="586">
        <v>428298.07765325467</v>
      </c>
      <c r="J29" s="586">
        <v>186943.56478179383</v>
      </c>
      <c r="K29" s="586">
        <v>178487.75700463689</v>
      </c>
      <c r="L29" s="586">
        <v>0</v>
      </c>
    </row>
    <row r="30" spans="1:12">
      <c r="A30" s="345">
        <v>24</v>
      </c>
      <c r="B30" s="360" t="s">
        <v>488</v>
      </c>
      <c r="C30" s="583">
        <v>3753521.9764034199</v>
      </c>
      <c r="D30" s="584">
        <v>3569665.225745209</v>
      </c>
      <c r="E30" s="584">
        <v>32545.649345079593</v>
      </c>
      <c r="F30" s="586">
        <v>151311.10131313131</v>
      </c>
      <c r="G30" s="586">
        <v>0</v>
      </c>
      <c r="H30" s="584">
        <v>131733.00505533986</v>
      </c>
      <c r="I30" s="586">
        <v>34563.313153170864</v>
      </c>
      <c r="J30" s="586">
        <v>6706.6485482311073</v>
      </c>
      <c r="K30" s="586">
        <v>90463.043353937945</v>
      </c>
      <c r="L30" s="586">
        <v>0</v>
      </c>
    </row>
    <row r="31" spans="1:12">
      <c r="A31" s="345">
        <v>25</v>
      </c>
      <c r="B31" s="360" t="s">
        <v>418</v>
      </c>
      <c r="C31" s="583">
        <v>12481722.809399923</v>
      </c>
      <c r="D31" s="584">
        <v>11302658.880215067</v>
      </c>
      <c r="E31" s="584">
        <v>1089170.9147567053</v>
      </c>
      <c r="F31" s="586">
        <v>89893.014428154464</v>
      </c>
      <c r="G31" s="586">
        <v>0</v>
      </c>
      <c r="H31" s="584">
        <v>260677.36985593507</v>
      </c>
      <c r="I31" s="586">
        <v>152338.17312815582</v>
      </c>
      <c r="J31" s="586">
        <v>64557.034354398522</v>
      </c>
      <c r="K31" s="586">
        <v>43782.162373379309</v>
      </c>
      <c r="L31" s="586">
        <v>0</v>
      </c>
    </row>
    <row r="32" spans="1:12">
      <c r="A32" s="345">
        <v>26</v>
      </c>
      <c r="B32" s="360" t="s">
        <v>485</v>
      </c>
      <c r="C32" s="583">
        <v>0</v>
      </c>
      <c r="D32" s="584">
        <v>0</v>
      </c>
      <c r="E32" s="584">
        <v>0</v>
      </c>
      <c r="F32" s="586">
        <v>0</v>
      </c>
      <c r="G32" s="586">
        <v>0</v>
      </c>
      <c r="H32" s="584">
        <v>0</v>
      </c>
      <c r="I32" s="586">
        <v>0</v>
      </c>
      <c r="J32" s="586">
        <v>0</v>
      </c>
      <c r="K32" s="586">
        <v>0</v>
      </c>
      <c r="L32" s="586">
        <v>0</v>
      </c>
    </row>
    <row r="33" spans="1:12">
      <c r="A33" s="345">
        <v>27</v>
      </c>
      <c r="B33" s="403" t="s">
        <v>64</v>
      </c>
      <c r="C33" s="587">
        <v>132584588.34670447</v>
      </c>
      <c r="D33" s="584">
        <v>126813815.65639767</v>
      </c>
      <c r="E33" s="584">
        <v>4038463.3241538145</v>
      </c>
      <c r="F33" s="586">
        <v>1732309.3661530393</v>
      </c>
      <c r="G33" s="586">
        <v>2.9831426218152046E-10</v>
      </c>
      <c r="H33" s="584">
        <v>2949097.4651781726</v>
      </c>
      <c r="I33" s="586">
        <v>1512079.1936606469</v>
      </c>
      <c r="J33" s="586">
        <v>482388.0185009297</v>
      </c>
      <c r="K33" s="586">
        <v>954630.25301659387</v>
      </c>
      <c r="L33" s="586">
        <v>0</v>
      </c>
    </row>
    <row r="35" spans="1:12">
      <c r="B35" s="402"/>
      <c r="C35" s="402"/>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D20" sqref="D20"/>
    </sheetView>
  </sheetViews>
  <sheetFormatPr defaultColWidth="8.77734375" defaultRowHeight="12"/>
  <cols>
    <col min="1" max="1" width="11.77734375" style="404" bestFit="1" customWidth="1"/>
    <col min="2" max="2" width="68.77734375" style="404" customWidth="1"/>
    <col min="3" max="11" width="28.21875" style="404" customWidth="1"/>
    <col min="12" max="16384" width="8.77734375" style="404"/>
  </cols>
  <sheetData>
    <row r="1" spans="1:11" s="356" customFormat="1" ht="13.8">
      <c r="A1" s="289" t="s">
        <v>30</v>
      </c>
      <c r="B1" s="342" t="str">
        <f>'Info '!C2</f>
        <v>JSC Silk Bank</v>
      </c>
    </row>
    <row r="2" spans="1:11" s="356" customFormat="1">
      <c r="A2" s="289" t="s">
        <v>31</v>
      </c>
      <c r="B2" s="581">
        <f>'1. key ratios '!B2</f>
        <v>45747</v>
      </c>
    </row>
    <row r="3" spans="1:11" s="356" customFormat="1">
      <c r="A3" s="290" t="s">
        <v>468</v>
      </c>
    </row>
    <row r="4" spans="1:11">
      <c r="C4" s="408" t="s">
        <v>662</v>
      </c>
      <c r="D4" s="408" t="s">
        <v>661</v>
      </c>
      <c r="E4" s="408" t="s">
        <v>660</v>
      </c>
      <c r="F4" s="408" t="s">
        <v>659</v>
      </c>
      <c r="G4" s="408" t="s">
        <v>658</v>
      </c>
      <c r="H4" s="408" t="s">
        <v>657</v>
      </c>
      <c r="I4" s="408" t="s">
        <v>656</v>
      </c>
      <c r="J4" s="408" t="s">
        <v>655</v>
      </c>
      <c r="K4" s="408" t="s">
        <v>654</v>
      </c>
    </row>
    <row r="5" spans="1:11" ht="103.95" customHeight="1">
      <c r="A5" s="827" t="s">
        <v>653</v>
      </c>
      <c r="B5" s="828"/>
      <c r="C5" s="407" t="s">
        <v>469</v>
      </c>
      <c r="D5" s="407" t="s">
        <v>470</v>
      </c>
      <c r="E5" s="407" t="s">
        <v>471</v>
      </c>
      <c r="F5" s="407" t="s">
        <v>472</v>
      </c>
      <c r="G5" s="407" t="s">
        <v>473</v>
      </c>
      <c r="H5" s="407" t="s">
        <v>474</v>
      </c>
      <c r="I5" s="407" t="s">
        <v>475</v>
      </c>
      <c r="J5" s="407" t="s">
        <v>476</v>
      </c>
      <c r="K5" s="407" t="s">
        <v>477</v>
      </c>
    </row>
    <row r="6" spans="1:11">
      <c r="A6" s="345">
        <v>1</v>
      </c>
      <c r="B6" s="345" t="s">
        <v>437</v>
      </c>
      <c r="C6" s="584">
        <v>10596525.874466278</v>
      </c>
      <c r="D6" s="584"/>
      <c r="E6" s="584"/>
      <c r="F6" s="584"/>
      <c r="G6" s="584">
        <v>92661378.951280221</v>
      </c>
      <c r="H6" s="584"/>
      <c r="I6" s="584">
        <v>12640303.445901301</v>
      </c>
      <c r="J6" s="584">
        <v>0</v>
      </c>
      <c r="K6" s="584">
        <v>16686380.075056829</v>
      </c>
    </row>
    <row r="7" spans="1:11">
      <c r="A7" s="345">
        <v>2</v>
      </c>
      <c r="B7" s="345" t="s">
        <v>478</v>
      </c>
      <c r="C7" s="584"/>
      <c r="D7" s="584"/>
      <c r="E7" s="584"/>
      <c r="F7" s="584"/>
      <c r="G7" s="584"/>
      <c r="H7" s="584"/>
      <c r="I7" s="584"/>
      <c r="J7" s="584"/>
      <c r="K7" s="584"/>
    </row>
    <row r="8" spans="1:11">
      <c r="A8" s="345">
        <v>3</v>
      </c>
      <c r="B8" s="345" t="s">
        <v>445</v>
      </c>
      <c r="C8" s="584">
        <v>1505303.28</v>
      </c>
      <c r="D8" s="584"/>
      <c r="E8" s="584"/>
      <c r="F8" s="584"/>
      <c r="G8" s="584">
        <v>15449948.029999999</v>
      </c>
      <c r="H8" s="584"/>
      <c r="I8" s="584">
        <v>760048.08</v>
      </c>
      <c r="J8" s="584"/>
      <c r="K8" s="584">
        <v>5986579.9300000016</v>
      </c>
    </row>
    <row r="9" spans="1:11">
      <c r="A9" s="345">
        <v>4</v>
      </c>
      <c r="B9" s="365" t="s">
        <v>479</v>
      </c>
      <c r="C9" s="588"/>
      <c r="D9" s="588"/>
      <c r="E9" s="588"/>
      <c r="F9" s="588"/>
      <c r="G9" s="588">
        <v>1287168.1252090519</v>
      </c>
      <c r="H9" s="588"/>
      <c r="I9" s="588">
        <v>0</v>
      </c>
      <c r="J9" s="588"/>
      <c r="K9" s="588">
        <v>445141.24094398669</v>
      </c>
    </row>
    <row r="10" spans="1:11">
      <c r="A10" s="345">
        <v>5</v>
      </c>
      <c r="B10" s="365" t="s">
        <v>480</v>
      </c>
      <c r="C10" s="588"/>
      <c r="D10" s="588"/>
      <c r="E10" s="588"/>
      <c r="F10" s="588"/>
      <c r="G10" s="588"/>
      <c r="H10" s="588"/>
      <c r="I10" s="588"/>
      <c r="J10" s="588"/>
      <c r="K10" s="588"/>
    </row>
    <row r="11" spans="1:11">
      <c r="A11" s="345">
        <v>6</v>
      </c>
      <c r="B11" s="365" t="s">
        <v>481</v>
      </c>
      <c r="C11" s="588"/>
      <c r="D11" s="588"/>
      <c r="E11" s="588"/>
      <c r="F11" s="588"/>
      <c r="G11" s="588"/>
      <c r="H11" s="588"/>
      <c r="I11" s="588"/>
      <c r="J11" s="588"/>
      <c r="K11" s="588"/>
    </row>
    <row r="13" spans="1:11" ht="13.8">
      <c r="B13" s="40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5" zoomScaleNormal="85" workbookViewId="0">
      <selection activeCell="B22" sqref="B22"/>
    </sheetView>
  </sheetViews>
  <sheetFormatPr defaultColWidth="8.77734375" defaultRowHeight="14.4"/>
  <cols>
    <col min="1" max="1" width="10" style="409" bestFit="1" customWidth="1"/>
    <col min="2" max="2" width="71.77734375" style="409" customWidth="1"/>
    <col min="3" max="3" width="11.6640625" style="409" bestFit="1" customWidth="1"/>
    <col min="4" max="7" width="15.5546875" style="409" customWidth="1"/>
    <col min="8" max="8" width="11.88671875" style="409" customWidth="1"/>
    <col min="9" max="12" width="17.21875" style="409" customWidth="1"/>
    <col min="13" max="13" width="10.6640625" style="409" bestFit="1" customWidth="1"/>
    <col min="14" max="17" width="16.21875" style="409" customWidth="1"/>
    <col min="18" max="18" width="12.21875" style="409" bestFit="1" customWidth="1"/>
    <col min="19" max="19" width="27.5546875" style="409" customWidth="1"/>
    <col min="20" max="20" width="28.44140625" style="409" customWidth="1"/>
    <col min="21" max="21" width="27.33203125" style="409" customWidth="1"/>
    <col min="22" max="22" width="36.44140625" style="409" customWidth="1"/>
    <col min="23" max="16384" width="8.77734375" style="409"/>
  </cols>
  <sheetData>
    <row r="1" spans="1:22">
      <c r="A1" s="289" t="s">
        <v>30</v>
      </c>
      <c r="B1" s="342" t="str">
        <f>'Info '!C2</f>
        <v>JSC Silk Bank</v>
      </c>
    </row>
    <row r="2" spans="1:22">
      <c r="A2" s="289" t="s">
        <v>31</v>
      </c>
      <c r="B2" s="581">
        <f>'1. key ratios '!B2</f>
        <v>45747</v>
      </c>
    </row>
    <row r="3" spans="1:22">
      <c r="A3" s="290" t="s">
        <v>496</v>
      </c>
      <c r="B3" s="356"/>
    </row>
    <row r="4" spans="1:22">
      <c r="A4" s="290"/>
      <c r="B4" s="356"/>
    </row>
    <row r="5" spans="1:22" ht="24" customHeight="1">
      <c r="A5" s="829" t="s">
        <v>497</v>
      </c>
      <c r="B5" s="830"/>
      <c r="C5" s="834" t="s">
        <v>663</v>
      </c>
      <c r="D5" s="834"/>
      <c r="E5" s="834"/>
      <c r="F5" s="834"/>
      <c r="G5" s="834"/>
      <c r="H5" s="834" t="s">
        <v>515</v>
      </c>
      <c r="I5" s="834"/>
      <c r="J5" s="834"/>
      <c r="K5" s="834"/>
      <c r="L5" s="834"/>
      <c r="M5" s="834" t="s">
        <v>627</v>
      </c>
      <c r="N5" s="834"/>
      <c r="O5" s="834"/>
      <c r="P5" s="834"/>
      <c r="Q5" s="834"/>
      <c r="R5" s="833" t="s">
        <v>498</v>
      </c>
      <c r="S5" s="833" t="s">
        <v>512</v>
      </c>
      <c r="T5" s="833" t="s">
        <v>513</v>
      </c>
      <c r="U5" s="833" t="s">
        <v>672</v>
      </c>
      <c r="V5" s="833" t="s">
        <v>673</v>
      </c>
    </row>
    <row r="6" spans="1:22" ht="36" customHeight="1">
      <c r="A6" s="831"/>
      <c r="B6" s="832"/>
      <c r="C6" s="418"/>
      <c r="D6" s="354" t="s">
        <v>648</v>
      </c>
      <c r="E6" s="354" t="s">
        <v>647</v>
      </c>
      <c r="F6" s="354" t="s">
        <v>646</v>
      </c>
      <c r="G6" s="354" t="s">
        <v>645</v>
      </c>
      <c r="H6" s="418"/>
      <c r="I6" s="354" t="s">
        <v>648</v>
      </c>
      <c r="J6" s="354" t="s">
        <v>647</v>
      </c>
      <c r="K6" s="354" t="s">
        <v>646</v>
      </c>
      <c r="L6" s="354" t="s">
        <v>645</v>
      </c>
      <c r="M6" s="418"/>
      <c r="N6" s="354" t="s">
        <v>648</v>
      </c>
      <c r="O6" s="354" t="s">
        <v>647</v>
      </c>
      <c r="P6" s="354" t="s">
        <v>646</v>
      </c>
      <c r="Q6" s="354" t="s">
        <v>645</v>
      </c>
      <c r="R6" s="833"/>
      <c r="S6" s="833"/>
      <c r="T6" s="833"/>
      <c r="U6" s="833"/>
      <c r="V6" s="833"/>
    </row>
    <row r="7" spans="1:22">
      <c r="A7" s="413">
        <v>1</v>
      </c>
      <c r="B7" s="417" t="s">
        <v>506</v>
      </c>
      <c r="C7" s="589">
        <v>1512225.17</v>
      </c>
      <c r="D7" s="590">
        <v>1479347.63</v>
      </c>
      <c r="E7" s="590">
        <v>32877.54</v>
      </c>
      <c r="F7" s="590">
        <v>0</v>
      </c>
      <c r="G7" s="590"/>
      <c r="H7" s="590">
        <v>1532868.27</v>
      </c>
      <c r="I7" s="590">
        <v>1499379.59</v>
      </c>
      <c r="J7" s="590">
        <v>33488.68</v>
      </c>
      <c r="K7" s="590">
        <v>0</v>
      </c>
      <c r="L7" s="590"/>
      <c r="M7" s="590">
        <v>63324.051599999999</v>
      </c>
      <c r="N7" s="590">
        <v>59975.183599999997</v>
      </c>
      <c r="O7" s="590">
        <v>3348.8679999999999</v>
      </c>
      <c r="P7" s="590">
        <v>0</v>
      </c>
      <c r="Q7" s="590">
        <v>0</v>
      </c>
      <c r="R7" s="591">
        <v>116</v>
      </c>
      <c r="S7" s="592">
        <v>0.32758526430108698</v>
      </c>
      <c r="T7" s="592">
        <v>0.38641546988548198</v>
      </c>
      <c r="U7" s="592">
        <v>0.316835448420687</v>
      </c>
      <c r="V7" s="593">
        <v>35.253451496909001</v>
      </c>
    </row>
    <row r="8" spans="1:22">
      <c r="A8" s="413">
        <v>2</v>
      </c>
      <c r="B8" s="416" t="s">
        <v>505</v>
      </c>
      <c r="C8" s="589">
        <v>36666418.309999995</v>
      </c>
      <c r="D8" s="590">
        <v>35364282.539999999</v>
      </c>
      <c r="E8" s="590">
        <v>683022.69</v>
      </c>
      <c r="F8" s="590">
        <v>619113.07999999996</v>
      </c>
      <c r="G8" s="590"/>
      <c r="H8" s="590">
        <v>36787702.721919298</v>
      </c>
      <c r="I8" s="590">
        <v>35457683.243738897</v>
      </c>
      <c r="J8" s="590">
        <v>693331.99674560002</v>
      </c>
      <c r="K8" s="590">
        <v>636687.48143479996</v>
      </c>
      <c r="L8" s="590"/>
      <c r="M8" s="590">
        <v>1272666.0470341169</v>
      </c>
      <c r="N8" s="590">
        <v>786960.61079680698</v>
      </c>
      <c r="O8" s="590">
        <v>144500.51915425999</v>
      </c>
      <c r="P8" s="590">
        <v>341204.91708305001</v>
      </c>
      <c r="Q8" s="590"/>
      <c r="R8" s="591">
        <v>5193</v>
      </c>
      <c r="S8" s="592">
        <v>0.24093432653177399</v>
      </c>
      <c r="T8" s="592">
        <v>0.28640753050135398</v>
      </c>
      <c r="U8" s="592">
        <v>0.20702453585618699</v>
      </c>
      <c r="V8" s="593">
        <v>50.725260963266301</v>
      </c>
    </row>
    <row r="9" spans="1:22">
      <c r="A9" s="413">
        <v>3</v>
      </c>
      <c r="B9" s="416" t="s">
        <v>504</v>
      </c>
      <c r="C9" s="589">
        <v>9762.65</v>
      </c>
      <c r="D9" s="590">
        <v>8311.23</v>
      </c>
      <c r="E9" s="590">
        <v>0</v>
      </c>
      <c r="F9" s="590">
        <v>1451.42</v>
      </c>
      <c r="G9" s="590"/>
      <c r="H9" s="590">
        <v>9787.2000000000007</v>
      </c>
      <c r="I9" s="590">
        <v>8335.7800000000007</v>
      </c>
      <c r="J9" s="590">
        <v>0</v>
      </c>
      <c r="K9" s="590">
        <v>1451.42</v>
      </c>
      <c r="L9" s="590"/>
      <c r="M9" s="590">
        <v>1165.193338887</v>
      </c>
      <c r="N9" s="590">
        <v>462.51180258699998</v>
      </c>
      <c r="O9" s="590">
        <v>0</v>
      </c>
      <c r="P9" s="590">
        <v>702.68153629999995</v>
      </c>
      <c r="Q9" s="590"/>
      <c r="R9" s="591">
        <v>34</v>
      </c>
      <c r="S9" s="592">
        <v>0</v>
      </c>
      <c r="T9" s="592">
        <v>0</v>
      </c>
      <c r="U9" s="592">
        <v>0.35</v>
      </c>
      <c r="V9" s="593">
        <v>1.2326230101497799</v>
      </c>
    </row>
    <row r="10" spans="1:22">
      <c r="A10" s="413">
        <v>4</v>
      </c>
      <c r="B10" s="416" t="s">
        <v>503</v>
      </c>
      <c r="C10" s="589">
        <v>5903.21</v>
      </c>
      <c r="D10" s="590">
        <v>5903.21</v>
      </c>
      <c r="E10" s="590">
        <v>0</v>
      </c>
      <c r="F10" s="590">
        <v>0</v>
      </c>
      <c r="G10" s="590"/>
      <c r="H10" s="590">
        <v>5549.323394</v>
      </c>
      <c r="I10" s="590">
        <v>5549.323394</v>
      </c>
      <c r="J10" s="590">
        <v>0</v>
      </c>
      <c r="K10" s="590">
        <v>0</v>
      </c>
      <c r="L10" s="590"/>
      <c r="M10" s="590">
        <v>54.338521626999999</v>
      </c>
      <c r="N10" s="590">
        <v>54.338521626999999</v>
      </c>
      <c r="O10" s="590">
        <v>0</v>
      </c>
      <c r="P10" s="590">
        <v>0</v>
      </c>
      <c r="Q10" s="590"/>
      <c r="R10" s="591">
        <v>4</v>
      </c>
      <c r="S10" s="592">
        <v>0</v>
      </c>
      <c r="T10" s="592">
        <v>0</v>
      </c>
      <c r="U10" s="592">
        <v>0.28000000000000003</v>
      </c>
      <c r="V10" s="593">
        <v>21.001447348137699</v>
      </c>
    </row>
    <row r="11" spans="1:22">
      <c r="A11" s="413">
        <v>5</v>
      </c>
      <c r="B11" s="416" t="s">
        <v>502</v>
      </c>
      <c r="C11" s="589">
        <v>22552.720000000001</v>
      </c>
      <c r="D11" s="590">
        <v>22549.48</v>
      </c>
      <c r="E11" s="590">
        <v>0</v>
      </c>
      <c r="F11" s="590">
        <v>3.24</v>
      </c>
      <c r="G11" s="590"/>
      <c r="H11" s="590">
        <v>23574.15</v>
      </c>
      <c r="I11" s="590">
        <v>23568.890000000003</v>
      </c>
      <c r="J11" s="590">
        <v>0</v>
      </c>
      <c r="K11" s="590">
        <v>5.26</v>
      </c>
      <c r="L11" s="590"/>
      <c r="M11" s="590">
        <v>233.33119073300003</v>
      </c>
      <c r="N11" s="590">
        <v>230.78464674100002</v>
      </c>
      <c r="O11" s="590">
        <v>0</v>
      </c>
      <c r="P11" s="590">
        <v>2.5465439920000001</v>
      </c>
      <c r="Q11" s="590"/>
      <c r="R11" s="591">
        <v>68</v>
      </c>
      <c r="S11" s="592">
        <v>0.48</v>
      </c>
      <c r="T11" s="592">
        <v>0</v>
      </c>
      <c r="U11" s="592">
        <v>0.17526010632588401</v>
      </c>
      <c r="V11" s="593">
        <v>8.7872956698617397</v>
      </c>
    </row>
    <row r="12" spans="1:22">
      <c r="A12" s="413">
        <v>6</v>
      </c>
      <c r="B12" s="416" t="s">
        <v>501</v>
      </c>
      <c r="C12" s="589">
        <v>3358871.2800000003</v>
      </c>
      <c r="D12" s="590">
        <v>3318634.64</v>
      </c>
      <c r="E12" s="590">
        <v>27100.29</v>
      </c>
      <c r="F12" s="590">
        <v>13136.35</v>
      </c>
      <c r="G12" s="590"/>
      <c r="H12" s="590">
        <v>3344341.9316205499</v>
      </c>
      <c r="I12" s="590">
        <v>3301421.4716205499</v>
      </c>
      <c r="J12" s="590">
        <v>28480.799999999999</v>
      </c>
      <c r="K12" s="590">
        <v>14439.66</v>
      </c>
      <c r="L12" s="590"/>
      <c r="M12" s="590">
        <v>58984.880248774993</v>
      </c>
      <c r="N12" s="590">
        <v>44010.616587404998</v>
      </c>
      <c r="O12" s="590">
        <v>8323.5618499299999</v>
      </c>
      <c r="P12" s="590">
        <v>6650.7018114399998</v>
      </c>
      <c r="Q12" s="590"/>
      <c r="R12" s="591">
        <v>2537</v>
      </c>
      <c r="S12" s="592">
        <v>0.36</v>
      </c>
      <c r="T12" s="592">
        <v>0.44900000000000001</v>
      </c>
      <c r="U12" s="592">
        <v>0.35776539522526701</v>
      </c>
      <c r="V12" s="593">
        <v>44.4241231253732</v>
      </c>
    </row>
    <row r="13" spans="1:22">
      <c r="A13" s="413">
        <v>7</v>
      </c>
      <c r="B13" s="416" t="s">
        <v>500</v>
      </c>
      <c r="C13" s="589">
        <v>7760948.4100000001</v>
      </c>
      <c r="D13" s="590">
        <v>7184693.8799999999</v>
      </c>
      <c r="E13" s="590">
        <v>295370.90999999997</v>
      </c>
      <c r="F13" s="590">
        <v>280883.62</v>
      </c>
      <c r="G13" s="590"/>
      <c r="H13" s="590">
        <v>7793263.0538800005</v>
      </c>
      <c r="I13" s="590">
        <v>7199943.6921800002</v>
      </c>
      <c r="J13" s="590">
        <v>301040.68459999998</v>
      </c>
      <c r="K13" s="590">
        <v>292278.67709999997</v>
      </c>
      <c r="L13" s="590"/>
      <c r="M13" s="590">
        <v>423889.94177020004</v>
      </c>
      <c r="N13" s="590">
        <v>165898.60398019999</v>
      </c>
      <c r="O13" s="590">
        <v>93723.284190000006</v>
      </c>
      <c r="P13" s="590">
        <v>164268.05360000001</v>
      </c>
      <c r="Q13" s="590"/>
      <c r="R13" s="591">
        <v>50</v>
      </c>
      <c r="S13" s="592">
        <v>0.12850893365277699</v>
      </c>
      <c r="T13" s="592">
        <v>0.138290135568678</v>
      </c>
      <c r="U13" s="592">
        <v>0.13402705444346499</v>
      </c>
      <c r="V13" s="593">
        <v>148.876718282295</v>
      </c>
    </row>
    <row r="14" spans="1:22">
      <c r="A14" s="411">
        <v>7.1</v>
      </c>
      <c r="B14" s="410" t="s">
        <v>509</v>
      </c>
      <c r="C14" s="589">
        <v>5580283.9900000002</v>
      </c>
      <c r="D14" s="590">
        <v>5004029.46</v>
      </c>
      <c r="E14" s="590">
        <v>295370.90999999997</v>
      </c>
      <c r="F14" s="590">
        <v>280883.62</v>
      </c>
      <c r="G14" s="590"/>
      <c r="H14" s="590">
        <v>5610654.0101500005</v>
      </c>
      <c r="I14" s="590">
        <v>5017334.6484500002</v>
      </c>
      <c r="J14" s="590">
        <v>301040.68459999998</v>
      </c>
      <c r="K14" s="590">
        <v>292278.67709999997</v>
      </c>
      <c r="L14" s="590"/>
      <c r="M14" s="590">
        <v>367549.15046709997</v>
      </c>
      <c r="N14" s="590">
        <v>109557.8126771</v>
      </c>
      <c r="O14" s="590">
        <v>93723.284190000006</v>
      </c>
      <c r="P14" s="590">
        <v>164268.05360000001</v>
      </c>
      <c r="Q14" s="590"/>
      <c r="R14" s="591">
        <v>29</v>
      </c>
      <c r="S14" s="592">
        <v>0.124808060568447</v>
      </c>
      <c r="T14" s="592">
        <v>0.13430935892051099</v>
      </c>
      <c r="U14" s="592">
        <v>0.134002093909561</v>
      </c>
      <c r="V14" s="593">
        <v>143.851433658307</v>
      </c>
    </row>
    <row r="15" spans="1:22">
      <c r="A15" s="411">
        <v>7.2</v>
      </c>
      <c r="B15" s="410" t="s">
        <v>511</v>
      </c>
      <c r="C15" s="589">
        <v>1733453.96</v>
      </c>
      <c r="D15" s="590">
        <v>1733453.96</v>
      </c>
      <c r="E15" s="590">
        <v>0</v>
      </c>
      <c r="F15" s="590">
        <v>0</v>
      </c>
      <c r="G15" s="590"/>
      <c r="H15" s="590">
        <v>1736847.67606</v>
      </c>
      <c r="I15" s="590">
        <v>1736847.67606</v>
      </c>
      <c r="J15" s="590">
        <v>0</v>
      </c>
      <c r="K15" s="590">
        <v>0</v>
      </c>
      <c r="L15" s="590"/>
      <c r="M15" s="590">
        <v>47791.749944199997</v>
      </c>
      <c r="N15" s="590">
        <v>47791.749944199997</v>
      </c>
      <c r="O15" s="590">
        <v>0</v>
      </c>
      <c r="P15" s="590">
        <v>0</v>
      </c>
      <c r="Q15" s="590"/>
      <c r="R15" s="591">
        <v>14</v>
      </c>
      <c r="S15" s="592">
        <v>0.14178003594376301</v>
      </c>
      <c r="T15" s="592">
        <v>0.15268192103912601</v>
      </c>
      <c r="U15" s="592">
        <v>0.13670289172837299</v>
      </c>
      <c r="V15" s="593">
        <v>172.35173943241</v>
      </c>
    </row>
    <row r="16" spans="1:22">
      <c r="A16" s="411">
        <v>7.3</v>
      </c>
      <c r="B16" s="410" t="s">
        <v>508</v>
      </c>
      <c r="C16" s="589">
        <v>447210.46</v>
      </c>
      <c r="D16" s="590">
        <v>447210.46</v>
      </c>
      <c r="E16" s="590">
        <v>0</v>
      </c>
      <c r="F16" s="590">
        <v>0</v>
      </c>
      <c r="G16" s="590"/>
      <c r="H16" s="590">
        <v>445761.36766999995</v>
      </c>
      <c r="I16" s="590">
        <v>445761.36766999995</v>
      </c>
      <c r="J16" s="590">
        <v>0</v>
      </c>
      <c r="K16" s="590">
        <v>0</v>
      </c>
      <c r="L16" s="590"/>
      <c r="M16" s="590">
        <v>8549.0413589</v>
      </c>
      <c r="N16" s="590">
        <v>8549.0413589</v>
      </c>
      <c r="O16" s="590">
        <v>0</v>
      </c>
      <c r="P16" s="590">
        <v>0</v>
      </c>
      <c r="Q16" s="590"/>
      <c r="R16" s="591">
        <v>7</v>
      </c>
      <c r="S16" s="592">
        <v>0.1</v>
      </c>
      <c r="T16" s="592">
        <v>0.107</v>
      </c>
      <c r="U16" s="592">
        <v>0.123966570012696</v>
      </c>
      <c r="V16" s="593">
        <v>120.589470615244</v>
      </c>
    </row>
    <row r="17" spans="1:22">
      <c r="A17" s="413">
        <v>8</v>
      </c>
      <c r="B17" s="416" t="s">
        <v>507</v>
      </c>
      <c r="C17" s="589">
        <v>0</v>
      </c>
      <c r="D17" s="590">
        <v>0</v>
      </c>
      <c r="E17" s="590">
        <v>0</v>
      </c>
      <c r="F17" s="590">
        <v>0</v>
      </c>
      <c r="G17" s="590"/>
      <c r="H17" s="590">
        <v>0</v>
      </c>
      <c r="I17" s="590">
        <v>0</v>
      </c>
      <c r="J17" s="590">
        <v>0</v>
      </c>
      <c r="K17" s="590">
        <v>0</v>
      </c>
      <c r="L17" s="590"/>
      <c r="M17" s="590">
        <v>0</v>
      </c>
      <c r="N17" s="590">
        <v>0</v>
      </c>
      <c r="O17" s="590">
        <v>0</v>
      </c>
      <c r="P17" s="590">
        <v>0</v>
      </c>
      <c r="Q17" s="590"/>
      <c r="R17" s="591">
        <v>0</v>
      </c>
      <c r="S17" s="592">
        <v>0</v>
      </c>
      <c r="T17" s="592">
        <v>0</v>
      </c>
      <c r="U17" s="592">
        <v>0</v>
      </c>
      <c r="V17" s="593">
        <v>0</v>
      </c>
    </row>
    <row r="18" spans="1:22">
      <c r="A18" s="415">
        <v>9</v>
      </c>
      <c r="B18" s="414" t="s">
        <v>499</v>
      </c>
      <c r="C18" s="589">
        <v>0</v>
      </c>
      <c r="D18" s="590">
        <v>0</v>
      </c>
      <c r="E18" s="590">
        <v>0</v>
      </c>
      <c r="F18" s="590">
        <v>0</v>
      </c>
      <c r="G18" s="594"/>
      <c r="H18" s="590">
        <v>0</v>
      </c>
      <c r="I18" s="590">
        <v>0</v>
      </c>
      <c r="J18" s="590">
        <v>0</v>
      </c>
      <c r="K18" s="590">
        <v>0</v>
      </c>
      <c r="L18" s="594"/>
      <c r="M18" s="590">
        <v>0</v>
      </c>
      <c r="N18" s="590">
        <v>0</v>
      </c>
      <c r="O18" s="590">
        <v>0</v>
      </c>
      <c r="P18" s="590">
        <v>0</v>
      </c>
      <c r="Q18" s="594"/>
      <c r="R18" s="591">
        <v>0</v>
      </c>
      <c r="S18" s="592">
        <v>0</v>
      </c>
      <c r="T18" s="592">
        <v>0</v>
      </c>
      <c r="U18" s="592">
        <v>0</v>
      </c>
      <c r="V18" s="593">
        <v>0</v>
      </c>
    </row>
    <row r="19" spans="1:22">
      <c r="A19" s="413">
        <v>10</v>
      </c>
      <c r="B19" s="412" t="s">
        <v>510</v>
      </c>
      <c r="C19" s="589">
        <v>49336681.75</v>
      </c>
      <c r="D19" s="590">
        <v>47383722.609999999</v>
      </c>
      <c r="E19" s="590">
        <v>1038371.4299999999</v>
      </c>
      <c r="F19" s="590">
        <v>914587.71</v>
      </c>
      <c r="G19" s="590"/>
      <c r="H19" s="590">
        <v>49497086.650813855</v>
      </c>
      <c r="I19" s="590">
        <v>47495881.990933456</v>
      </c>
      <c r="J19" s="590">
        <v>1056342.1613456002</v>
      </c>
      <c r="K19" s="590">
        <v>944862.49853480002</v>
      </c>
      <c r="L19" s="590"/>
      <c r="M19" s="590">
        <v>1820317.7837043391</v>
      </c>
      <c r="N19" s="590">
        <v>1057592.6499353668</v>
      </c>
      <c r="O19" s="590">
        <v>249896.23319418999</v>
      </c>
      <c r="P19" s="590">
        <v>512828.90057478205</v>
      </c>
      <c r="Q19" s="590"/>
      <c r="R19" s="591">
        <v>8002</v>
      </c>
      <c r="S19" s="592">
        <v>0.237111312906783</v>
      </c>
      <c r="T19" s="592">
        <v>0.2814093326289</v>
      </c>
      <c r="U19" s="592">
        <v>0.20923372936389301</v>
      </c>
      <c r="V19" s="593">
        <v>65.241001924732799</v>
      </c>
    </row>
    <row r="20" spans="1:22" ht="24">
      <c r="A20" s="411">
        <v>10.1</v>
      </c>
      <c r="B20" s="410" t="s">
        <v>514</v>
      </c>
      <c r="C20" s="406"/>
      <c r="D20" s="406"/>
      <c r="E20" s="406"/>
      <c r="F20" s="406"/>
      <c r="G20" s="406"/>
      <c r="H20" s="406">
        <v>0</v>
      </c>
      <c r="I20" s="406"/>
      <c r="J20" s="406"/>
      <c r="K20" s="406"/>
      <c r="L20" s="406"/>
      <c r="M20" s="406">
        <v>0</v>
      </c>
      <c r="N20" s="406"/>
      <c r="O20" s="406"/>
      <c r="P20" s="406"/>
      <c r="Q20" s="406"/>
      <c r="R20" s="406"/>
      <c r="S20" s="406"/>
      <c r="T20" s="406"/>
      <c r="U20" s="406"/>
      <c r="V20" s="40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41" zoomScale="80" zoomScaleNormal="80" workbookViewId="0">
      <selection activeCell="J15" sqref="J15"/>
    </sheetView>
  </sheetViews>
  <sheetFormatPr defaultRowHeight="14.4"/>
  <cols>
    <col min="2" max="2" width="66.6640625" customWidth="1"/>
    <col min="3" max="4" width="21.21875" style="667" customWidth="1"/>
    <col min="5" max="5" width="22" style="667" customWidth="1"/>
    <col min="6" max="6" width="23.88671875" style="667" customWidth="1"/>
    <col min="7" max="7" width="21.77734375" style="667" customWidth="1"/>
    <col min="8" max="8" width="20.5546875" style="667" customWidth="1"/>
  </cols>
  <sheetData>
    <row r="1" spans="1:8" s="5" customFormat="1" ht="13.8">
      <c r="A1" s="2" t="s">
        <v>30</v>
      </c>
      <c r="B1" s="3" t="str">
        <f>'Info '!C2</f>
        <v>JSC Silk Bank</v>
      </c>
      <c r="C1" s="657"/>
      <c r="D1" s="658"/>
      <c r="E1" s="658"/>
      <c r="F1" s="658"/>
      <c r="G1" s="658"/>
      <c r="H1" s="659"/>
    </row>
    <row r="2" spans="1:8" s="5" customFormat="1" ht="13.8">
      <c r="A2" s="2" t="s">
        <v>31</v>
      </c>
      <c r="B2" s="533">
        <f>'1. key ratios '!B2</f>
        <v>45747</v>
      </c>
      <c r="C2" s="657"/>
      <c r="D2" s="658"/>
      <c r="E2" s="658"/>
      <c r="F2" s="658"/>
      <c r="G2" s="658"/>
      <c r="H2" s="659"/>
    </row>
    <row r="4" spans="1:8">
      <c r="A4" s="724" t="s">
        <v>6</v>
      </c>
      <c r="B4" s="726" t="s">
        <v>585</v>
      </c>
      <c r="C4" s="660" t="s">
        <v>522</v>
      </c>
      <c r="D4" s="660"/>
      <c r="E4" s="660"/>
      <c r="F4" s="660" t="s">
        <v>523</v>
      </c>
      <c r="G4" s="660"/>
      <c r="H4" s="661"/>
    </row>
    <row r="5" spans="1:8" ht="15.45" customHeight="1">
      <c r="A5" s="725"/>
      <c r="B5" s="727"/>
      <c r="C5" s="662" t="s">
        <v>32</v>
      </c>
      <c r="D5" s="662" t="s">
        <v>33</v>
      </c>
      <c r="E5" s="662" t="s">
        <v>34</v>
      </c>
      <c r="F5" s="662" t="s">
        <v>32</v>
      </c>
      <c r="G5" s="662" t="s">
        <v>33</v>
      </c>
      <c r="H5" s="662" t="s">
        <v>34</v>
      </c>
    </row>
    <row r="6" spans="1:8">
      <c r="A6" s="310">
        <v>1</v>
      </c>
      <c r="B6" s="311" t="s">
        <v>586</v>
      </c>
      <c r="C6" s="663">
        <v>4649035.344614963</v>
      </c>
      <c r="D6" s="663">
        <v>1107574.0491298807</v>
      </c>
      <c r="E6" s="664">
        <f>C6+D6</f>
        <v>5756609.393744844</v>
      </c>
      <c r="F6" s="663">
        <v>3403964.9205173585</v>
      </c>
      <c r="G6" s="663">
        <v>572757.13523194368</v>
      </c>
      <c r="H6" s="664">
        <f>F6+G6</f>
        <v>3976722.0557493023</v>
      </c>
    </row>
    <row r="7" spans="1:8">
      <c r="A7" s="310">
        <v>1.1000000000000001</v>
      </c>
      <c r="B7" s="312" t="s">
        <v>529</v>
      </c>
      <c r="C7" s="663"/>
      <c r="D7" s="663"/>
      <c r="E7" s="664">
        <f t="shared" ref="E7:E45" si="0">C7+D7</f>
        <v>0</v>
      </c>
      <c r="F7" s="663"/>
      <c r="G7" s="663"/>
      <c r="H7" s="664">
        <f t="shared" ref="H7:H45" si="1">F7+G7</f>
        <v>0</v>
      </c>
    </row>
    <row r="8" spans="1:8">
      <c r="A8" s="310">
        <v>1.2</v>
      </c>
      <c r="B8" s="312" t="s">
        <v>531</v>
      </c>
      <c r="C8" s="663"/>
      <c r="D8" s="663"/>
      <c r="E8" s="664">
        <f t="shared" si="0"/>
        <v>0</v>
      </c>
      <c r="F8" s="663"/>
      <c r="G8" s="663"/>
      <c r="H8" s="664">
        <f t="shared" si="1"/>
        <v>0</v>
      </c>
    </row>
    <row r="9" spans="1:8" ht="21.45" customHeight="1">
      <c r="A9" s="310">
        <v>1.3</v>
      </c>
      <c r="B9" s="312" t="s">
        <v>587</v>
      </c>
      <c r="C9" s="663"/>
      <c r="D9" s="663"/>
      <c r="E9" s="664">
        <f t="shared" si="0"/>
        <v>0</v>
      </c>
      <c r="F9" s="663"/>
      <c r="G9" s="663"/>
      <c r="H9" s="664">
        <f t="shared" si="1"/>
        <v>0</v>
      </c>
    </row>
    <row r="10" spans="1:8">
      <c r="A10" s="310">
        <v>1.4</v>
      </c>
      <c r="B10" s="312" t="s">
        <v>533</v>
      </c>
      <c r="C10" s="663"/>
      <c r="D10" s="663"/>
      <c r="E10" s="664">
        <f t="shared" si="0"/>
        <v>0</v>
      </c>
      <c r="F10" s="663"/>
      <c r="G10" s="663"/>
      <c r="H10" s="664">
        <f t="shared" si="1"/>
        <v>0</v>
      </c>
    </row>
    <row r="11" spans="1:8">
      <c r="A11" s="310">
        <v>1.5</v>
      </c>
      <c r="B11" s="312" t="s">
        <v>537</v>
      </c>
      <c r="C11" s="663">
        <v>4649035.344614963</v>
      </c>
      <c r="D11" s="663">
        <v>1107574.0491298807</v>
      </c>
      <c r="E11" s="664">
        <f t="shared" si="0"/>
        <v>5756609.393744844</v>
      </c>
      <c r="F11" s="663">
        <v>3403964.9205173585</v>
      </c>
      <c r="G11" s="663">
        <v>572757.13523194368</v>
      </c>
      <c r="H11" s="664">
        <f t="shared" si="1"/>
        <v>3976722.0557493023</v>
      </c>
    </row>
    <row r="12" spans="1:8">
      <c r="A12" s="310">
        <v>1.6</v>
      </c>
      <c r="B12" s="313" t="s">
        <v>419</v>
      </c>
      <c r="C12" s="663"/>
      <c r="D12" s="663"/>
      <c r="E12" s="664">
        <f t="shared" si="0"/>
        <v>0</v>
      </c>
      <c r="F12" s="663"/>
      <c r="G12" s="663"/>
      <c r="H12" s="664">
        <f t="shared" si="1"/>
        <v>0</v>
      </c>
    </row>
    <row r="13" spans="1:8">
      <c r="A13" s="310">
        <v>2</v>
      </c>
      <c r="B13" s="314" t="s">
        <v>588</v>
      </c>
      <c r="C13" s="663">
        <v>-3034353.8285598364</v>
      </c>
      <c r="D13" s="663">
        <v>-381786.53570571891</v>
      </c>
      <c r="E13" s="664">
        <f t="shared" si="0"/>
        <v>-3416140.3642655555</v>
      </c>
      <c r="F13" s="663">
        <v>-2323946.1116617038</v>
      </c>
      <c r="G13" s="663">
        <v>-205023.46999999997</v>
      </c>
      <c r="H13" s="664">
        <f t="shared" si="1"/>
        <v>-2528969.581661704</v>
      </c>
    </row>
    <row r="14" spans="1:8">
      <c r="A14" s="310">
        <v>2.1</v>
      </c>
      <c r="B14" s="312" t="s">
        <v>589</v>
      </c>
      <c r="C14" s="663"/>
      <c r="D14" s="663"/>
      <c r="E14" s="664">
        <f t="shared" si="0"/>
        <v>0</v>
      </c>
      <c r="F14" s="663"/>
      <c r="G14" s="663"/>
      <c r="H14" s="664">
        <f t="shared" si="1"/>
        <v>0</v>
      </c>
    </row>
    <row r="15" spans="1:8" ht="24.45" customHeight="1">
      <c r="A15" s="310">
        <v>2.2000000000000002</v>
      </c>
      <c r="B15" s="312" t="s">
        <v>590</v>
      </c>
      <c r="C15" s="663"/>
      <c r="D15" s="663"/>
      <c r="E15" s="664">
        <f t="shared" si="0"/>
        <v>0</v>
      </c>
      <c r="F15" s="663"/>
      <c r="G15" s="663"/>
      <c r="H15" s="664">
        <f t="shared" si="1"/>
        <v>0</v>
      </c>
    </row>
    <row r="16" spans="1:8" ht="20.55" customHeight="1">
      <c r="A16" s="310">
        <v>2.2999999999999998</v>
      </c>
      <c r="B16" s="312" t="s">
        <v>591</v>
      </c>
      <c r="C16" s="663">
        <v>-3034353.8285598364</v>
      </c>
      <c r="D16" s="663">
        <v>-381786.53570571891</v>
      </c>
      <c r="E16" s="664">
        <f t="shared" si="0"/>
        <v>-3416140.3642655555</v>
      </c>
      <c r="F16" s="663">
        <v>-2323946.1116617038</v>
      </c>
      <c r="G16" s="663">
        <v>-205023.46999999997</v>
      </c>
      <c r="H16" s="664">
        <f t="shared" si="1"/>
        <v>-2528969.581661704</v>
      </c>
    </row>
    <row r="17" spans="1:8">
      <c r="A17" s="310">
        <v>2.4</v>
      </c>
      <c r="B17" s="312" t="s">
        <v>592</v>
      </c>
      <c r="C17" s="663"/>
      <c r="D17" s="663"/>
      <c r="E17" s="664">
        <f t="shared" si="0"/>
        <v>0</v>
      </c>
      <c r="F17" s="663"/>
      <c r="G17" s="663"/>
      <c r="H17" s="664">
        <f t="shared" si="1"/>
        <v>0</v>
      </c>
    </row>
    <row r="18" spans="1:8">
      <c r="A18" s="310">
        <v>3</v>
      </c>
      <c r="B18" s="314" t="s">
        <v>593</v>
      </c>
      <c r="C18" s="663"/>
      <c r="D18" s="663"/>
      <c r="E18" s="664">
        <f t="shared" si="0"/>
        <v>0</v>
      </c>
      <c r="F18" s="663"/>
      <c r="G18" s="663"/>
      <c r="H18" s="664">
        <f t="shared" si="1"/>
        <v>0</v>
      </c>
    </row>
    <row r="19" spans="1:8">
      <c r="A19" s="310">
        <v>4</v>
      </c>
      <c r="B19" s="314" t="s">
        <v>594</v>
      </c>
      <c r="C19" s="663">
        <v>106139.83000000092</v>
      </c>
      <c r="D19" s="663">
        <v>86773.889999999985</v>
      </c>
      <c r="E19" s="664">
        <f t="shared" si="0"/>
        <v>192913.7200000009</v>
      </c>
      <c r="F19" s="663">
        <v>35874.980000000003</v>
      </c>
      <c r="G19" s="663">
        <v>44381.56</v>
      </c>
      <c r="H19" s="664">
        <f t="shared" si="1"/>
        <v>80256.540000000008</v>
      </c>
    </row>
    <row r="20" spans="1:8">
      <c r="A20" s="310">
        <v>5</v>
      </c>
      <c r="B20" s="314" t="s">
        <v>595</v>
      </c>
      <c r="C20" s="663">
        <v>-183335.82</v>
      </c>
      <c r="D20" s="663">
        <v>-51342.12000000001</v>
      </c>
      <c r="E20" s="664">
        <f t="shared" si="0"/>
        <v>-234677.94</v>
      </c>
      <c r="F20" s="663">
        <v>-72743.310000000012</v>
      </c>
      <c r="G20" s="663">
        <v>-27664.769999999997</v>
      </c>
      <c r="H20" s="664">
        <f t="shared" si="1"/>
        <v>-100408.08000000002</v>
      </c>
    </row>
    <row r="21" spans="1:8" ht="24" customHeight="1">
      <c r="A21" s="310">
        <v>6</v>
      </c>
      <c r="B21" s="314" t="s">
        <v>596</v>
      </c>
      <c r="C21" s="663"/>
      <c r="D21" s="663"/>
      <c r="E21" s="664">
        <f t="shared" si="0"/>
        <v>0</v>
      </c>
      <c r="F21" s="663"/>
      <c r="G21" s="663"/>
      <c r="H21" s="664">
        <f t="shared" si="1"/>
        <v>0</v>
      </c>
    </row>
    <row r="22" spans="1:8" ht="18.45" customHeight="1">
      <c r="A22" s="310">
        <v>7</v>
      </c>
      <c r="B22" s="314" t="s">
        <v>597</v>
      </c>
      <c r="C22" s="663">
        <v>284254.76124766679</v>
      </c>
      <c r="D22" s="663"/>
      <c r="E22" s="664">
        <f t="shared" si="0"/>
        <v>284254.76124766679</v>
      </c>
      <c r="F22" s="663"/>
      <c r="G22" s="663"/>
      <c r="H22" s="664">
        <f t="shared" si="1"/>
        <v>0</v>
      </c>
    </row>
    <row r="23" spans="1:8" ht="25.5" customHeight="1">
      <c r="A23" s="310">
        <v>8</v>
      </c>
      <c r="B23" s="315" t="s">
        <v>598</v>
      </c>
      <c r="C23" s="663"/>
      <c r="D23" s="663"/>
      <c r="E23" s="664">
        <f t="shared" si="0"/>
        <v>0</v>
      </c>
      <c r="F23" s="663"/>
      <c r="G23" s="663"/>
      <c r="H23" s="664">
        <f t="shared" si="1"/>
        <v>0</v>
      </c>
    </row>
    <row r="24" spans="1:8" ht="34.5" customHeight="1">
      <c r="A24" s="310">
        <v>9</v>
      </c>
      <c r="B24" s="315" t="s">
        <v>599</v>
      </c>
      <c r="C24" s="663"/>
      <c r="D24" s="663"/>
      <c r="E24" s="664">
        <f t="shared" si="0"/>
        <v>0</v>
      </c>
      <c r="F24" s="663"/>
      <c r="G24" s="663"/>
      <c r="H24" s="664">
        <f t="shared" si="1"/>
        <v>0</v>
      </c>
    </row>
    <row r="25" spans="1:8">
      <c r="A25" s="310">
        <v>10</v>
      </c>
      <c r="B25" s="314" t="s">
        <v>600</v>
      </c>
      <c r="C25" s="663">
        <v>-407721.78436366655</v>
      </c>
      <c r="D25" s="663">
        <v>0</v>
      </c>
      <c r="E25" s="664">
        <f t="shared" si="0"/>
        <v>-407721.78436366655</v>
      </c>
      <c r="F25" s="663">
        <v>438526.29596757796</v>
      </c>
      <c r="G25" s="663">
        <v>0</v>
      </c>
      <c r="H25" s="664">
        <f t="shared" si="1"/>
        <v>438526.29596757796</v>
      </c>
    </row>
    <row r="26" spans="1:8">
      <c r="A26" s="310">
        <v>11</v>
      </c>
      <c r="B26" s="316" t="s">
        <v>601</v>
      </c>
      <c r="C26" s="663">
        <v>70.069999999999993</v>
      </c>
      <c r="D26" s="663">
        <v>0</v>
      </c>
      <c r="E26" s="664">
        <f t="shared" si="0"/>
        <v>70.069999999999993</v>
      </c>
      <c r="F26" s="663">
        <v>-40005.449279555498</v>
      </c>
      <c r="G26" s="663">
        <v>0</v>
      </c>
      <c r="H26" s="664">
        <f t="shared" si="1"/>
        <v>-40005.449279555498</v>
      </c>
    </row>
    <row r="27" spans="1:8">
      <c r="A27" s="310">
        <v>12</v>
      </c>
      <c r="B27" s="314" t="s">
        <v>602</v>
      </c>
      <c r="C27" s="663">
        <v>28201.506716272164</v>
      </c>
      <c r="D27" s="663">
        <v>10.27</v>
      </c>
      <c r="E27" s="664">
        <f t="shared" si="0"/>
        <v>28211.776716272165</v>
      </c>
      <c r="F27" s="663">
        <v>47113.943253002763</v>
      </c>
      <c r="G27" s="663">
        <v>0</v>
      </c>
      <c r="H27" s="664">
        <f t="shared" si="1"/>
        <v>47113.943253002763</v>
      </c>
    </row>
    <row r="28" spans="1:8">
      <c r="A28" s="310">
        <v>13</v>
      </c>
      <c r="B28" s="317" t="s">
        <v>603</v>
      </c>
      <c r="C28" s="663">
        <v>-8732.9452857500019</v>
      </c>
      <c r="D28" s="663">
        <v>0</v>
      </c>
      <c r="E28" s="664">
        <f t="shared" si="0"/>
        <v>-8732.9452857500019</v>
      </c>
      <c r="F28" s="663">
        <v>-9259.8536530000001</v>
      </c>
      <c r="G28" s="663">
        <v>0</v>
      </c>
      <c r="H28" s="664">
        <f t="shared" si="1"/>
        <v>-9259.8536530000001</v>
      </c>
    </row>
    <row r="29" spans="1:8">
      <c r="A29" s="310">
        <v>14</v>
      </c>
      <c r="B29" s="318" t="s">
        <v>604</v>
      </c>
      <c r="C29" s="663">
        <v>-5995325.2059166739</v>
      </c>
      <c r="D29" s="663">
        <v>-570965.03000000026</v>
      </c>
      <c r="E29" s="664">
        <f t="shared" si="0"/>
        <v>-6566290.2359166741</v>
      </c>
      <c r="F29" s="663">
        <v>-3499722.3700000015</v>
      </c>
      <c r="G29" s="663">
        <v>-355689.62999999989</v>
      </c>
      <c r="H29" s="664">
        <f t="shared" si="1"/>
        <v>-3855412.0000000014</v>
      </c>
    </row>
    <row r="30" spans="1:8">
      <c r="A30" s="310">
        <v>14.1</v>
      </c>
      <c r="B30" s="304" t="s">
        <v>605</v>
      </c>
      <c r="C30" s="663">
        <v>-3353921.8610574557</v>
      </c>
      <c r="D30" s="663">
        <v>0</v>
      </c>
      <c r="E30" s="664">
        <f t="shared" si="0"/>
        <v>-3353921.8610574557</v>
      </c>
      <c r="F30" s="663">
        <v>-2342842.6900000013</v>
      </c>
      <c r="G30" s="663">
        <v>0</v>
      </c>
      <c r="H30" s="664">
        <f t="shared" si="1"/>
        <v>-2342842.6900000013</v>
      </c>
    </row>
    <row r="31" spans="1:8">
      <c r="A31" s="310">
        <v>14.2</v>
      </c>
      <c r="B31" s="304" t="s">
        <v>606</v>
      </c>
      <c r="C31" s="663">
        <v>-2641403.3448592182</v>
      </c>
      <c r="D31" s="663">
        <v>-570965.03000000026</v>
      </c>
      <c r="E31" s="664">
        <f t="shared" si="0"/>
        <v>-3212368.3748592185</v>
      </c>
      <c r="F31" s="663">
        <v>-1156879.6800000002</v>
      </c>
      <c r="G31" s="663">
        <v>-355689.62999999989</v>
      </c>
      <c r="H31" s="664">
        <f t="shared" si="1"/>
        <v>-1512569.31</v>
      </c>
    </row>
    <row r="32" spans="1:8">
      <c r="A32" s="310">
        <v>15</v>
      </c>
      <c r="B32" s="314" t="s">
        <v>607</v>
      </c>
      <c r="C32" s="663">
        <v>-394480.5491778978</v>
      </c>
      <c r="D32" s="663">
        <v>0</v>
      </c>
      <c r="E32" s="664">
        <f t="shared" si="0"/>
        <v>-394480.5491778978</v>
      </c>
      <c r="F32" s="663">
        <v>-314533.34999999998</v>
      </c>
      <c r="G32" s="663">
        <v>0</v>
      </c>
      <c r="H32" s="664">
        <f t="shared" si="1"/>
        <v>-314533.34999999998</v>
      </c>
    </row>
    <row r="33" spans="1:8" ht="22.5" customHeight="1">
      <c r="A33" s="310">
        <v>16</v>
      </c>
      <c r="B33" s="302" t="s">
        <v>608</v>
      </c>
      <c r="C33" s="663"/>
      <c r="D33" s="663"/>
      <c r="E33" s="664">
        <f t="shared" si="0"/>
        <v>0</v>
      </c>
      <c r="F33" s="663"/>
      <c r="G33" s="663"/>
      <c r="H33" s="664">
        <f t="shared" si="1"/>
        <v>0</v>
      </c>
    </row>
    <row r="34" spans="1:8">
      <c r="A34" s="310">
        <v>17</v>
      </c>
      <c r="B34" s="314" t="s">
        <v>609</v>
      </c>
      <c r="C34" s="663">
        <v>27732.677905945333</v>
      </c>
      <c r="D34" s="663">
        <v>13438.38138274125</v>
      </c>
      <c r="E34" s="664">
        <f t="shared" si="0"/>
        <v>41171.059288686585</v>
      </c>
      <c r="F34" s="663">
        <v>-2200.7860382565377</v>
      </c>
      <c r="G34" s="663">
        <v>-6543.4108167206159</v>
      </c>
      <c r="H34" s="664">
        <f t="shared" si="1"/>
        <v>-8744.1968549771536</v>
      </c>
    </row>
    <row r="35" spans="1:8">
      <c r="A35" s="310">
        <v>17.100000000000001</v>
      </c>
      <c r="B35" s="304" t="s">
        <v>610</v>
      </c>
      <c r="C35" s="663">
        <v>27732.677905945333</v>
      </c>
      <c r="D35" s="663">
        <v>13438.38138274125</v>
      </c>
      <c r="E35" s="664">
        <f t="shared" si="0"/>
        <v>41171.059288686585</v>
      </c>
      <c r="F35" s="663">
        <v>-2200.7860382565377</v>
      </c>
      <c r="G35" s="663">
        <v>-6543.4108167206159</v>
      </c>
      <c r="H35" s="664">
        <f t="shared" si="1"/>
        <v>-8744.1968549771536</v>
      </c>
    </row>
    <row r="36" spans="1:8">
      <c r="A36" s="310">
        <v>17.2</v>
      </c>
      <c r="B36" s="304" t="s">
        <v>611</v>
      </c>
      <c r="C36" s="663"/>
      <c r="D36" s="663"/>
      <c r="E36" s="664">
        <f t="shared" si="0"/>
        <v>0</v>
      </c>
      <c r="F36" s="663"/>
      <c r="G36" s="663"/>
      <c r="H36" s="664">
        <f t="shared" si="1"/>
        <v>0</v>
      </c>
    </row>
    <row r="37" spans="1:8" ht="41.55" customHeight="1">
      <c r="A37" s="310">
        <v>18</v>
      </c>
      <c r="B37" s="319" t="s">
        <v>612</v>
      </c>
      <c r="C37" s="663">
        <v>-491183.52821596502</v>
      </c>
      <c r="D37" s="663">
        <v>-58543.666596153103</v>
      </c>
      <c r="E37" s="664">
        <f t="shared" si="0"/>
        <v>-549727.19481211808</v>
      </c>
      <c r="F37" s="663">
        <v>422382.08738110022</v>
      </c>
      <c r="G37" s="663">
        <v>-7202.1339841131849</v>
      </c>
      <c r="H37" s="664">
        <f t="shared" si="1"/>
        <v>415179.95339698705</v>
      </c>
    </row>
    <row r="38" spans="1:8">
      <c r="A38" s="310">
        <v>18.100000000000001</v>
      </c>
      <c r="B38" s="320" t="s">
        <v>613</v>
      </c>
      <c r="C38" s="663"/>
      <c r="D38" s="663"/>
      <c r="E38" s="664">
        <f t="shared" si="0"/>
        <v>0</v>
      </c>
      <c r="F38" s="663"/>
      <c r="G38" s="663"/>
      <c r="H38" s="664">
        <f t="shared" si="1"/>
        <v>0</v>
      </c>
    </row>
    <row r="39" spans="1:8">
      <c r="A39" s="310">
        <v>18.2</v>
      </c>
      <c r="B39" s="320" t="s">
        <v>614</v>
      </c>
      <c r="C39" s="663">
        <v>-491183.52821596502</v>
      </c>
      <c r="D39" s="663">
        <v>-58543.666596153103</v>
      </c>
      <c r="E39" s="664">
        <f t="shared" si="0"/>
        <v>-549727.19481211808</v>
      </c>
      <c r="F39" s="663">
        <v>422382.08738110022</v>
      </c>
      <c r="G39" s="663">
        <v>-7202.1339841131849</v>
      </c>
      <c r="H39" s="664">
        <f t="shared" si="1"/>
        <v>415179.95339698705</v>
      </c>
    </row>
    <row r="40" spans="1:8" ht="24.45" customHeight="1">
      <c r="A40" s="310">
        <v>19</v>
      </c>
      <c r="B40" s="319" t="s">
        <v>615</v>
      </c>
      <c r="C40" s="663"/>
      <c r="D40" s="663"/>
      <c r="E40" s="664">
        <f t="shared" si="0"/>
        <v>0</v>
      </c>
      <c r="F40" s="663"/>
      <c r="G40" s="663"/>
      <c r="H40" s="664">
        <f t="shared" si="1"/>
        <v>0</v>
      </c>
    </row>
    <row r="41" spans="1:8" ht="17.55" customHeight="1">
      <c r="A41" s="310">
        <v>20</v>
      </c>
      <c r="B41" s="319" t="s">
        <v>616</v>
      </c>
      <c r="C41" s="663">
        <v>25378.028560001869</v>
      </c>
      <c r="D41" s="663">
        <v>0</v>
      </c>
      <c r="E41" s="664">
        <f t="shared" si="0"/>
        <v>25378.028560001869</v>
      </c>
      <c r="F41" s="663">
        <v>0</v>
      </c>
      <c r="G41" s="663">
        <v>0</v>
      </c>
      <c r="H41" s="664">
        <f t="shared" si="1"/>
        <v>0</v>
      </c>
    </row>
    <row r="42" spans="1:8" ht="26.55" customHeight="1">
      <c r="A42" s="310">
        <v>21</v>
      </c>
      <c r="B42" s="319" t="s">
        <v>617</v>
      </c>
      <c r="C42" s="663"/>
      <c r="D42" s="663"/>
      <c r="E42" s="664">
        <f t="shared" si="0"/>
        <v>0</v>
      </c>
      <c r="F42" s="663"/>
      <c r="G42" s="663"/>
      <c r="H42" s="664">
        <f t="shared" si="1"/>
        <v>0</v>
      </c>
    </row>
    <row r="43" spans="1:8">
      <c r="A43" s="310">
        <v>22</v>
      </c>
      <c r="B43" s="321" t="s">
        <v>618</v>
      </c>
      <c r="C43" s="663">
        <v>-5394321.4424749408</v>
      </c>
      <c r="D43" s="663">
        <v>145159.23821074973</v>
      </c>
      <c r="E43" s="664">
        <f t="shared" si="0"/>
        <v>-5249162.204264191</v>
      </c>
      <c r="F43" s="663">
        <v>-1914549.0035134782</v>
      </c>
      <c r="G43" s="663">
        <v>15015.280431110004</v>
      </c>
      <c r="H43" s="664">
        <f t="shared" si="1"/>
        <v>-1899533.7230823683</v>
      </c>
    </row>
    <row r="44" spans="1:8">
      <c r="A44" s="310">
        <v>23</v>
      </c>
      <c r="B44" s="321" t="s">
        <v>619</v>
      </c>
      <c r="C44" s="663">
        <v>18973.540050713127</v>
      </c>
      <c r="D44" s="663"/>
      <c r="E44" s="664">
        <f t="shared" si="0"/>
        <v>18973.540050713127</v>
      </c>
      <c r="F44" s="663">
        <v>-581100.91807421297</v>
      </c>
      <c r="G44" s="663"/>
      <c r="H44" s="664">
        <f t="shared" si="1"/>
        <v>-581100.91807421297</v>
      </c>
    </row>
    <row r="45" spans="1:8">
      <c r="A45" s="310">
        <v>24</v>
      </c>
      <c r="B45" s="322" t="s">
        <v>620</v>
      </c>
      <c r="C45" s="665">
        <v>-5413294.9825256541</v>
      </c>
      <c r="D45" s="665">
        <v>145159.23821074973</v>
      </c>
      <c r="E45" s="666">
        <f t="shared" si="0"/>
        <v>-5268135.7443149043</v>
      </c>
      <c r="F45" s="665">
        <v>-1333448.0854392652</v>
      </c>
      <c r="G45" s="665">
        <v>15015.280431110004</v>
      </c>
      <c r="H45" s="664">
        <f t="shared" si="1"/>
        <v>-1318432.8050081553</v>
      </c>
    </row>
  </sheetData>
  <mergeCells count="2">
    <mergeCell ref="A4:A5"/>
    <mergeCell ref="B4:B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33" zoomScale="80" zoomScaleNormal="80" workbookViewId="0">
      <selection activeCell="J16" sqref="J16"/>
    </sheetView>
  </sheetViews>
  <sheetFormatPr defaultColWidth="8.77734375" defaultRowHeight="13.8"/>
  <cols>
    <col min="1" max="1" width="8.77734375" style="487"/>
    <col min="2" max="2" width="87.6640625" style="458" bestFit="1" customWidth="1"/>
    <col min="3" max="3" width="15.44140625" style="669" customWidth="1"/>
    <col min="4" max="4" width="18.88671875" style="669" customWidth="1"/>
    <col min="5" max="5" width="18.5546875" style="669" customWidth="1"/>
    <col min="6" max="8" width="15.44140625" style="669" customWidth="1"/>
    <col min="9" max="16384" width="8.77734375" style="458"/>
  </cols>
  <sheetData>
    <row r="1" spans="1:8">
      <c r="A1" s="128" t="s">
        <v>30</v>
      </c>
      <c r="B1" s="457" t="str">
        <f>'Info '!C2</f>
        <v>JSC Silk Bank</v>
      </c>
      <c r="C1" s="668"/>
    </row>
    <row r="2" spans="1:8">
      <c r="A2" s="128" t="s">
        <v>31</v>
      </c>
      <c r="B2" s="539">
        <f>'1. key ratios '!B2</f>
        <v>45747</v>
      </c>
      <c r="C2" s="668"/>
    </row>
    <row r="3" spans="1:8" ht="14.4" thickBot="1">
      <c r="A3" s="458"/>
    </row>
    <row r="4" spans="1:8">
      <c r="A4" s="728" t="s">
        <v>6</v>
      </c>
      <c r="B4" s="729" t="s">
        <v>94</v>
      </c>
      <c r="C4" s="730" t="s">
        <v>522</v>
      </c>
      <c r="D4" s="730"/>
      <c r="E4" s="730"/>
      <c r="F4" s="730" t="s">
        <v>523</v>
      </c>
      <c r="G4" s="730"/>
      <c r="H4" s="731"/>
    </row>
    <row r="5" spans="1:8">
      <c r="A5" s="728"/>
      <c r="B5" s="729"/>
      <c r="C5" s="662" t="s">
        <v>32</v>
      </c>
      <c r="D5" s="662" t="s">
        <v>33</v>
      </c>
      <c r="E5" s="662" t="s">
        <v>34</v>
      </c>
      <c r="F5" s="662" t="s">
        <v>32</v>
      </c>
      <c r="G5" s="662" t="s">
        <v>33</v>
      </c>
      <c r="H5" s="662" t="s">
        <v>34</v>
      </c>
    </row>
    <row r="6" spans="1:8">
      <c r="A6" s="333">
        <v>1</v>
      </c>
      <c r="B6" s="324" t="s">
        <v>621</v>
      </c>
      <c r="C6" s="671">
        <v>0</v>
      </c>
      <c r="D6" s="671">
        <v>0</v>
      </c>
      <c r="E6" s="672">
        <f t="shared" ref="E6:E43" si="0">C6+D6</f>
        <v>0</v>
      </c>
      <c r="F6" s="671">
        <v>0</v>
      </c>
      <c r="G6" s="671">
        <v>0</v>
      </c>
      <c r="H6" s="673">
        <f t="shared" ref="H6:H43" si="1">F6+G6</f>
        <v>0</v>
      </c>
    </row>
    <row r="7" spans="1:8">
      <c r="A7" s="333">
        <v>2</v>
      </c>
      <c r="B7" s="324" t="s">
        <v>183</v>
      </c>
      <c r="C7" s="671">
        <v>0</v>
      </c>
      <c r="D7" s="671">
        <v>0</v>
      </c>
      <c r="E7" s="672">
        <f t="shared" si="0"/>
        <v>0</v>
      </c>
      <c r="F7" s="671">
        <v>0</v>
      </c>
      <c r="G7" s="671">
        <v>0</v>
      </c>
      <c r="H7" s="673">
        <f t="shared" si="1"/>
        <v>0</v>
      </c>
    </row>
    <row r="8" spans="1:8">
      <c r="A8" s="333">
        <v>3</v>
      </c>
      <c r="B8" s="324" t="s">
        <v>193</v>
      </c>
      <c r="C8" s="671">
        <v>3720300</v>
      </c>
      <c r="D8" s="671">
        <v>1868204230</v>
      </c>
      <c r="E8" s="672">
        <f t="shared" si="0"/>
        <v>1871924530</v>
      </c>
      <c r="F8" s="671">
        <v>418600</v>
      </c>
      <c r="G8" s="671">
        <v>771394860</v>
      </c>
      <c r="H8" s="673">
        <f t="shared" si="1"/>
        <v>771813460</v>
      </c>
    </row>
    <row r="9" spans="1:8">
      <c r="A9" s="333">
        <v>3.1</v>
      </c>
      <c r="B9" s="323" t="s">
        <v>184</v>
      </c>
      <c r="C9" s="671">
        <v>3720300</v>
      </c>
      <c r="D9" s="671">
        <v>1868204230</v>
      </c>
      <c r="E9" s="672">
        <f t="shared" si="0"/>
        <v>1871924530</v>
      </c>
      <c r="F9" s="671">
        <v>418600</v>
      </c>
      <c r="G9" s="671">
        <v>771394860</v>
      </c>
      <c r="H9" s="673">
        <f t="shared" si="1"/>
        <v>771813460</v>
      </c>
    </row>
    <row r="10" spans="1:8">
      <c r="A10" s="333">
        <v>3.2</v>
      </c>
      <c r="B10" s="323" t="s">
        <v>180</v>
      </c>
      <c r="C10" s="671">
        <v>0</v>
      </c>
      <c r="D10" s="671">
        <v>0</v>
      </c>
      <c r="E10" s="672">
        <f t="shared" si="0"/>
        <v>0</v>
      </c>
      <c r="F10" s="671">
        <v>0</v>
      </c>
      <c r="G10" s="671">
        <v>0</v>
      </c>
      <c r="H10" s="673">
        <f t="shared" si="1"/>
        <v>0</v>
      </c>
    </row>
    <row r="11" spans="1:8">
      <c r="A11" s="333">
        <v>4</v>
      </c>
      <c r="B11" s="324" t="s">
        <v>182</v>
      </c>
      <c r="C11" s="671">
        <v>0</v>
      </c>
      <c r="D11" s="671">
        <v>0</v>
      </c>
      <c r="E11" s="672">
        <f t="shared" si="0"/>
        <v>0</v>
      </c>
      <c r="F11" s="671">
        <v>0</v>
      </c>
      <c r="G11" s="671">
        <v>0</v>
      </c>
      <c r="H11" s="673">
        <f t="shared" si="1"/>
        <v>0</v>
      </c>
    </row>
    <row r="12" spans="1:8">
      <c r="A12" s="333">
        <v>4.0999999999999996</v>
      </c>
      <c r="B12" s="323" t="s">
        <v>166</v>
      </c>
      <c r="C12" s="671">
        <v>0</v>
      </c>
      <c r="D12" s="671">
        <v>0</v>
      </c>
      <c r="E12" s="672">
        <f t="shared" si="0"/>
        <v>0</v>
      </c>
      <c r="F12" s="671">
        <v>0</v>
      </c>
      <c r="G12" s="671">
        <v>0</v>
      </c>
      <c r="H12" s="673">
        <f t="shared" si="1"/>
        <v>0</v>
      </c>
    </row>
    <row r="13" spans="1:8">
      <c r="A13" s="333">
        <v>4.2</v>
      </c>
      <c r="B13" s="323" t="s">
        <v>167</v>
      </c>
      <c r="C13" s="671">
        <v>0</v>
      </c>
      <c r="D13" s="671">
        <v>0</v>
      </c>
      <c r="E13" s="672">
        <f t="shared" si="0"/>
        <v>0</v>
      </c>
      <c r="F13" s="671">
        <v>0</v>
      </c>
      <c r="G13" s="671">
        <v>0</v>
      </c>
      <c r="H13" s="673">
        <f t="shared" si="1"/>
        <v>0</v>
      </c>
    </row>
    <row r="14" spans="1:8">
      <c r="A14" s="333">
        <v>5</v>
      </c>
      <c r="B14" s="324" t="s">
        <v>192</v>
      </c>
      <c r="C14" s="671">
        <v>395115.24</v>
      </c>
      <c r="D14" s="671">
        <v>239273562.88</v>
      </c>
      <c r="E14" s="672">
        <f t="shared" si="0"/>
        <v>239668678.12</v>
      </c>
      <c r="F14" s="671">
        <v>1007120</v>
      </c>
      <c r="G14" s="671">
        <v>97026932</v>
      </c>
      <c r="H14" s="673">
        <f t="shared" si="1"/>
        <v>98034052</v>
      </c>
    </row>
    <row r="15" spans="1:8">
      <c r="A15" s="333">
        <v>5.0999999999999996</v>
      </c>
      <c r="B15" s="325" t="s">
        <v>170</v>
      </c>
      <c r="C15" s="671">
        <v>395115.24</v>
      </c>
      <c r="D15" s="671">
        <v>4006090.4</v>
      </c>
      <c r="E15" s="672">
        <f t="shared" si="0"/>
        <v>4401205.6399999997</v>
      </c>
      <c r="F15" s="671">
        <v>986620</v>
      </c>
      <c r="G15" s="671">
        <v>1795825</v>
      </c>
      <c r="H15" s="673">
        <f t="shared" si="1"/>
        <v>2782445</v>
      </c>
    </row>
    <row r="16" spans="1:8">
      <c r="A16" s="333">
        <v>5.2</v>
      </c>
      <c r="B16" s="325" t="s">
        <v>169</v>
      </c>
      <c r="C16" s="671">
        <v>0</v>
      </c>
      <c r="D16" s="671">
        <v>0</v>
      </c>
      <c r="E16" s="672">
        <f t="shared" si="0"/>
        <v>0</v>
      </c>
      <c r="F16" s="671">
        <v>0</v>
      </c>
      <c r="G16" s="671">
        <v>0</v>
      </c>
      <c r="H16" s="673">
        <f t="shared" si="1"/>
        <v>0</v>
      </c>
    </row>
    <row r="17" spans="1:8">
      <c r="A17" s="333">
        <v>5.3</v>
      </c>
      <c r="B17" s="325" t="s">
        <v>168</v>
      </c>
      <c r="C17" s="671">
        <v>0</v>
      </c>
      <c r="D17" s="671">
        <v>213555928.5</v>
      </c>
      <c r="E17" s="672">
        <f t="shared" si="0"/>
        <v>213555928.5</v>
      </c>
      <c r="F17" s="671">
        <v>0</v>
      </c>
      <c r="G17" s="671">
        <v>82942830</v>
      </c>
      <c r="H17" s="673">
        <f t="shared" si="1"/>
        <v>82942830</v>
      </c>
    </row>
    <row r="18" spans="1:8">
      <c r="A18" s="333" t="s">
        <v>15</v>
      </c>
      <c r="B18" s="326" t="s">
        <v>36</v>
      </c>
      <c r="C18" s="671">
        <v>0</v>
      </c>
      <c r="D18" s="671">
        <v>62305747.909999996</v>
      </c>
      <c r="E18" s="672">
        <f t="shared" si="0"/>
        <v>62305747.909999996</v>
      </c>
      <c r="F18" s="671">
        <v>0</v>
      </c>
      <c r="G18" s="671">
        <v>22641426</v>
      </c>
      <c r="H18" s="673">
        <f t="shared" si="1"/>
        <v>22641426</v>
      </c>
    </row>
    <row r="19" spans="1:8">
      <c r="A19" s="333" t="s">
        <v>16</v>
      </c>
      <c r="B19" s="326" t="s">
        <v>37</v>
      </c>
      <c r="C19" s="671">
        <v>0</v>
      </c>
      <c r="D19" s="671">
        <v>40718782.759999998</v>
      </c>
      <c r="E19" s="672">
        <f t="shared" si="0"/>
        <v>40718782.759999998</v>
      </c>
      <c r="F19" s="671">
        <v>0</v>
      </c>
      <c r="G19" s="671">
        <v>19422062</v>
      </c>
      <c r="H19" s="673">
        <f t="shared" si="1"/>
        <v>19422062</v>
      </c>
    </row>
    <row r="20" spans="1:8">
      <c r="A20" s="333" t="s">
        <v>17</v>
      </c>
      <c r="B20" s="326" t="s">
        <v>38</v>
      </c>
      <c r="C20" s="671">
        <v>0</v>
      </c>
      <c r="D20" s="671">
        <v>18485032.649999999</v>
      </c>
      <c r="E20" s="672">
        <f t="shared" si="0"/>
        <v>18485032.649999999</v>
      </c>
      <c r="F20" s="671">
        <v>0</v>
      </c>
      <c r="G20" s="671">
        <v>1757336</v>
      </c>
      <c r="H20" s="673">
        <f t="shared" si="1"/>
        <v>1757336</v>
      </c>
    </row>
    <row r="21" spans="1:8">
      <c r="A21" s="333" t="s">
        <v>18</v>
      </c>
      <c r="B21" s="326" t="s">
        <v>39</v>
      </c>
      <c r="C21" s="671">
        <v>0</v>
      </c>
      <c r="D21" s="671">
        <v>92046365.180000007</v>
      </c>
      <c r="E21" s="672">
        <f t="shared" si="0"/>
        <v>92046365.180000007</v>
      </c>
      <c r="F21" s="671">
        <v>0</v>
      </c>
      <c r="G21" s="671">
        <v>39122006</v>
      </c>
      <c r="H21" s="673">
        <f t="shared" si="1"/>
        <v>39122006</v>
      </c>
    </row>
    <row r="22" spans="1:8">
      <c r="A22" s="333" t="s">
        <v>19</v>
      </c>
      <c r="B22" s="326" t="s">
        <v>40</v>
      </c>
      <c r="C22" s="671">
        <v>0</v>
      </c>
      <c r="D22" s="671">
        <v>0</v>
      </c>
      <c r="E22" s="672">
        <f t="shared" si="0"/>
        <v>0</v>
      </c>
      <c r="F22" s="671">
        <v>0</v>
      </c>
      <c r="G22" s="671">
        <v>0</v>
      </c>
      <c r="H22" s="673">
        <f t="shared" si="1"/>
        <v>0</v>
      </c>
    </row>
    <row r="23" spans="1:8">
      <c r="A23" s="333">
        <v>5.4</v>
      </c>
      <c r="B23" s="325" t="s">
        <v>171</v>
      </c>
      <c r="C23" s="671">
        <v>0</v>
      </c>
      <c r="D23" s="671">
        <v>21711543.98</v>
      </c>
      <c r="E23" s="672">
        <f t="shared" si="0"/>
        <v>21711543.98</v>
      </c>
      <c r="F23" s="671">
        <v>20500</v>
      </c>
      <c r="G23" s="671">
        <v>12288277</v>
      </c>
      <c r="H23" s="673">
        <f t="shared" si="1"/>
        <v>12308777</v>
      </c>
    </row>
    <row r="24" spans="1:8">
      <c r="A24" s="333">
        <v>5.5</v>
      </c>
      <c r="B24" s="325" t="s">
        <v>172</v>
      </c>
      <c r="C24" s="671">
        <v>0</v>
      </c>
      <c r="D24" s="671">
        <v>0</v>
      </c>
      <c r="E24" s="672">
        <f t="shared" si="0"/>
        <v>0</v>
      </c>
      <c r="F24" s="671">
        <v>0</v>
      </c>
      <c r="G24" s="671">
        <v>0</v>
      </c>
      <c r="H24" s="673">
        <f t="shared" si="1"/>
        <v>0</v>
      </c>
    </row>
    <row r="25" spans="1:8">
      <c r="A25" s="333">
        <v>5.6</v>
      </c>
      <c r="B25" s="325" t="s">
        <v>173</v>
      </c>
      <c r="C25" s="671">
        <v>0</v>
      </c>
      <c r="D25" s="671">
        <v>0</v>
      </c>
      <c r="E25" s="672">
        <f t="shared" si="0"/>
        <v>0</v>
      </c>
      <c r="F25" s="671">
        <v>0</v>
      </c>
      <c r="G25" s="671">
        <v>0</v>
      </c>
      <c r="H25" s="673">
        <f t="shared" si="1"/>
        <v>0</v>
      </c>
    </row>
    <row r="26" spans="1:8">
      <c r="A26" s="333">
        <v>5.7</v>
      </c>
      <c r="B26" s="325" t="s">
        <v>40</v>
      </c>
      <c r="C26" s="671">
        <v>0</v>
      </c>
      <c r="D26" s="671">
        <v>0</v>
      </c>
      <c r="E26" s="672">
        <f t="shared" si="0"/>
        <v>0</v>
      </c>
      <c r="F26" s="671">
        <v>0</v>
      </c>
      <c r="G26" s="671">
        <v>0</v>
      </c>
      <c r="H26" s="673">
        <f t="shared" si="1"/>
        <v>0</v>
      </c>
    </row>
    <row r="27" spans="1:8">
      <c r="A27" s="333">
        <v>6</v>
      </c>
      <c r="B27" s="489" t="s">
        <v>622</v>
      </c>
      <c r="C27" s="671">
        <v>10069101.48</v>
      </c>
      <c r="D27" s="671">
        <v>1018346.29</v>
      </c>
      <c r="E27" s="672">
        <f t="shared" si="0"/>
        <v>11087447.77</v>
      </c>
      <c r="F27" s="671">
        <v>2001074</v>
      </c>
      <c r="G27" s="671">
        <v>1278920</v>
      </c>
      <c r="H27" s="673">
        <f t="shared" si="1"/>
        <v>3279994</v>
      </c>
    </row>
    <row r="28" spans="1:8">
      <c r="A28" s="333">
        <v>7</v>
      </c>
      <c r="B28" s="489" t="s">
        <v>623</v>
      </c>
      <c r="C28" s="671">
        <v>3476832.27</v>
      </c>
      <c r="D28" s="671">
        <v>9137599.2799999993</v>
      </c>
      <c r="E28" s="672">
        <f t="shared" si="0"/>
        <v>12614431.549999999</v>
      </c>
      <c r="F28" s="671">
        <v>1546857</v>
      </c>
      <c r="G28" s="671">
        <v>2099823</v>
      </c>
      <c r="H28" s="673">
        <f t="shared" si="1"/>
        <v>3646680</v>
      </c>
    </row>
    <row r="29" spans="1:8">
      <c r="A29" s="333">
        <v>8</v>
      </c>
      <c r="B29" s="489" t="s">
        <v>181</v>
      </c>
      <c r="C29" s="671">
        <v>0</v>
      </c>
      <c r="D29" s="671">
        <v>0</v>
      </c>
      <c r="E29" s="672">
        <f t="shared" si="0"/>
        <v>0</v>
      </c>
      <c r="F29" s="671">
        <v>0</v>
      </c>
      <c r="G29" s="671">
        <v>0</v>
      </c>
      <c r="H29" s="673">
        <f t="shared" si="1"/>
        <v>0</v>
      </c>
    </row>
    <row r="30" spans="1:8">
      <c r="A30" s="333">
        <v>9</v>
      </c>
      <c r="B30" s="490" t="s">
        <v>198</v>
      </c>
      <c r="C30" s="671">
        <v>0</v>
      </c>
      <c r="D30" s="671">
        <v>33207600</v>
      </c>
      <c r="E30" s="672">
        <f t="shared" si="0"/>
        <v>33207600</v>
      </c>
      <c r="F30" s="671">
        <v>1315000</v>
      </c>
      <c r="G30" s="671">
        <v>16171800</v>
      </c>
      <c r="H30" s="673">
        <f t="shared" si="1"/>
        <v>17486800</v>
      </c>
    </row>
    <row r="31" spans="1:8">
      <c r="A31" s="333">
        <v>9.1</v>
      </c>
      <c r="B31" s="327" t="s">
        <v>188</v>
      </c>
      <c r="C31" s="671">
        <v>0</v>
      </c>
      <c r="D31" s="671">
        <v>0</v>
      </c>
      <c r="E31" s="672">
        <f t="shared" si="0"/>
        <v>0</v>
      </c>
      <c r="F31" s="671">
        <v>0</v>
      </c>
      <c r="G31" s="671">
        <v>0</v>
      </c>
      <c r="H31" s="673">
        <f t="shared" si="1"/>
        <v>0</v>
      </c>
    </row>
    <row r="32" spans="1:8">
      <c r="A32" s="333">
        <v>9.1999999999999993</v>
      </c>
      <c r="B32" s="327" t="s">
        <v>189</v>
      </c>
      <c r="C32" s="671">
        <v>0</v>
      </c>
      <c r="D32" s="671">
        <v>33207600</v>
      </c>
      <c r="E32" s="672">
        <f t="shared" si="0"/>
        <v>33207600</v>
      </c>
      <c r="F32" s="671">
        <v>1315000</v>
      </c>
      <c r="G32" s="671">
        <v>16171800</v>
      </c>
      <c r="H32" s="673">
        <f t="shared" si="1"/>
        <v>17486800</v>
      </c>
    </row>
    <row r="33" spans="1:8">
      <c r="A33" s="333">
        <v>9.3000000000000007</v>
      </c>
      <c r="B33" s="327" t="s">
        <v>185</v>
      </c>
      <c r="C33" s="671">
        <v>0</v>
      </c>
      <c r="D33" s="671">
        <v>0</v>
      </c>
      <c r="E33" s="672">
        <f t="shared" si="0"/>
        <v>0</v>
      </c>
      <c r="F33" s="671">
        <v>0</v>
      </c>
      <c r="G33" s="671">
        <v>0</v>
      </c>
      <c r="H33" s="673">
        <f t="shared" si="1"/>
        <v>0</v>
      </c>
    </row>
    <row r="34" spans="1:8">
      <c r="A34" s="333">
        <v>9.4</v>
      </c>
      <c r="B34" s="327" t="s">
        <v>186</v>
      </c>
      <c r="C34" s="671">
        <v>0</v>
      </c>
      <c r="D34" s="671">
        <v>0</v>
      </c>
      <c r="E34" s="672">
        <f t="shared" si="0"/>
        <v>0</v>
      </c>
      <c r="F34" s="671">
        <v>0</v>
      </c>
      <c r="G34" s="671">
        <v>0</v>
      </c>
      <c r="H34" s="673">
        <f t="shared" si="1"/>
        <v>0</v>
      </c>
    </row>
    <row r="35" spans="1:8">
      <c r="A35" s="333">
        <v>9.5</v>
      </c>
      <c r="B35" s="327" t="s">
        <v>187</v>
      </c>
      <c r="C35" s="671">
        <v>0</v>
      </c>
      <c r="D35" s="671">
        <v>0</v>
      </c>
      <c r="E35" s="672">
        <f t="shared" si="0"/>
        <v>0</v>
      </c>
      <c r="F35" s="671">
        <v>0</v>
      </c>
      <c r="G35" s="671">
        <v>0</v>
      </c>
      <c r="H35" s="673">
        <f t="shared" si="1"/>
        <v>0</v>
      </c>
    </row>
    <row r="36" spans="1:8">
      <c r="A36" s="333">
        <v>9.6</v>
      </c>
      <c r="B36" s="327" t="s">
        <v>190</v>
      </c>
      <c r="C36" s="671">
        <v>0</v>
      </c>
      <c r="D36" s="671">
        <v>0</v>
      </c>
      <c r="E36" s="672">
        <f t="shared" si="0"/>
        <v>0</v>
      </c>
      <c r="F36" s="671">
        <v>0</v>
      </c>
      <c r="G36" s="671">
        <v>0</v>
      </c>
      <c r="H36" s="673">
        <f t="shared" si="1"/>
        <v>0</v>
      </c>
    </row>
    <row r="37" spans="1:8">
      <c r="A37" s="333">
        <v>9.6999999999999993</v>
      </c>
      <c r="B37" s="327" t="s">
        <v>191</v>
      </c>
      <c r="C37" s="671">
        <v>0</v>
      </c>
      <c r="D37" s="671">
        <v>0</v>
      </c>
      <c r="E37" s="672">
        <f t="shared" si="0"/>
        <v>0</v>
      </c>
      <c r="F37" s="671">
        <v>0</v>
      </c>
      <c r="G37" s="671">
        <v>0</v>
      </c>
      <c r="H37" s="673">
        <f t="shared" si="1"/>
        <v>0</v>
      </c>
    </row>
    <row r="38" spans="1:8">
      <c r="A38" s="333">
        <v>10</v>
      </c>
      <c r="B38" s="324" t="s">
        <v>194</v>
      </c>
      <c r="C38" s="674">
        <v>3986773.67</v>
      </c>
      <c r="D38" s="674">
        <v>4956185.41</v>
      </c>
      <c r="E38" s="675">
        <f t="shared" si="0"/>
        <v>8942959.0800000001</v>
      </c>
      <c r="F38" s="674">
        <v>4298369.49</v>
      </c>
      <c r="G38" s="674">
        <v>4581021</v>
      </c>
      <c r="H38" s="673">
        <f t="shared" si="1"/>
        <v>8879390.4900000002</v>
      </c>
    </row>
    <row r="39" spans="1:8">
      <c r="A39" s="333">
        <v>10.1</v>
      </c>
      <c r="B39" s="327" t="s">
        <v>195</v>
      </c>
      <c r="C39" s="671">
        <v>1.5</v>
      </c>
      <c r="D39" s="671">
        <v>0</v>
      </c>
      <c r="E39" s="672">
        <f t="shared" si="0"/>
        <v>1.5</v>
      </c>
      <c r="F39" s="671">
        <v>50993.489999999991</v>
      </c>
      <c r="G39" s="671">
        <v>0</v>
      </c>
      <c r="H39" s="673">
        <f t="shared" si="1"/>
        <v>50993.489999999991</v>
      </c>
    </row>
    <row r="40" spans="1:8">
      <c r="A40" s="333">
        <v>10.199999999999999</v>
      </c>
      <c r="B40" s="327" t="s">
        <v>196</v>
      </c>
      <c r="C40" s="671">
        <v>1682325</v>
      </c>
      <c r="D40" s="671">
        <v>2273998</v>
      </c>
      <c r="E40" s="672">
        <f t="shared" si="0"/>
        <v>3956323</v>
      </c>
      <c r="F40" s="671">
        <v>1583433</v>
      </c>
      <c r="G40" s="671">
        <v>2215964</v>
      </c>
      <c r="H40" s="673">
        <f t="shared" si="1"/>
        <v>3799397</v>
      </c>
    </row>
    <row r="41" spans="1:8">
      <c r="A41" s="333">
        <v>10.3</v>
      </c>
      <c r="B41" s="327" t="s">
        <v>199</v>
      </c>
      <c r="C41" s="671">
        <v>461037.16999999981</v>
      </c>
      <c r="D41" s="671">
        <v>290450.40999999997</v>
      </c>
      <c r="E41" s="672">
        <f t="shared" si="0"/>
        <v>751487.57999999984</v>
      </c>
      <c r="F41" s="671">
        <v>765707</v>
      </c>
      <c r="G41" s="671">
        <v>15247</v>
      </c>
      <c r="H41" s="673">
        <f t="shared" si="1"/>
        <v>780954</v>
      </c>
    </row>
    <row r="42" spans="1:8" ht="26.4">
      <c r="A42" s="333">
        <v>10.4</v>
      </c>
      <c r="B42" s="327" t="s">
        <v>200</v>
      </c>
      <c r="C42" s="671">
        <v>1843410</v>
      </c>
      <c r="D42" s="671">
        <v>2391737</v>
      </c>
      <c r="E42" s="672">
        <f t="shared" si="0"/>
        <v>4235147</v>
      </c>
      <c r="F42" s="671">
        <v>1898236</v>
      </c>
      <c r="G42" s="671">
        <v>2349810</v>
      </c>
      <c r="H42" s="673">
        <f t="shared" si="1"/>
        <v>4248046</v>
      </c>
    </row>
    <row r="43" spans="1:8" ht="14.4" thickBot="1">
      <c r="A43" s="333">
        <v>11</v>
      </c>
      <c r="B43" s="104" t="s">
        <v>197</v>
      </c>
      <c r="C43" s="671">
        <v>0</v>
      </c>
      <c r="D43" s="671">
        <v>0</v>
      </c>
      <c r="E43" s="672">
        <f t="shared" si="0"/>
        <v>0</v>
      </c>
      <c r="F43" s="671">
        <v>0</v>
      </c>
      <c r="G43" s="671">
        <v>0</v>
      </c>
      <c r="H43" s="673">
        <f t="shared" si="1"/>
        <v>0</v>
      </c>
    </row>
    <row r="44" spans="1:8">
      <c r="C44" s="676"/>
      <c r="D44" s="676"/>
      <c r="E44" s="676"/>
      <c r="F44" s="676"/>
      <c r="G44" s="676"/>
      <c r="H44" s="676"/>
    </row>
    <row r="45" spans="1:8">
      <c r="C45" s="676"/>
      <c r="D45" s="676"/>
      <c r="E45" s="676"/>
      <c r="F45" s="676"/>
      <c r="G45" s="676"/>
      <c r="H45" s="676"/>
    </row>
    <row r="46" spans="1:8">
      <c r="C46" s="676"/>
      <c r="D46" s="676"/>
      <c r="E46" s="676"/>
      <c r="F46" s="676"/>
      <c r="G46" s="676"/>
      <c r="H46" s="676"/>
    </row>
    <row r="47" spans="1:8">
      <c r="C47" s="676"/>
      <c r="D47" s="676"/>
      <c r="E47" s="676"/>
      <c r="F47" s="676"/>
      <c r="G47" s="676"/>
      <c r="H47" s="6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130" zoomScaleNormal="130" workbookViewId="0">
      <pane xSplit="1" ySplit="4" topLeftCell="C5" activePane="bottomRight" state="frozen"/>
      <selection activeCell="B19" sqref="B19"/>
      <selection pane="topRight" activeCell="B19" sqref="B19"/>
      <selection pane="bottomLeft" activeCell="B19" sqref="B19"/>
      <selection pane="bottomRight" activeCell="F20" sqref="F20"/>
    </sheetView>
  </sheetViews>
  <sheetFormatPr defaultColWidth="9.21875" defaultRowHeight="13.2"/>
  <cols>
    <col min="1" max="1" width="9.5546875" style="4" bestFit="1" customWidth="1"/>
    <col min="2" max="2" width="93.5546875" style="4" customWidth="1"/>
    <col min="3" max="3" width="13.44140625" style="4" customWidth="1"/>
    <col min="4" max="4" width="13.5546875" style="4" customWidth="1"/>
    <col min="5" max="7" width="11.5546875" style="13" customWidth="1"/>
    <col min="8" max="11" width="9.77734375" style="13" customWidth="1"/>
    <col min="12" max="16384" width="9.21875" style="13"/>
  </cols>
  <sheetData>
    <row r="1" spans="1:7">
      <c r="A1" s="2" t="s">
        <v>30</v>
      </c>
      <c r="B1" s="3" t="str">
        <f>'Info '!C2</f>
        <v>JSC Silk Bank</v>
      </c>
      <c r="C1" s="3"/>
    </row>
    <row r="2" spans="1:7">
      <c r="A2" s="2" t="s">
        <v>31</v>
      </c>
      <c r="B2" s="533">
        <f>'1. key ratios '!B2</f>
        <v>45747</v>
      </c>
      <c r="C2" s="3"/>
    </row>
    <row r="3" spans="1:7">
      <c r="A3" s="2"/>
      <c r="B3" s="3"/>
      <c r="C3" s="3"/>
    </row>
    <row r="4" spans="1:7" ht="15" customHeight="1" thickBot="1">
      <c r="A4" s="4" t="s">
        <v>96</v>
      </c>
      <c r="B4" s="81" t="s">
        <v>174</v>
      </c>
      <c r="C4" s="16" t="s">
        <v>35</v>
      </c>
    </row>
    <row r="5" spans="1:7" ht="15" customHeight="1">
      <c r="A5" s="126" t="s">
        <v>6</v>
      </c>
      <c r="B5" s="127"/>
      <c r="C5" s="247" t="str">
        <f>INT((MONTH($B$2))/3)&amp;"Q"&amp;"-"&amp;YEAR($B$2)</f>
        <v>1Q-2025</v>
      </c>
      <c r="D5" s="247" t="str">
        <f>IF(INT(MONTH($B$2))=3, "4"&amp;"Q"&amp;"-"&amp;YEAR($B$2)-1, IF(INT(MONTH($B$2))=6, "1"&amp;"Q"&amp;"-"&amp;YEAR($B$2), IF(INT(MONTH($B$2))=9, "2"&amp;"Q"&amp;"-"&amp;YEAR($B$2),IF(INT(MONTH($B$2))=12, "3"&amp;"Q"&amp;"-"&amp;YEAR($B$2), 0))))</f>
        <v>4Q-2024</v>
      </c>
      <c r="E5" s="247" t="str">
        <f>IF(INT(MONTH($B$2))=3, "3"&amp;"Q"&amp;"-"&amp;YEAR($B$2)-1, IF(INT(MONTH($B$2))=6, "4"&amp;"Q"&amp;"-"&amp;YEAR($B$2)-1, IF(INT(MONTH($B$2))=9, "1"&amp;"Q"&amp;"-"&amp;YEAR($B$2),IF(INT(MONTH($B$2))=12, "2"&amp;"Q"&amp;"-"&amp;YEAR($B$2), 0))))</f>
        <v>3Q-2024</v>
      </c>
      <c r="F5" s="247" t="str">
        <f>IF(INT(MONTH($B$2))=3, "2"&amp;"Q"&amp;"-"&amp;YEAR($B$2)-1, IF(INT(MONTH($B$2))=6, "3"&amp;"Q"&amp;"-"&amp;YEAR($B$2)-1, IF(INT(MONTH($B$2))=9, "4"&amp;"Q"&amp;"-"&amp;YEAR($B$2)-1,IF(INT(MONTH($B$2))=12, "1"&amp;"Q"&amp;"-"&amp;YEAR($B$2), 0))))</f>
        <v>2Q-2024</v>
      </c>
      <c r="G5" s="248" t="str">
        <f>IF(INT(MONTH($B$2))=3, "1"&amp;"Q"&amp;"-"&amp;YEAR($B$2)-1, IF(INT(MONTH($B$2))=6, "2"&amp;"Q"&amp;"-"&amp;YEAR($B$2)-1, IF(INT(MONTH($B$2))=9, "3"&amp;"Q"&amp;"-"&amp;YEAR($B$2)-1,IF(INT(MONTH($B$2))=12, "4"&amp;"Q"&amp;"-"&amp;YEAR($B$2)-1, 0))))</f>
        <v>1Q-2024</v>
      </c>
    </row>
    <row r="6" spans="1:7" ht="15" customHeight="1">
      <c r="A6" s="17">
        <v>1</v>
      </c>
      <c r="B6" s="203" t="s">
        <v>178</v>
      </c>
      <c r="C6" s="239">
        <f>C7+C9+C10</f>
        <v>167463265.40874037</v>
      </c>
      <c r="D6" s="241">
        <f>D7+D9+D10</f>
        <v>181360783.88618305</v>
      </c>
      <c r="E6" s="205">
        <f t="shared" ref="E6:G6" si="0">E7+E9+E10</f>
        <v>159700294.78556013</v>
      </c>
      <c r="F6" s="239">
        <f t="shared" si="0"/>
        <v>146303205.7720727</v>
      </c>
      <c r="G6" s="244">
        <f t="shared" si="0"/>
        <v>116957037.78093955</v>
      </c>
    </row>
    <row r="7" spans="1:7" ht="15" customHeight="1">
      <c r="A7" s="17">
        <v>1.1000000000000001</v>
      </c>
      <c r="B7" s="203" t="s">
        <v>745</v>
      </c>
      <c r="C7" s="240">
        <v>160349597.18862849</v>
      </c>
      <c r="D7" s="242">
        <v>174839003.45347792</v>
      </c>
      <c r="E7" s="240">
        <v>154330837.78556013</v>
      </c>
      <c r="F7" s="240">
        <v>139767862.17821136</v>
      </c>
      <c r="G7" s="245">
        <v>112969832.30927244</v>
      </c>
    </row>
    <row r="8" spans="1:7">
      <c r="A8" s="17" t="s">
        <v>14</v>
      </c>
      <c r="B8" s="203" t="s">
        <v>95</v>
      </c>
      <c r="C8" s="240"/>
      <c r="D8" s="242"/>
      <c r="E8" s="240"/>
      <c r="F8" s="240"/>
      <c r="G8" s="245"/>
    </row>
    <row r="9" spans="1:7" ht="15" customHeight="1">
      <c r="A9" s="17">
        <v>1.2</v>
      </c>
      <c r="B9" s="204" t="s">
        <v>94</v>
      </c>
      <c r="C9" s="240">
        <v>6164403.5602633301</v>
      </c>
      <c r="D9" s="242">
        <v>5511332.4327051211</v>
      </c>
      <c r="E9" s="240">
        <v>4714329</v>
      </c>
      <c r="F9" s="240">
        <v>5787333.593861334</v>
      </c>
      <c r="G9" s="245">
        <v>3637469.4716671063</v>
      </c>
    </row>
    <row r="10" spans="1:7" ht="15" customHeight="1">
      <c r="A10" s="17">
        <v>1.3</v>
      </c>
      <c r="B10" s="203" t="s">
        <v>28</v>
      </c>
      <c r="C10" s="240">
        <v>949264.65984853276</v>
      </c>
      <c r="D10" s="242">
        <v>1010448</v>
      </c>
      <c r="E10" s="240">
        <v>655128</v>
      </c>
      <c r="F10" s="240">
        <v>748010</v>
      </c>
      <c r="G10" s="245">
        <v>349736</v>
      </c>
    </row>
    <row r="11" spans="1:7" ht="15" customHeight="1">
      <c r="A11" s="17">
        <v>2</v>
      </c>
      <c r="B11" s="203" t="s">
        <v>175</v>
      </c>
      <c r="C11" s="240">
        <v>930743.94357080269</v>
      </c>
      <c r="D11" s="242">
        <v>598178.90912198694</v>
      </c>
      <c r="E11" s="240">
        <v>284011.43371421</v>
      </c>
      <c r="F11" s="240">
        <v>834254.09875951475</v>
      </c>
      <c r="G11" s="245">
        <v>618164.27297467901</v>
      </c>
    </row>
    <row r="12" spans="1:7" ht="15" customHeight="1">
      <c r="A12" s="17">
        <v>3</v>
      </c>
      <c r="B12" s="203" t="s">
        <v>176</v>
      </c>
      <c r="C12" s="240">
        <v>11330379.510855546</v>
      </c>
      <c r="D12" s="242">
        <v>11330379.510855546</v>
      </c>
      <c r="E12" s="240">
        <v>9176496.3328977302</v>
      </c>
      <c r="F12" s="240">
        <v>9176496.3328977302</v>
      </c>
      <c r="G12" s="245">
        <v>9168301.2517249286</v>
      </c>
    </row>
    <row r="13" spans="1:7" ht="15" customHeight="1" thickBot="1">
      <c r="A13" s="19">
        <v>4</v>
      </c>
      <c r="B13" s="20" t="s">
        <v>177</v>
      </c>
      <c r="C13" s="206">
        <f>C6+C11+C12</f>
        <v>179724388.86316672</v>
      </c>
      <c r="D13" s="243">
        <f>D6+D11+D12</f>
        <v>193289342.3061606</v>
      </c>
      <c r="E13" s="207">
        <f t="shared" ref="E13:G13" si="1">E6+E11+E12</f>
        <v>169160802.55217206</v>
      </c>
      <c r="F13" s="206">
        <f t="shared" si="1"/>
        <v>156313956.20372993</v>
      </c>
      <c r="G13" s="246">
        <f t="shared" si="1"/>
        <v>126743503.30563916</v>
      </c>
    </row>
    <row r="14" spans="1:7">
      <c r="B14" s="23"/>
    </row>
    <row r="15" spans="1:7">
      <c r="B15" s="23"/>
    </row>
    <row r="16" spans="1:7">
      <c r="B16" s="23"/>
    </row>
    <row r="17" s="13" customFormat="1" ht="10.199999999999999"/>
    <row r="18" s="13" customFormat="1" ht="10.199999999999999"/>
    <row r="19" s="13" customFormat="1" ht="10.199999999999999"/>
    <row r="20" s="13" customFormat="1" ht="10.199999999999999"/>
    <row r="21" s="13" customFormat="1" ht="10.199999999999999"/>
    <row r="22" s="13" customFormat="1" ht="10.199999999999999"/>
    <row r="23" s="13" customFormat="1" ht="10.199999999999999"/>
    <row r="24" s="13" customFormat="1" ht="10.199999999999999"/>
    <row r="25" s="13" customFormat="1" ht="10.199999999999999"/>
    <row r="26" s="13" customFormat="1" ht="10.199999999999999"/>
    <row r="27" s="13" customFormat="1" ht="10.199999999999999"/>
    <row r="28" s="13" customFormat="1" ht="10.199999999999999"/>
    <row r="29" s="13"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7"/>
  <sheetViews>
    <sheetView zoomScale="115" zoomScaleNormal="115" workbookViewId="0">
      <pane xSplit="1" ySplit="4" topLeftCell="B21" activePane="bottomRight" state="frozen"/>
      <selection activeCell="B19" sqref="B19"/>
      <selection pane="topRight" activeCell="B19" sqref="B19"/>
      <selection pane="bottomLeft" activeCell="B19" sqref="B19"/>
      <selection pane="bottomRight" activeCell="D35" sqref="D35"/>
    </sheetView>
  </sheetViews>
  <sheetFormatPr defaultColWidth="9.21875" defaultRowHeight="13.8"/>
  <cols>
    <col min="1" max="1" width="9.5546875" style="4" bestFit="1" customWidth="1"/>
    <col min="2" max="2" width="65.5546875" style="4" customWidth="1"/>
    <col min="3" max="3" width="32.77734375" style="4" customWidth="1"/>
    <col min="4" max="16384" width="9.21875" style="5"/>
  </cols>
  <sheetData>
    <row r="1" spans="1:3">
      <c r="A1" s="2" t="s">
        <v>30</v>
      </c>
      <c r="B1" s="3" t="str">
        <f>'Info '!C2</f>
        <v>JSC Silk Bank</v>
      </c>
    </row>
    <row r="2" spans="1:3">
      <c r="A2" s="2" t="s">
        <v>31</v>
      </c>
      <c r="B2" s="533">
        <f>'1. key ratios '!B2</f>
        <v>45747</v>
      </c>
    </row>
    <row r="4" spans="1:3" ht="28.05" customHeight="1" thickBot="1">
      <c r="A4" s="24" t="s">
        <v>41</v>
      </c>
      <c r="B4" s="25" t="s">
        <v>151</v>
      </c>
      <c r="C4" s="26"/>
    </row>
    <row r="5" spans="1:3">
      <c r="A5" s="27"/>
      <c r="B5" s="234" t="s">
        <v>42</v>
      </c>
      <c r="C5" s="235" t="s">
        <v>335</v>
      </c>
    </row>
    <row r="6" spans="1:3">
      <c r="A6" s="28">
        <v>1</v>
      </c>
      <c r="B6" s="29" t="s">
        <v>756</v>
      </c>
      <c r="C6" s="30" t="s">
        <v>757</v>
      </c>
    </row>
    <row r="7" spans="1:3">
      <c r="A7" s="28">
        <v>2</v>
      </c>
      <c r="B7" s="29" t="s">
        <v>758</v>
      </c>
      <c r="C7" s="30" t="s">
        <v>759</v>
      </c>
    </row>
    <row r="8" spans="1:3">
      <c r="A8" s="28">
        <v>3</v>
      </c>
      <c r="B8" s="29" t="s">
        <v>760</v>
      </c>
      <c r="C8" s="30" t="s">
        <v>759</v>
      </c>
    </row>
    <row r="9" spans="1:3">
      <c r="A9" s="28">
        <v>4</v>
      </c>
      <c r="B9" s="29" t="s">
        <v>761</v>
      </c>
      <c r="C9" s="30" t="s">
        <v>759</v>
      </c>
    </row>
    <row r="10" spans="1:3">
      <c r="A10" s="28">
        <v>5</v>
      </c>
      <c r="B10" s="29" t="s">
        <v>762</v>
      </c>
      <c r="C10" s="30" t="s">
        <v>763</v>
      </c>
    </row>
    <row r="11" spans="1:3">
      <c r="A11" s="28">
        <v>6</v>
      </c>
      <c r="B11" s="29" t="s">
        <v>764</v>
      </c>
      <c r="C11" s="30" t="s">
        <v>763</v>
      </c>
    </row>
    <row r="12" spans="1:3">
      <c r="A12" s="28"/>
      <c r="B12" s="236"/>
      <c r="C12" s="237"/>
    </row>
    <row r="13" spans="1:3" ht="26.4">
      <c r="A13" s="28"/>
      <c r="B13" s="110" t="s">
        <v>43</v>
      </c>
      <c r="C13" s="238" t="s">
        <v>336</v>
      </c>
    </row>
    <row r="14" spans="1:3">
      <c r="A14" s="28">
        <v>1</v>
      </c>
      <c r="B14" s="29" t="s">
        <v>765</v>
      </c>
      <c r="C14" s="31" t="s">
        <v>766</v>
      </c>
    </row>
    <row r="15" spans="1:3">
      <c r="A15" s="28">
        <v>2</v>
      </c>
      <c r="B15" s="29" t="s">
        <v>767</v>
      </c>
      <c r="C15" s="31" t="s">
        <v>768</v>
      </c>
    </row>
    <row r="16" spans="1:3">
      <c r="A16" s="28">
        <v>3</v>
      </c>
      <c r="B16" s="29" t="s">
        <v>769</v>
      </c>
      <c r="C16" s="31" t="s">
        <v>770</v>
      </c>
    </row>
    <row r="17" spans="1:3">
      <c r="A17" s="28">
        <v>4</v>
      </c>
      <c r="B17" s="29" t="s">
        <v>771</v>
      </c>
      <c r="C17" s="31" t="s">
        <v>772</v>
      </c>
    </row>
    <row r="18" spans="1:3">
      <c r="A18" s="28">
        <v>5</v>
      </c>
      <c r="B18" s="29" t="s">
        <v>773</v>
      </c>
      <c r="C18" s="31" t="s">
        <v>774</v>
      </c>
    </row>
    <row r="19" spans="1:3">
      <c r="A19" s="28">
        <v>6</v>
      </c>
      <c r="B19" s="29" t="s">
        <v>775</v>
      </c>
      <c r="C19" s="31" t="s">
        <v>776</v>
      </c>
    </row>
    <row r="20" spans="1:3" ht="15.75" customHeight="1">
      <c r="A20" s="28"/>
      <c r="B20" s="29"/>
      <c r="C20" s="32"/>
    </row>
    <row r="21" spans="1:3" ht="30" customHeight="1">
      <c r="A21" s="28"/>
      <c r="B21" s="732" t="s">
        <v>44</v>
      </c>
      <c r="C21" s="733"/>
    </row>
    <row r="22" spans="1:3" ht="14.4">
      <c r="A22" s="28">
        <v>1</v>
      </c>
      <c r="B22" s="540" t="s">
        <v>777</v>
      </c>
      <c r="C22" s="543">
        <v>0.56699790000000005</v>
      </c>
    </row>
    <row r="23" spans="1:3" ht="14.4">
      <c r="A23" s="28">
        <v>2</v>
      </c>
      <c r="B23" s="540" t="s">
        <v>778</v>
      </c>
      <c r="C23" s="543">
        <v>0.35099999999999998</v>
      </c>
    </row>
    <row r="24" spans="1:3" ht="14.4">
      <c r="A24" s="28">
        <v>3</v>
      </c>
      <c r="B24" s="540" t="s">
        <v>779</v>
      </c>
      <c r="C24" s="543">
        <v>8.2022600000000001E-2</v>
      </c>
    </row>
    <row r="25" spans="1:3" ht="15.75" customHeight="1">
      <c r="A25" s="28"/>
      <c r="B25" s="29"/>
      <c r="C25" s="30"/>
    </row>
    <row r="26" spans="1:3" ht="29.25" customHeight="1">
      <c r="A26" s="28"/>
      <c r="B26" s="732" t="s">
        <v>45</v>
      </c>
      <c r="C26" s="733"/>
    </row>
    <row r="27" spans="1:3" ht="14.4">
      <c r="A27" s="28">
        <v>1</v>
      </c>
      <c r="B27" s="540" t="s">
        <v>780</v>
      </c>
      <c r="C27" s="677">
        <v>0.56699790000000005</v>
      </c>
    </row>
    <row r="28" spans="1:3" ht="14.4">
      <c r="A28" s="541">
        <v>1.1000000000000001</v>
      </c>
      <c r="B28" s="542" t="s">
        <v>781</v>
      </c>
      <c r="C28" s="678">
        <v>0.35099999999999998</v>
      </c>
    </row>
    <row r="29" spans="1:3" ht="14.4">
      <c r="A29" s="541">
        <v>1.2</v>
      </c>
      <c r="B29" s="542" t="s">
        <v>782</v>
      </c>
      <c r="C29" s="678">
        <v>0.16205</v>
      </c>
    </row>
    <row r="30" spans="1:3" ht="14.4">
      <c r="A30" s="541">
        <v>1.3</v>
      </c>
      <c r="B30" s="542" t="s">
        <v>783</v>
      </c>
      <c r="C30" s="678">
        <v>5.398E-2</v>
      </c>
    </row>
    <row r="31" spans="1:3" ht="14.4">
      <c r="A31" s="541">
        <v>2</v>
      </c>
      <c r="B31" s="542" t="s">
        <v>778</v>
      </c>
      <c r="C31" s="678">
        <v>0.35099999999999998</v>
      </c>
    </row>
    <row r="32" spans="1:3" ht="14.4">
      <c r="A32" s="541">
        <v>2.1</v>
      </c>
      <c r="B32" s="542" t="s">
        <v>784</v>
      </c>
      <c r="C32" s="679">
        <v>0.35099999999999998</v>
      </c>
    </row>
    <row r="33" spans="1:3" ht="14.4">
      <c r="A33" s="544" t="s">
        <v>785</v>
      </c>
      <c r="B33" s="542" t="s">
        <v>786</v>
      </c>
      <c r="C33" s="678">
        <v>0.35099999999999998</v>
      </c>
    </row>
    <row r="34" spans="1:3" ht="14.4">
      <c r="A34" s="541">
        <v>3</v>
      </c>
      <c r="B34" s="542" t="s">
        <v>787</v>
      </c>
      <c r="C34" s="678">
        <v>8.2022600000000001E-2</v>
      </c>
    </row>
    <row r="35" spans="1:3" ht="14.4">
      <c r="A35" s="541">
        <v>3.1</v>
      </c>
      <c r="B35" s="542" t="s">
        <v>788</v>
      </c>
      <c r="C35" s="678">
        <v>7.2999999999999995E-2</v>
      </c>
    </row>
    <row r="36" spans="1:3">
      <c r="A36" s="541"/>
      <c r="B36" s="542"/>
      <c r="C36" s="680"/>
    </row>
    <row r="37" spans="1:3" ht="14.4" thickBot="1">
      <c r="A37" s="33"/>
      <c r="B37" s="34"/>
      <c r="C37" s="681"/>
    </row>
  </sheetData>
  <mergeCells count="2">
    <mergeCell ref="B26:C26"/>
    <mergeCell ref="B21:C21"/>
  </mergeCells>
  <dataValidations count="1">
    <dataValidation type="list" allowBlank="1" showInputMessage="1" showErrorMessage="1" sqref="C6:C11"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Normal="10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5">
      <c r="A1" s="22" t="s">
        <v>30</v>
      </c>
      <c r="B1" s="3" t="str">
        <f>'Info '!C2</f>
        <v>JSC Silk Bank</v>
      </c>
    </row>
    <row r="2" spans="1:5" s="2" customFormat="1" ht="15.75" customHeight="1">
      <c r="A2" s="22" t="s">
        <v>31</v>
      </c>
      <c r="B2" s="533">
        <f>'1. key ratios '!B2</f>
        <v>45747</v>
      </c>
    </row>
    <row r="3" spans="1:5" s="2" customFormat="1" ht="15.75" customHeight="1">
      <c r="A3" s="22"/>
    </row>
    <row r="4" spans="1:5" s="2" customFormat="1" ht="15.75" customHeight="1" thickBot="1">
      <c r="A4" s="158" t="s">
        <v>99</v>
      </c>
      <c r="B4" s="738" t="s">
        <v>212</v>
      </c>
      <c r="C4" s="739"/>
      <c r="D4" s="739"/>
      <c r="E4" s="739"/>
    </row>
    <row r="5" spans="1:5" s="38" customFormat="1" ht="17.55" customHeight="1">
      <c r="A5" s="113"/>
      <c r="B5" s="114"/>
      <c r="C5" s="36" t="s">
        <v>0</v>
      </c>
      <c r="D5" s="36" t="s">
        <v>1</v>
      </c>
      <c r="E5" s="37" t="s">
        <v>2</v>
      </c>
    </row>
    <row r="6" spans="1:5" ht="14.55" customHeight="1">
      <c r="A6" s="98"/>
      <c r="B6" s="734" t="s">
        <v>219</v>
      </c>
      <c r="C6" s="734" t="s">
        <v>624</v>
      </c>
      <c r="D6" s="736" t="s">
        <v>98</v>
      </c>
      <c r="E6" s="737"/>
    </row>
    <row r="7" spans="1:5" ht="99.6" customHeight="1">
      <c r="A7" s="98"/>
      <c r="B7" s="735"/>
      <c r="C7" s="734"/>
      <c r="D7" s="189" t="s">
        <v>97</v>
      </c>
      <c r="E7" s="190" t="s">
        <v>220</v>
      </c>
    </row>
    <row r="8" spans="1:5" ht="20.399999999999999">
      <c r="A8" s="296">
        <v>1</v>
      </c>
      <c r="B8" s="297" t="s">
        <v>525</v>
      </c>
      <c r="C8" s="328">
        <v>30460113.880000032</v>
      </c>
      <c r="D8" s="328">
        <v>0</v>
      </c>
      <c r="E8" s="328">
        <v>30460113.880000032</v>
      </c>
    </row>
    <row r="9" spans="1:5" ht="14.4">
      <c r="A9" s="296">
        <v>1.1000000000000001</v>
      </c>
      <c r="B9" s="298" t="s">
        <v>526</v>
      </c>
      <c r="C9" s="328">
        <v>4442593.9499999983</v>
      </c>
      <c r="D9" s="328"/>
      <c r="E9" s="328">
        <v>4442593.9499999983</v>
      </c>
    </row>
    <row r="10" spans="1:5" ht="14.4">
      <c r="A10" s="296">
        <v>1.2</v>
      </c>
      <c r="B10" s="298" t="s">
        <v>527</v>
      </c>
      <c r="C10" s="328">
        <v>3819911.4400000335</v>
      </c>
      <c r="D10" s="328"/>
      <c r="E10" s="328">
        <v>3819911.4400000335</v>
      </c>
    </row>
    <row r="11" spans="1:5" ht="14.4">
      <c r="A11" s="296">
        <v>1.3</v>
      </c>
      <c r="B11" s="298" t="s">
        <v>528</v>
      </c>
      <c r="C11" s="328">
        <v>22197608.489999998</v>
      </c>
      <c r="D11" s="328"/>
      <c r="E11" s="328">
        <v>22197608.489999998</v>
      </c>
    </row>
    <row r="12" spans="1:5" ht="14.4">
      <c r="A12" s="296">
        <v>2</v>
      </c>
      <c r="B12" s="299" t="s">
        <v>529</v>
      </c>
      <c r="C12" s="328">
        <v>150046.31047218281</v>
      </c>
      <c r="D12" s="328"/>
      <c r="E12" s="328">
        <v>150046.31047218281</v>
      </c>
    </row>
    <row r="13" spans="1:5" ht="14.4">
      <c r="A13" s="296">
        <v>2.1</v>
      </c>
      <c r="B13" s="300" t="s">
        <v>530</v>
      </c>
      <c r="C13" s="329">
        <v>150046.31047218281</v>
      </c>
      <c r="D13" s="329"/>
      <c r="E13" s="329">
        <v>150046.31047218281</v>
      </c>
    </row>
    <row r="14" spans="1:5" ht="20.399999999999999">
      <c r="A14" s="296">
        <v>3</v>
      </c>
      <c r="B14" s="301" t="s">
        <v>531</v>
      </c>
      <c r="C14" s="329">
        <v>0</v>
      </c>
      <c r="D14" s="329"/>
      <c r="E14" s="329">
        <v>0</v>
      </c>
    </row>
    <row r="15" spans="1:5" ht="14.4">
      <c r="A15" s="296">
        <v>4</v>
      </c>
      <c r="B15" s="302" t="s">
        <v>532</v>
      </c>
      <c r="C15" s="329">
        <v>0</v>
      </c>
      <c r="D15" s="329"/>
      <c r="E15" s="329">
        <v>0</v>
      </c>
    </row>
    <row r="16" spans="1:5" ht="20.399999999999999">
      <c r="A16" s="296">
        <v>5</v>
      </c>
      <c r="B16" s="303" t="s">
        <v>533</v>
      </c>
      <c r="C16" s="329">
        <v>20000</v>
      </c>
      <c r="D16" s="329">
        <v>0</v>
      </c>
      <c r="E16" s="329">
        <v>20000</v>
      </c>
    </row>
    <row r="17" spans="1:5" ht="14.4">
      <c r="A17" s="296">
        <v>5.0999999999999996</v>
      </c>
      <c r="B17" s="304" t="s">
        <v>534</v>
      </c>
      <c r="C17" s="329">
        <v>20000</v>
      </c>
      <c r="D17" s="329"/>
      <c r="E17" s="329">
        <v>20000</v>
      </c>
    </row>
    <row r="18" spans="1:5" ht="14.4">
      <c r="A18" s="296">
        <v>5.2</v>
      </c>
      <c r="B18" s="304" t="s">
        <v>535</v>
      </c>
      <c r="C18" s="329">
        <v>0</v>
      </c>
      <c r="D18" s="329"/>
      <c r="E18" s="329">
        <v>0</v>
      </c>
    </row>
    <row r="19" spans="1:5" ht="14.4">
      <c r="A19" s="296">
        <v>5.3</v>
      </c>
      <c r="B19" s="305" t="s">
        <v>536</v>
      </c>
      <c r="C19" s="329">
        <v>0</v>
      </c>
      <c r="D19" s="329"/>
      <c r="E19" s="329">
        <v>0</v>
      </c>
    </row>
    <row r="20" spans="1:5" ht="14.4">
      <c r="A20" s="296">
        <v>6</v>
      </c>
      <c r="B20" s="301" t="s">
        <v>537</v>
      </c>
      <c r="C20" s="329">
        <v>153936639.21293718</v>
      </c>
      <c r="D20" s="329">
        <v>0</v>
      </c>
      <c r="E20" s="329">
        <v>153936639.21293718</v>
      </c>
    </row>
    <row r="21" spans="1:5" ht="14.4">
      <c r="A21" s="296">
        <v>6.1</v>
      </c>
      <c r="B21" s="304" t="s">
        <v>535</v>
      </c>
      <c r="C21" s="329">
        <v>24301148.331410542</v>
      </c>
      <c r="D21" s="329"/>
      <c r="E21" s="329">
        <v>24301148.331410542</v>
      </c>
    </row>
    <row r="22" spans="1:5" ht="14.4">
      <c r="A22" s="296">
        <v>6.2</v>
      </c>
      <c r="B22" s="305" t="s">
        <v>536</v>
      </c>
      <c r="C22" s="329">
        <v>129635490.88152665</v>
      </c>
      <c r="D22" s="329"/>
      <c r="E22" s="329">
        <v>129635490.88152665</v>
      </c>
    </row>
    <row r="23" spans="1:5" ht="14.4">
      <c r="A23" s="296">
        <v>7</v>
      </c>
      <c r="B23" s="299" t="s">
        <v>538</v>
      </c>
      <c r="C23" s="329">
        <v>0</v>
      </c>
      <c r="D23" s="329"/>
      <c r="E23" s="329">
        <v>0</v>
      </c>
    </row>
    <row r="24" spans="1:5" ht="20.399999999999999">
      <c r="A24" s="296">
        <v>8</v>
      </c>
      <c r="B24" s="306" t="s">
        <v>539</v>
      </c>
      <c r="C24" s="329">
        <v>3482447.7104663118</v>
      </c>
      <c r="D24" s="329"/>
      <c r="E24" s="329">
        <v>3482447.7104663118</v>
      </c>
    </row>
    <row r="25" spans="1:5" ht="14.4">
      <c r="A25" s="296">
        <v>9</v>
      </c>
      <c r="B25" s="302" t="s">
        <v>540</v>
      </c>
      <c r="C25" s="329">
        <v>17965176.992951196</v>
      </c>
      <c r="D25" s="329">
        <v>0</v>
      </c>
      <c r="E25" s="329">
        <v>17965176.992951196</v>
      </c>
    </row>
    <row r="26" spans="1:5" ht="14.4">
      <c r="A26" s="296">
        <v>9.1</v>
      </c>
      <c r="B26" s="304" t="s">
        <v>541</v>
      </c>
      <c r="C26" s="329">
        <v>17965176.992951196</v>
      </c>
      <c r="D26" s="329"/>
      <c r="E26" s="329">
        <v>17965176.992951196</v>
      </c>
    </row>
    <row r="27" spans="1:5" ht="14.4">
      <c r="A27" s="296">
        <v>9.1999999999999993</v>
      </c>
      <c r="B27" s="304" t="s">
        <v>542</v>
      </c>
      <c r="C27" s="329">
        <v>0</v>
      </c>
      <c r="D27" s="329"/>
      <c r="E27" s="329">
        <v>0</v>
      </c>
    </row>
    <row r="28" spans="1:5" ht="14.4">
      <c r="A28" s="296">
        <v>10</v>
      </c>
      <c r="B28" s="302" t="s">
        <v>543</v>
      </c>
      <c r="C28" s="329">
        <v>12826055.879999995</v>
      </c>
      <c r="D28" s="329">
        <v>12826055.879999995</v>
      </c>
      <c r="E28" s="329">
        <v>0</v>
      </c>
    </row>
    <row r="29" spans="1:5" ht="14.4">
      <c r="A29" s="296">
        <v>10.1</v>
      </c>
      <c r="B29" s="304" t="s">
        <v>544</v>
      </c>
      <c r="C29" s="329">
        <v>0</v>
      </c>
      <c r="D29" s="329"/>
      <c r="E29" s="329">
        <v>0</v>
      </c>
    </row>
    <row r="30" spans="1:5" ht="14.4">
      <c r="A30" s="296">
        <v>10.199999999999999</v>
      </c>
      <c r="B30" s="304" t="s">
        <v>545</v>
      </c>
      <c r="C30" s="329">
        <v>12826055.879999995</v>
      </c>
      <c r="D30" s="329">
        <v>12826055.879999995</v>
      </c>
      <c r="E30" s="329">
        <v>0</v>
      </c>
    </row>
    <row r="31" spans="1:5" ht="14.4">
      <c r="A31" s="296">
        <v>11</v>
      </c>
      <c r="B31" s="302" t="s">
        <v>546</v>
      </c>
      <c r="C31" s="329">
        <v>1252718.6304127974</v>
      </c>
      <c r="D31" s="329">
        <v>1207470.1304127974</v>
      </c>
      <c r="E31" s="329">
        <v>45248.5</v>
      </c>
    </row>
    <row r="32" spans="1:5" ht="14.4">
      <c r="A32" s="296">
        <v>11.1</v>
      </c>
      <c r="B32" s="304" t="s">
        <v>547</v>
      </c>
      <c r="C32" s="329">
        <v>45248.5</v>
      </c>
      <c r="D32" s="329"/>
      <c r="E32" s="329">
        <v>45248.5</v>
      </c>
    </row>
    <row r="33" spans="1:7" ht="14.4">
      <c r="A33" s="296">
        <v>11.2</v>
      </c>
      <c r="B33" s="304" t="s">
        <v>548</v>
      </c>
      <c r="C33" s="329">
        <v>1207470.1304127974</v>
      </c>
      <c r="D33" s="329">
        <v>1207470.1304127974</v>
      </c>
      <c r="E33" s="329">
        <v>0</v>
      </c>
    </row>
    <row r="34" spans="1:7" ht="14.4">
      <c r="A34" s="296">
        <v>13</v>
      </c>
      <c r="B34" s="302" t="s">
        <v>549</v>
      </c>
      <c r="C34" s="329">
        <v>5754111.5686899982</v>
      </c>
      <c r="D34" s="329">
        <v>2530500</v>
      </c>
      <c r="E34" s="329">
        <v>3223611.5686899982</v>
      </c>
    </row>
    <row r="35" spans="1:7" ht="14.4">
      <c r="A35" s="296">
        <v>13.1</v>
      </c>
      <c r="B35" s="307" t="s">
        <v>550</v>
      </c>
      <c r="C35" s="329">
        <v>0</v>
      </c>
      <c r="D35" s="329"/>
      <c r="E35" s="329">
        <v>0</v>
      </c>
    </row>
    <row r="36" spans="1:7" ht="14.4">
      <c r="A36" s="296">
        <v>13.2</v>
      </c>
      <c r="B36" s="307" t="s">
        <v>551</v>
      </c>
      <c r="C36" s="329">
        <v>0</v>
      </c>
      <c r="D36" s="329"/>
      <c r="E36" s="329">
        <v>0</v>
      </c>
    </row>
    <row r="37" spans="1:7" ht="27" thickBot="1">
      <c r="A37" s="101"/>
      <c r="B37" s="159" t="s">
        <v>221</v>
      </c>
      <c r="C37" s="115">
        <f>SUM(C8,C12,C14,C15,C16,C20,C23,C24,C25,C28,C31,C34)</f>
        <v>225847310.18592969</v>
      </c>
      <c r="D37" s="115">
        <f>SUM(D8,D12,D14,D15,D16,D20,D23,D24,D25,D28,D31,D34)</f>
        <v>16564026.010412794</v>
      </c>
      <c r="E37" s="115">
        <f>SUM(E8,E12,E14,E15,E16,E20,E23,E24,E25,E28,E31,E34)</f>
        <v>209283284.1755169</v>
      </c>
    </row>
    <row r="38" spans="1:7">
      <c r="A38" s="5"/>
      <c r="B38" s="5"/>
      <c r="C38" s="5"/>
      <c r="D38" s="5"/>
      <c r="E38" s="5"/>
    </row>
    <row r="39" spans="1:7">
      <c r="A39" s="5"/>
      <c r="B39" s="5"/>
      <c r="C39" s="5"/>
      <c r="D39" s="5"/>
      <c r="E39" s="5"/>
    </row>
    <row r="41" spans="1:7" s="4" customFormat="1">
      <c r="B41" s="39"/>
      <c r="F41" s="5"/>
      <c r="G41" s="5"/>
    </row>
    <row r="42" spans="1:7" s="4" customFormat="1">
      <c r="B42" s="39"/>
      <c r="F42" s="5"/>
      <c r="G42" s="5"/>
    </row>
    <row r="43" spans="1:7" s="4" customFormat="1">
      <c r="B43" s="39"/>
      <c r="F43" s="5"/>
      <c r="G43" s="5"/>
    </row>
    <row r="44" spans="1:7" s="4" customFormat="1">
      <c r="B44" s="39"/>
      <c r="F44" s="5"/>
      <c r="G44" s="5"/>
    </row>
    <row r="45" spans="1:7" s="4" customFormat="1">
      <c r="B45" s="39"/>
      <c r="F45" s="5"/>
      <c r="G45" s="5"/>
    </row>
    <row r="46" spans="1:7" s="4" customFormat="1">
      <c r="B46" s="39"/>
      <c r="F46" s="5"/>
      <c r="G46" s="5"/>
    </row>
    <row r="47" spans="1:7" s="4" customFormat="1">
      <c r="B47" s="39"/>
      <c r="F47" s="5"/>
      <c r="G47" s="5"/>
    </row>
    <row r="48" spans="1:7" s="4" customFormat="1">
      <c r="B48" s="39"/>
      <c r="F48" s="5"/>
      <c r="G48" s="5"/>
    </row>
    <row r="49" spans="2:7" s="4" customFormat="1">
      <c r="B49" s="39"/>
      <c r="F49" s="5"/>
      <c r="G49" s="5"/>
    </row>
    <row r="50" spans="2:7" s="4" customFormat="1">
      <c r="B50" s="39"/>
      <c r="F50" s="5"/>
      <c r="G50" s="5"/>
    </row>
    <row r="51" spans="2:7" s="4" customFormat="1">
      <c r="B51" s="39"/>
      <c r="F51" s="5"/>
      <c r="G51" s="5"/>
    </row>
    <row r="52" spans="2:7" s="4" customFormat="1">
      <c r="B52" s="39"/>
      <c r="F52" s="5"/>
      <c r="G52" s="5"/>
    </row>
    <row r="53" spans="2:7" s="4" customFormat="1">
      <c r="B53" s="3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130" zoomScaleNormal="130" workbookViewId="0">
      <pane xSplit="1" ySplit="4" topLeftCell="B5" activePane="bottomRight" state="frozen"/>
      <selection activeCell="B19" sqref="B19"/>
      <selection pane="topRight" activeCell="B19" sqref="B19"/>
      <selection pane="bottomLeft" activeCell="B19" sqref="B19"/>
      <selection pane="bottomRight" activeCell="B16" sqref="B16"/>
    </sheetView>
  </sheetViews>
  <sheetFormatPr defaultColWidth="9.21875" defaultRowHeight="13.2" outlineLevelRow="1"/>
  <cols>
    <col min="1" max="1" width="9.5546875" style="4" bestFit="1"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JSC Silk Bank</v>
      </c>
    </row>
    <row r="2" spans="1:6" s="2" customFormat="1" ht="15.75" customHeight="1">
      <c r="A2" s="2" t="s">
        <v>31</v>
      </c>
      <c r="B2" s="533">
        <f>'1. key ratios '!B2</f>
        <v>45747</v>
      </c>
      <c r="C2" s="4"/>
      <c r="D2" s="4"/>
      <c r="E2" s="4"/>
      <c r="F2" s="4"/>
    </row>
    <row r="3" spans="1:6" s="2" customFormat="1" ht="15.75" customHeight="1">
      <c r="C3" s="4"/>
      <c r="D3" s="4"/>
      <c r="E3" s="4"/>
      <c r="F3" s="4"/>
    </row>
    <row r="4" spans="1:6" s="2" customFormat="1" ht="13.8" thickBot="1">
      <c r="A4" s="2" t="s">
        <v>46</v>
      </c>
      <c r="B4" s="160" t="s">
        <v>518</v>
      </c>
      <c r="C4" s="35" t="s">
        <v>35</v>
      </c>
      <c r="D4" s="4"/>
      <c r="E4" s="4"/>
      <c r="F4" s="4"/>
    </row>
    <row r="5" spans="1:6">
      <c r="A5" s="119">
        <v>1</v>
      </c>
      <c r="B5" s="161" t="s">
        <v>520</v>
      </c>
      <c r="C5" s="120">
        <f>'7. LI1 '!E37</f>
        <v>209283284.1755169</v>
      </c>
    </row>
    <row r="6" spans="1:6">
      <c r="A6" s="40">
        <v>2.1</v>
      </c>
      <c r="B6" s="99" t="s">
        <v>201</v>
      </c>
      <c r="C6" s="90">
        <v>23601734.677524239</v>
      </c>
    </row>
    <row r="7" spans="1:6" s="23" customFormat="1" outlineLevel="1">
      <c r="A7" s="17">
        <v>2.2000000000000002</v>
      </c>
      <c r="B7" s="18" t="s">
        <v>202</v>
      </c>
      <c r="C7" s="121">
        <v>33207600</v>
      </c>
    </row>
    <row r="8" spans="1:6" s="23" customFormat="1">
      <c r="A8" s="17">
        <v>3</v>
      </c>
      <c r="B8" s="117" t="s">
        <v>519</v>
      </c>
      <c r="C8" s="122">
        <f>SUM(C5:C7)</f>
        <v>266092618.85304114</v>
      </c>
    </row>
    <row r="9" spans="1:6">
      <c r="A9" s="40">
        <v>4</v>
      </c>
      <c r="B9" s="41" t="s">
        <v>48</v>
      </c>
      <c r="C9" s="90">
        <v>0</v>
      </c>
    </row>
    <row r="10" spans="1:6" s="23" customFormat="1" outlineLevel="1">
      <c r="A10" s="17">
        <v>5.0999999999999996</v>
      </c>
      <c r="B10" s="18" t="s">
        <v>203</v>
      </c>
      <c r="C10" s="121">
        <v>-17298137.037260909</v>
      </c>
    </row>
    <row r="11" spans="1:6" s="23" customFormat="1" outlineLevel="1">
      <c r="A11" s="17">
        <v>5.2</v>
      </c>
      <c r="B11" s="18" t="s">
        <v>204</v>
      </c>
      <c r="C11" s="121">
        <v>-32258335.340151466</v>
      </c>
    </row>
    <row r="12" spans="1:6" s="23" customFormat="1">
      <c r="A12" s="17">
        <v>6</v>
      </c>
      <c r="B12" s="116" t="s">
        <v>746</v>
      </c>
      <c r="C12" s="121"/>
    </row>
    <row r="13" spans="1:6" s="23" customFormat="1" ht="13.8" thickBot="1">
      <c r="A13" s="19">
        <v>7</v>
      </c>
      <c r="B13" s="118" t="s">
        <v>164</v>
      </c>
      <c r="C13" s="123">
        <f>SUM(C8:C12)</f>
        <v>216536146.47562876</v>
      </c>
    </row>
    <row r="15" spans="1:6">
      <c r="B15" s="23"/>
    </row>
    <row r="17" spans="1:2" ht="13.8">
      <c r="A17" s="128"/>
      <c r="B17" s="129"/>
    </row>
    <row r="18" spans="1:2" ht="14.4">
      <c r="A18" s="133"/>
      <c r="B18" s="134"/>
    </row>
    <row r="19" spans="1:2" ht="13.8">
      <c r="A19" s="135"/>
      <c r="B19" s="130"/>
    </row>
    <row r="20" spans="1:2" ht="13.8">
      <c r="A20" s="136"/>
      <c r="B20" s="131"/>
    </row>
    <row r="21" spans="1:2" ht="13.8">
      <c r="A21" s="136"/>
      <c r="B21" s="134"/>
    </row>
    <row r="22" spans="1:2" ht="13.8">
      <c r="A22" s="135"/>
      <c r="B22" s="132"/>
    </row>
    <row r="23" spans="1:2" ht="13.8">
      <c r="A23" s="136"/>
      <c r="B23" s="131"/>
    </row>
    <row r="24" spans="1:2" ht="13.8">
      <c r="A24" s="136"/>
      <c r="B24" s="131"/>
    </row>
    <row r="25" spans="1:2" ht="13.8">
      <c r="A25" s="136"/>
      <c r="B25" s="137"/>
    </row>
    <row r="26" spans="1:2" ht="13.8">
      <c r="A26" s="136"/>
      <c r="B26" s="134"/>
    </row>
    <row r="27" spans="1:2">
      <c r="B27" s="39"/>
    </row>
    <row r="28" spans="1:2">
      <c r="B28" s="39"/>
    </row>
    <row r="29" spans="1:2">
      <c r="B29" s="39"/>
    </row>
    <row r="30" spans="1:2">
      <c r="B30" s="39"/>
    </row>
    <row r="31" spans="1:2">
      <c r="B31" s="39"/>
    </row>
    <row r="32" spans="1:2">
      <c r="B32" s="39"/>
    </row>
    <row r="33" spans="2:2">
      <c r="B33" s="39"/>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2025-04-30T15:23:12Z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