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4A6C2478-B2B7-4F22-9362-9808FFEA24A5}" xr6:coauthVersionLast="47" xr6:coauthVersionMax="47" xr10:uidLastSave="{00000000-0000-0000-0000-000000000000}"/>
  <bookViews>
    <workbookView xWindow="-120" yWindow="-120" windowWidth="29040" windowHeight="15840" tabRatio="919" firstSheet="22" activeTab="24"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97" l="1"/>
  <c r="B2" i="95"/>
  <c r="B2" i="92"/>
  <c r="B2" i="93"/>
  <c r="B2" i="91"/>
  <c r="B2" i="64"/>
  <c r="B2" i="90"/>
  <c r="B2" i="69"/>
  <c r="B2" i="94"/>
  <c r="B2" i="89"/>
  <c r="B2" i="73"/>
  <c r="B2" i="88"/>
  <c r="B2" i="52"/>
  <c r="B2" i="86"/>
  <c r="B2" i="75"/>
  <c r="B2" i="85"/>
  <c r="B2" i="107" l="1"/>
  <c r="B1" i="107"/>
  <c r="B1" i="106" l="1"/>
  <c r="B1" i="105"/>
  <c r="B1" i="104"/>
  <c r="B1" i="103"/>
  <c r="B1" i="102"/>
  <c r="B1" i="101"/>
  <c r="B1" i="100"/>
  <c r="B1" i="99"/>
  <c r="B1" i="98"/>
  <c r="D22" i="98" l="1"/>
  <c r="E22" i="98"/>
  <c r="F22" i="98"/>
  <c r="G22" i="98"/>
  <c r="C22" i="98"/>
  <c r="B2" i="106" l="1"/>
  <c r="B2" i="105"/>
  <c r="B2" i="104"/>
  <c r="B2" i="103"/>
  <c r="B2" i="102"/>
  <c r="B2" i="101"/>
  <c r="B2" i="100"/>
  <c r="B2" i="99"/>
  <c r="B2" i="98"/>
  <c r="D12" i="101"/>
  <c r="D7" i="101"/>
  <c r="D19" i="101" s="1"/>
  <c r="I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I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H22" i="98" l="1"/>
  <c r="B1" i="97"/>
  <c r="B1" i="95" l="1"/>
  <c r="B1" i="92"/>
  <c r="B1" i="93"/>
  <c r="C1" i="91"/>
  <c r="B1" i="64"/>
  <c r="B1" i="90"/>
  <c r="B1" i="69"/>
  <c r="B1" i="94"/>
  <c r="B1" i="89"/>
  <c r="B1" i="73"/>
  <c r="B1" i="88"/>
  <c r="B1" i="52"/>
  <c r="B1" i="86"/>
  <c r="B1" i="75"/>
  <c r="B2" i="83"/>
  <c r="G5" i="86"/>
  <c r="F5" i="86"/>
  <c r="E5" i="86"/>
  <c r="D5" i="86"/>
  <c r="C5" i="86"/>
  <c r="G5" i="84"/>
  <c r="F5" i="84"/>
  <c r="E5" i="84"/>
  <c r="D5" i="84"/>
  <c r="C5" i="84"/>
  <c r="E6" i="86" l="1"/>
  <c r="E13" i="86" s="1"/>
  <c r="F6" i="86"/>
  <c r="F13" i="86" s="1"/>
  <c r="G6" i="86"/>
  <c r="G13" i="86" s="1"/>
  <c r="C21" i="94" l="1"/>
  <c r="C20" i="94"/>
  <c r="C19" i="94"/>
  <c r="B1" i="91" l="1"/>
  <c r="B1" i="85"/>
  <c r="B1" i="83"/>
  <c r="B1" i="84"/>
  <c r="D6" i="86" l="1"/>
  <c r="D13" i="86" s="1"/>
  <c r="C6" i="86" l="1"/>
  <c r="C13" i="86" s="1"/>
  <c r="D19" i="94" l="1"/>
  <c r="D12" i="94"/>
  <c r="D8" i="94"/>
  <c r="D13" i="94"/>
  <c r="D21" i="94"/>
  <c r="D20" i="94"/>
  <c r="D11" i="94"/>
  <c r="D7" i="94"/>
  <c r="D9" i="94"/>
  <c r="N20" i="92"/>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E8" i="92"/>
  <c r="M7" i="92"/>
  <c r="M21" i="92" s="1"/>
  <c r="L7" i="92"/>
  <c r="L21" i="92" s="1"/>
  <c r="J7" i="92"/>
  <c r="J21" i="92" s="1"/>
  <c r="I7" i="92"/>
  <c r="I21" i="92" s="1"/>
  <c r="H7" i="92"/>
  <c r="H21" i="92" s="1"/>
  <c r="G7" i="92"/>
  <c r="G21" i="92" s="1"/>
  <c r="F7" i="92"/>
  <c r="F21" i="92" s="1"/>
  <c r="C7" i="92"/>
  <c r="E7" i="92" l="1"/>
  <c r="K8" i="92"/>
  <c r="E14" i="92"/>
  <c r="E21" i="92"/>
  <c r="C21" i="92"/>
  <c r="N14" i="92"/>
  <c r="K7" i="92" l="1"/>
  <c r="K21" i="92" s="1"/>
  <c r="N8" i="92"/>
  <c r="N7" i="92" s="1"/>
  <c r="N21" i="92"/>
  <c r="S21" i="90"/>
  <c r="S20" i="90"/>
  <c r="S19" i="90"/>
  <c r="S18" i="90"/>
  <c r="S17" i="90"/>
  <c r="S16" i="90"/>
  <c r="S15" i="90"/>
  <c r="S14" i="90"/>
  <c r="S13" i="90"/>
  <c r="S12" i="90"/>
  <c r="S11" i="90"/>
  <c r="S10" i="90"/>
  <c r="S9" i="90"/>
  <c r="S8" i="90"/>
  <c r="C21" i="88" l="1"/>
  <c r="T21" i="64" l="1"/>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D21" i="88" l="1"/>
  <c r="E21" i="88"/>
  <c r="C5" i="73" s="1"/>
  <c r="C22" i="90" l="1"/>
  <c r="D22" i="90" l="1"/>
  <c r="E22" i="90"/>
  <c r="F22" i="90"/>
  <c r="G22" i="90"/>
  <c r="H22" i="90"/>
  <c r="I22" i="90"/>
  <c r="J22" i="90"/>
  <c r="C47" i="89"/>
  <c r="C8" i="73" l="1"/>
  <c r="C13" i="73" s="1"/>
  <c r="C52" i="89"/>
  <c r="C15" i="69" l="1"/>
  <c r="C26" i="69"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6" i="69" l="1"/>
  <c r="C38" i="69"/>
</calcChain>
</file>

<file path=xl/sharedStrings.xml><?xml version="1.0" encoding="utf-8"?>
<sst xmlns="http://schemas.openxmlformats.org/spreadsheetml/2006/main" count="1161" uniqueCount="770">
  <si>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</si>
  <si>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</si>
  <si>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</si>
  <si>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</si>
  <si>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</si>
  <si>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</si>
  <si>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</si>
  <si>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</si>
  <si>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</si>
  <si>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</si>
  <si>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</si>
  <si>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</si>
  <si>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</si>
  <si>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</si>
  <si>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</si>
  <si>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</si>
  <si>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</si>
  <si>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</si>
  <si>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</si>
  <si>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</si>
  <si>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</si>
  <si>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</si>
  <si>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</si>
  <si>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</si>
  <si>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</si>
  <si>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</si>
  <si>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</si>
  <si>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</si>
  <si>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</si>
  <si>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</si>
  <si>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</si>
  <si>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</si>
  <si>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</si>
  <si>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</si>
  <si>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</si>
  <si>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</si>
  <si>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</si>
  <si>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</si>
  <si>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</si>
  <si>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</si>
  <si>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</si>
  <si>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</si>
  <si>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</si>
  <si>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</si>
  <si>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</si>
  <si>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</si>
  <si>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</si>
  <si>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</si>
  <si>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</si>
  <si>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</si>
  <si>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</si>
  <si>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</si>
  <si>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</si>
  <si>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</si>
  <si>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</si>
  <si>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</si>
  <si>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</si>
  <si>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</si>
  <si>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</si>
  <si>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</si>
  <si>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</si>
  <si>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</si>
  <si>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</si>
  <si>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</si>
  <si>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</si>
  <si>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</si>
  <si>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</si>
  <si>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</si>
  <si>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</si>
  <si>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</si>
  <si>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</si>
  <si>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</si>
  <si>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</si>
  <si>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</si>
  <si>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</si>
  <si>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</si>
  <si>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</si>
  <si>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</si>
  <si>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</si>
  <si>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</si>
  <si>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</si>
  <si>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</si>
  <si>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</si>
  <si>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</si>
  <si>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</si>
  <si>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</si>
  <si>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</si>
  <si>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</si>
  <si>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</si>
  <si>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</si>
  <si>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</si>
  <si>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</si>
  <si>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</si>
  <si>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</si>
  <si>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</si>
  <si>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</si>
  <si>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</si>
  <si>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</si>
  <si>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</si>
  <si>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</si>
  <si>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</si>
  <si>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</si>
  <si>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</si>
  <si>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</si>
  <si>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</si>
  <si>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</si>
  <si>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</si>
  <si>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</si>
  <si>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</si>
  <si>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</si>
  <si>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</si>
  <si>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</si>
  <si>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</si>
  <si>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</si>
  <si>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</si>
  <si>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</si>
  <si>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</si>
  <si>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</si>
  <si>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</si>
  <si>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</si>
  <si>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</si>
  <si>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</si>
  <si>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</si>
  <si>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</si>
  <si>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</si>
  <si>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</si>
  <si>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</si>
  <si>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</si>
  <si>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</si>
  <si>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</si>
  <si>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</si>
  <si>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</si>
  <si>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</si>
  <si>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</si>
  <si>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</si>
  <si>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</si>
  <si>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</si>
  <si>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</si>
  <si>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</si>
  <si>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</si>
  <si>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</si>
  <si>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</si>
  <si>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</si>
  <si>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</si>
  <si>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</si>
  <si>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</si>
  <si>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</si>
  <si>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</si>
  <si>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</si>
  <si>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</si>
  <si>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</si>
  <si>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</si>
  <si>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</si>
  <si>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</si>
  <si>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</si>
  <si>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</si>
  <si>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</si>
  <si>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</si>
  <si>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</si>
  <si>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</si>
  <si>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</si>
  <si>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</si>
  <si>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</si>
  <si>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</si>
  <si>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</si>
  <si>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</si>
  <si>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</si>
  <si>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</si>
  <si>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</si>
  <si>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</si>
  <si>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</si>
  <si>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</si>
  <si>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</si>
  <si>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</si>
  <si>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</si>
  <si>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</si>
  <si>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</si>
  <si>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</si>
  <si>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</si>
  <si>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</si>
  <si>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</si>
  <si>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</si>
  <si>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</si>
  <si>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</si>
  <si>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</si>
  <si>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</si>
  <si>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</si>
  <si>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</si>
  <si>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</si>
  <si>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</si>
  <si>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</si>
  <si>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</si>
  <si>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</si>
  <si>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</si>
  <si>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</si>
  <si>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</si>
  <si>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</si>
  <si>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</si>
  <si>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</si>
  <si>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</si>
  <si>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</si>
  <si>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</si>
  <si>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</si>
  <si>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</si>
  <si>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</si>
  <si>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</si>
  <si>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</si>
  <si>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</si>
  <si>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</si>
  <si>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</si>
  <si>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</si>
  <si>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</si>
  <si>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</si>
  <si>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</si>
  <si>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</si>
  <si>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</si>
  <si>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</si>
  <si>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</si>
  <si>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</si>
  <si>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</si>
  <si>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</si>
  <si>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</si>
  <si>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</si>
  <si>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</si>
  <si>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</si>
  <si>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</si>
  <si>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</si>
  <si>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</si>
  <si>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</si>
  <si>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</si>
  <si>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</si>
  <si>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</si>
  <si>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</si>
  <si>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</si>
  <si>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</si>
  <si>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</si>
  <si>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</si>
  <si>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</si>
  <si>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</si>
  <si>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</si>
  <si>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</si>
  <si>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</si>
  <si>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</si>
  <si>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</si>
  <si>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</si>
  <si>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</si>
  <si>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</si>
  <si>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</si>
  <si>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</si>
  <si>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</si>
  <si>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</si>
  <si>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</si>
  <si>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</si>
  <si>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</si>
  <si>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</si>
  <si>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</si>
  <si>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</si>
  <si>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</si>
  <si>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</si>
  <si>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</si>
  <si>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</si>
  <si>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</si>
  <si>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</si>
  <si>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</si>
  <si>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</si>
  <si>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</si>
  <si>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</si>
  <si>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</si>
  <si>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</si>
  <si>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</si>
  <si>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</si>
  <si>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</si>
  <si>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</si>
  <si>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</si>
  <si>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</si>
  <si>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</si>
  <si>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</si>
  <si>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</si>
  <si>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</si>
  <si>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</si>
  <si>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</si>
  <si>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</si>
  <si>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</si>
  <si>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</si>
  <si>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</si>
  <si>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</si>
  <si>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</si>
  <si>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</si>
  <si>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</si>
  <si>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</si>
  <si>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</si>
  <si>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</si>
  <si>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</si>
  <si>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</si>
  <si>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</si>
  <si>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</si>
  <si>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</si>
  <si>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</si>
  <si>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</si>
  <si>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</si>
  <si>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</si>
  <si>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</si>
  <si>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</si>
  <si>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</si>
  <si>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</si>
  <si>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</si>
  <si>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</si>
  <si>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</si>
  <si>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</si>
  <si>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</si>
  <si>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</si>
  <si>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</si>
  <si>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</si>
  <si>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</si>
  <si>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</si>
  <si>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</si>
  <si>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</si>
  <si>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</si>
  <si>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</si>
  <si>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</si>
  <si>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</si>
  <si>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</si>
  <si>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</si>
  <si>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</si>
  <si>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</si>
  <si>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</si>
  <si>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</si>
  <si>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</si>
  <si>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</si>
  <si>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</si>
  <si>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</si>
  <si>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</si>
  <si>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</si>
  <si>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</si>
  <si>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</si>
  <si>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</si>
  <si>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</si>
  <si>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</si>
  <si>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</si>
  <si>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</si>
  <si>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</si>
  <si>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</si>
  <si>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</si>
  <si>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</si>
  <si>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</si>
  <si>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</si>
  <si>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</si>
  <si>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</si>
  <si>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</si>
  <si>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</si>
  <si>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</si>
  <si>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</si>
  <si>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</si>
  <si>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</si>
  <si>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</si>
  <si>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</si>
  <si>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</si>
  <si>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</si>
  <si>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</si>
  <si>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</si>
  <si>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</si>
  <si>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</si>
  <si>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</si>
  <si>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</si>
  <si>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</si>
  <si>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</si>
  <si>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</si>
  <si>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</si>
  <si>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</si>
  <si>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</si>
  <si>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</si>
  <si>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</si>
  <si>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</si>
  <si>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</si>
  <si>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</si>
  <si>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</si>
  <si>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</si>
  <si>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</si>
  <si>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</si>
  <si>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</si>
  <si>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</si>
  <si>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</si>
  <si>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</si>
  <si>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</si>
  <si>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</si>
  <si>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</si>
  <si>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</si>
  <si>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</si>
  <si>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</si>
  <si>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</si>
  <si>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</si>
  <si>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</si>
  <si>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</si>
  <si>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</si>
  <si>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</si>
  <si>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</si>
  <si>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</si>
  <si>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</si>
  <si>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</si>
  <si>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</si>
  <si>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</si>
  <si>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</si>
  <si>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</si>
  <si>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</si>
  <si>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</si>
  <si>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</si>
  <si>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</si>
  <si>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</si>
  <si>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</si>
  <si>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</si>
  <si>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</si>
  <si>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</si>
  <si>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</si>
  <si>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</si>
  <si>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</si>
  <si>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</si>
  <si>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</si>
  <si>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</si>
  <si>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</si>
  <si>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</si>
  <si>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</si>
  <si>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</si>
  <si>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</si>
  <si>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</si>
  <si>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</si>
  <si>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</si>
  <si>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</si>
  <si>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</si>
  <si>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</si>
  <si>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</si>
  <si>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</si>
  <si>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</si>
  <si>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</si>
  <si>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</si>
  <si>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</si>
  <si>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</si>
  <si>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</si>
  <si>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</si>
  <si>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</si>
  <si>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</si>
  <si>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</si>
  <si>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</si>
  <si>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</si>
  <si>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</si>
  <si>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</si>
  <si>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</si>
  <si>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</si>
  <si>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</si>
  <si>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</si>
  <si>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</si>
  <si>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</si>
  <si>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</si>
  <si>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</si>
  <si>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</si>
  <si>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</si>
  <si>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</si>
  <si>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</si>
  <si>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</si>
  <si>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</si>
  <si>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</si>
  <si>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</si>
  <si>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</si>
  <si>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</si>
  <si>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</si>
  <si>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</si>
  <si>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</si>
  <si>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</si>
  <si>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</si>
  <si>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</si>
  <si>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</si>
  <si>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</si>
  <si>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</si>
  <si>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</si>
  <si>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</si>
  <si>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</si>
  <si>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</si>
  <si>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</si>
  <si>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</si>
  <si>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</si>
  <si>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</si>
  <si>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</si>
  <si>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</si>
  <si>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</si>
  <si>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</si>
  <si>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</si>
  <si>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</si>
  <si>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</si>
  <si>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</si>
  <si>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</si>
  <si>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</si>
  <si>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</si>
  <si>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</si>
  <si>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</si>
  <si>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</si>
  <si>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</si>
  <si>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</si>
  <si>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</si>
  <si>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</si>
  <si>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</si>
  <si>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</si>
  <si>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</si>
  <si>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</si>
  <si>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</si>
  <si>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</si>
  <si>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</si>
  <si>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</si>
  <si>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</si>
  <si>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</si>
  <si>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</si>
  <si>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</si>
  <si>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</si>
  <si>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</si>
  <si>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</si>
  <si>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</si>
  <si>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</si>
  <si>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</si>
  <si>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</si>
  <si>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</si>
  <si>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</si>
  <si>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</si>
  <si>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</si>
  <si>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</si>
  <si>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</si>
  <si>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</si>
  <si>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</si>
  <si>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</si>
  <si>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</si>
  <si>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</si>
  <si>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</si>
  <si>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</si>
  <si>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</si>
  <si>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</si>
  <si>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</si>
  <si>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</si>
  <si>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</si>
  <si>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</si>
  <si>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</si>
  <si>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</si>
  <si>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</si>
  <si>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</si>
  <si>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</si>
  <si>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</si>
  <si>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</si>
  <si>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</si>
  <si>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</si>
  <si>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</si>
  <si>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</si>
  <si>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</si>
  <si>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</si>
  <si>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</si>
  <si>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</si>
  <si>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</si>
  <si>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</si>
  <si>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</si>
  <si>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</si>
  <si>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</si>
  <si>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</si>
  <si>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</si>
  <si>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</si>
  <si>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</si>
  <si>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</si>
  <si>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</si>
  <si>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</si>
  <si>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</si>
  <si>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</si>
  <si>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</si>
  <si>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</si>
  <si>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</si>
  <si>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</si>
  <si>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</si>
  <si>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</si>
  <si>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</si>
  <si>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</si>
  <si>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</si>
  <si>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</si>
  <si>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</si>
  <si>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</si>
  <si>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</si>
  <si>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</si>
  <si>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</si>
  <si>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</si>
  <si>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</si>
  <si>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</si>
  <si>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</si>
  <si>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</si>
  <si>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</si>
  <si>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</si>
  <si>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</si>
  <si>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</si>
  <si>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</si>
  <si>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</si>
  <si>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</si>
  <si>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</si>
  <si>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</si>
  <si>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</si>
  <si>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</si>
  <si>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</si>
  <si>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</si>
  <si>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</si>
  <si>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</si>
  <si>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</si>
  <si>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</si>
  <si>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</si>
  <si>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</si>
  <si>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</si>
  <si>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</si>
  <si>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</si>
  <si>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</si>
  <si>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</si>
  <si>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</si>
  <si>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</si>
  <si>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</si>
  <si>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</si>
  <si>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</si>
  <si>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</si>
  <si>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</si>
  <si>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</si>
  <si>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</si>
  <si>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</si>
  <si>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</si>
  <si>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</si>
  <si>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</si>
  <si>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</si>
  <si>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</si>
  <si>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</si>
  <si>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</si>
  <si>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</si>
  <si>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</si>
  <si>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</si>
  <si>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</si>
  <si>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</si>
  <si>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</si>
  <si>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</si>
  <si>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</si>
  <si>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</si>
  <si>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</si>
  <si>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</si>
  <si>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</si>
  <si>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</si>
  <si>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</si>
  <si>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</si>
  <si>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</si>
  <si>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</si>
  <si>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</si>
  <si>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</si>
  <si>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</si>
  <si>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</si>
  <si>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</si>
  <si>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</si>
  <si>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</si>
  <si>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</si>
  <si>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</si>
  <si>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</si>
  <si>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</si>
  <si>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</si>
  <si>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</si>
  <si>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</si>
  <si>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</si>
  <si>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</si>
  <si>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</si>
  <si>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</si>
  <si>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</si>
  <si>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</si>
  <si>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</si>
  <si>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</si>
  <si>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</si>
  <si>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</si>
  <si>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</si>
  <si>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</si>
  <si>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</si>
  <si>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</si>
  <si>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</si>
  <si>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</si>
  <si>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</si>
  <si>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</si>
  <si>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</si>
  <si>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</si>
  <si>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</si>
  <si>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</si>
  <si>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</si>
  <si>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</si>
  <si>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</si>
  <si>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</si>
  <si>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</si>
  <si>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</si>
  <si>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</si>
  <si>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</si>
  <si>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</si>
  <si>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</si>
  <si>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</si>
  <si>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</si>
  <si>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</si>
  <si>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</si>
  <si>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</si>
  <si>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</si>
  <si>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</si>
  <si>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</si>
  <si>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</si>
  <si>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</si>
  <si>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</si>
  <si>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</si>
  <si>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</si>
  <si>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</si>
  <si>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</si>
  <si>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</si>
  <si>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</si>
  <si>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</si>
  <si>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</si>
  <si>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</si>
  <si>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</si>
  <si>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</si>
  <si>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</si>
  <si>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</si>
  <si>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</si>
  <si>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</si>
  <si>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</si>
  <si>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</si>
  <si>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</si>
  <si>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</si>
  <si>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</si>
  <si>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</si>
  <si>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</si>
  <si>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</si>
  <si>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</si>
  <si>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</si>
  <si>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</si>
  <si>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</si>
  <si>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</si>
  <si>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</si>
  <si>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</si>
  <si>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</si>
  <si>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</si>
  <si>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</si>
  <si>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</si>
  <si>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</si>
  <si>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</si>
  <si>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</si>
  <si>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</si>
  <si>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</si>
  <si>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</si>
  <si>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Silk Road Bank</t>
  </si>
  <si>
    <t>I.Managadze</t>
  </si>
  <si>
    <t>A.Lursmanashvili</t>
  </si>
  <si>
    <t>www.silkroadbank.ge</t>
  </si>
  <si>
    <t>Irakli Managadze</t>
  </si>
  <si>
    <t>Independent chair</t>
  </si>
  <si>
    <t>Vasil Kenkishvili</t>
  </si>
  <si>
    <t>Non-independent member</t>
  </si>
  <si>
    <t>Mamuka Shurgaia</t>
  </si>
  <si>
    <t>David Franz Borger, /Germany/</t>
  </si>
  <si>
    <t>Mzia Kokuashvili</t>
  </si>
  <si>
    <t>Independent member</t>
  </si>
  <si>
    <t>Archil Lursmanashvili</t>
  </si>
  <si>
    <t>Chief Executive Officer</t>
  </si>
  <si>
    <t>Natia Merabishvili</t>
  </si>
  <si>
    <t>Chief Financial Officer</t>
  </si>
  <si>
    <t>George Gibradze</t>
  </si>
  <si>
    <t>Chief Risk Officer</t>
  </si>
  <si>
    <t>SILK ROAD GROUP HOLDING (MALTA) LIMITED, /MALTA/</t>
  </si>
  <si>
    <t xml:space="preserve">Partomta LLC  </t>
  </si>
  <si>
    <t>RAMISHVILI GEORGE</t>
  </si>
  <si>
    <t>TOPURIA ALEXSI</t>
  </si>
  <si>
    <t>Private Company Limited by Shares BREITENBERG PTE. LTD,  /Singapore/</t>
  </si>
  <si>
    <t>2.1.1</t>
  </si>
  <si>
    <t>TATISHEV YERKIN, /KAZAKHSTAN/</t>
  </si>
  <si>
    <t>table 9 (Capital), N39</t>
  </si>
  <si>
    <t>Less reservs for other assets</t>
  </si>
  <si>
    <t>Table 9 (Capital), N2</t>
  </si>
  <si>
    <t>Table 9 (Capital), N6</t>
  </si>
  <si>
    <t>Table 9 (Capital), N5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</si>
</sst>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style="thin">
        <color indexed="64"/>
      </top>
      <bottom/>
      <diagonal/>
    </border>
    <border>
      <left/>
      <right style="thin">
        <color theme="6" tint="-0.499984740745262"/>
      </right>
      <top/>
      <bottom/>
      <diagonal/>
    </border>
    <border>
      <left style="thin">
        <color theme="6" tint="-0.499984740745262"/>
      </left>
      <right style="thin">
        <color theme="6" tint="-0.499984740745262"/>
      </right>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32">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22"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Border="1" applyAlignment="1">
      <alignment horizontal="right"/>
    </xf>
    <xf numFmtId="193" fontId="2" fillId="0" borderId="3" xfId="0" applyNumberFormat="1" applyFont="1" applyBorder="1" applyAlignment="1">
      <alignment horizontal="right"/>
    </xf>
    <xf numFmtId="193" fontId="2" fillId="36" borderId="22" xfId="0" applyNumberFormat="1" applyFont="1" applyFill="1" applyBorder="1" applyAlignment="1">
      <alignment horizontal="righ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193" fontId="2" fillId="0" borderId="3" xfId="7" applyNumberFormat="1" applyFont="1" applyFill="1" applyBorder="1" applyAlignment="1" applyProtection="1">
      <alignment horizontal="right"/>
      <protection locked="0"/>
    </xf>
    <xf numFmtId="193" fontId="2" fillId="0" borderId="10" xfId="0" applyNumberFormat="1" applyFont="1" applyBorder="1" applyAlignment="1" applyProtection="1">
      <alignment horizontal="right"/>
      <protection locked="0"/>
    </xf>
    <xf numFmtId="193" fontId="2" fillId="0" borderId="3" xfId="0" applyNumberFormat="1" applyFont="1" applyBorder="1" applyAlignment="1" applyProtection="1">
      <alignment horizontal="right"/>
      <protection locked="0"/>
    </xf>
    <xf numFmtId="193" fontId="2" fillId="0" borderId="22" xfId="0" applyNumberFormat="1" applyFont="1" applyBorder="1" applyAlignment="1">
      <alignment horizontal="right"/>
    </xf>
    <xf numFmtId="0" fontId="2" fillId="0" borderId="24" xfId="0" applyFont="1" applyBorder="1" applyAlignment="1">
      <alignment horizontal="left" indent="1"/>
    </xf>
    <xf numFmtId="0" fontId="45" fillId="0" borderId="75" xfId="0" applyFont="1" applyBorder="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lignment horizontal="right"/>
    </xf>
    <xf numFmtId="0" fontId="88" fillId="0" borderId="0" xfId="0" applyFont="1" applyAlignment="1">
      <alignment vertical="center"/>
    </xf>
    <xf numFmtId="0" fontId="89"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1" fontId="2" fillId="36" borderId="3" xfId="7" applyNumberFormat="1" applyFont="1" applyFill="1" applyBorder="1" applyAlignment="1" applyProtection="1">
      <alignment horizontal="right"/>
    </xf>
    <xf numFmtId="1" fontId="2" fillId="36" borderId="22" xfId="7" applyNumberFormat="1" applyFont="1" applyFill="1" applyBorder="1" applyAlignment="1" applyProtection="1">
      <alignment horizontal="right"/>
    </xf>
    <xf numFmtId="38" fontId="2" fillId="36" borderId="3" xfId="0" applyNumberFormat="1" applyFont="1" applyFill="1" applyBorder="1" applyAlignment="1">
      <alignment horizontal="right"/>
    </xf>
    <xf numFmtId="0" fontId="2" fillId="0" borderId="3" xfId="0" applyFont="1" applyBorder="1" applyAlignment="1">
      <alignment horizontal="left" wrapText="1" indent="2"/>
    </xf>
    <xf numFmtId="0" fontId="45" fillId="0" borderId="3" xfId="0" applyFont="1" applyBorder="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Border="1" applyAlignment="1">
      <alignment horizontal="left"/>
    </xf>
    <xf numFmtId="0" fontId="45" fillId="0" borderId="3" xfId="0" applyFont="1" applyBorder="1" applyAlignment="1">
      <alignment horizontal="center"/>
    </xf>
    <xf numFmtId="0" fontId="45" fillId="3" borderId="3" xfId="0" applyFont="1" applyFill="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38" fontId="2" fillId="0" borderId="3" xfId="0" applyNumberFormat="1" applyFont="1" applyBorder="1" applyAlignment="1" applyProtection="1">
      <alignment horizontal="right" vertical="center"/>
      <protection locked="0"/>
    </xf>
    <xf numFmtId="0" fontId="2" fillId="0" borderId="24" xfId="0" applyFont="1" applyBorder="1" applyAlignment="1">
      <alignment horizontal="left" vertical="center" indent="1"/>
    </xf>
    <xf numFmtId="0" fontId="45" fillId="0" borderId="25" xfId="0" applyFont="1" applyBorder="1"/>
    <xf numFmtId="38" fontId="2" fillId="36" borderId="25" xfId="0" applyNumberFormat="1" applyFont="1" applyFill="1" applyBorder="1" applyAlignment="1">
      <alignment horizontal="right"/>
    </xf>
    <xf numFmtId="1" fontId="2" fillId="36" borderId="25" xfId="7" applyNumberFormat="1" applyFont="1" applyFill="1" applyBorder="1" applyAlignment="1" applyProtection="1">
      <alignment horizontal="right"/>
    </xf>
    <xf numFmtId="1" fontId="2" fillId="36" borderId="26" xfId="7" applyNumberFormat="1" applyFont="1" applyFill="1" applyBorder="1" applyAlignment="1" applyProtection="1">
      <alignment horizontal="right"/>
    </xf>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2" fillId="0" borderId="23" xfId="0" applyFont="1" applyBorder="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193" fontId="84" fillId="0" borderId="21" xfId="0" applyNumberFormat="1" applyFont="1" applyBorder="1"/>
    <xf numFmtId="193" fontId="84" fillId="0" borderId="22" xfId="0" applyNumberFormat="1" applyFont="1" applyBorder="1"/>
    <xf numFmtId="193" fontId="84" fillId="36" borderId="56" xfId="0" applyNumberFormat="1" applyFont="1" applyFill="1" applyBorder="1"/>
    <xf numFmtId="0" fontId="45" fillId="3" borderId="26" xfId="16" applyFont="1" applyFill="1" applyBorder="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22"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5" xfId="16" applyNumberFormat="1" applyFont="1" applyFill="1" applyBorder="1" applyProtection="1">
      <protection locked="0"/>
    </xf>
    <xf numFmtId="193" fontId="45" fillId="36" borderId="25" xfId="1" applyNumberFormat="1" applyFont="1" applyFill="1" applyBorder="1" applyAlignment="1" applyProtection="1">
      <protection locked="0"/>
    </xf>
    <xf numFmtId="193" fontId="2" fillId="3" borderId="25" xfId="5" applyNumberForma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193" fontId="2" fillId="36" borderId="3" xfId="0" applyNumberFormat="1" applyFont="1" applyFill="1" applyBorder="1" applyAlignment="1">
      <alignment horizontal="right"/>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193" fontId="2" fillId="0" borderId="25" xfId="0" applyNumberFormat="1" applyFont="1" applyBorder="1" applyAlignment="1">
      <alignment horizontal="right"/>
    </xf>
    <xf numFmtId="193" fontId="2" fillId="36" borderId="25" xfId="0" applyNumberFormat="1" applyFont="1" applyFill="1" applyBorder="1" applyAlignment="1">
      <alignment horizontal="right"/>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7" fillId="0" borderId="10" xfId="0" applyFont="1" applyBorder="1" applyAlignment="1">
      <alignment horizontal="left" vertical="center" wrapText="1"/>
    </xf>
    <xf numFmtId="0" fontId="96"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70" xfId="0" applyFont="1" applyBorder="1"/>
    <xf numFmtId="193" fontId="84" fillId="0" borderId="23" xfId="0" applyNumberFormat="1"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5" xfId="0" applyNumberFormat="1" applyFont="1" applyFill="1" applyBorder="1"/>
    <xf numFmtId="0" fontId="84" fillId="0" borderId="76"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193" fontId="45"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86" xfId="0" applyFont="1" applyFill="1" applyBorder="1" applyAlignment="1">
      <alignment horizontal="left"/>
    </xf>
    <xf numFmtId="0" fontId="100"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93" xfId="0" applyFont="1" applyBorder="1" applyAlignment="1">
      <alignment vertical="center"/>
    </xf>
    <xf numFmtId="0" fontId="3" fillId="0" borderId="71" xfId="0" applyFont="1" applyBorder="1" applyAlignment="1">
      <alignment vertical="center"/>
    </xf>
    <xf numFmtId="0" fontId="3" fillId="0" borderId="21" xfId="0" applyFont="1" applyBorder="1" applyAlignment="1">
      <alignment horizontal="center" vertical="center"/>
    </xf>
    <xf numFmtId="0" fontId="3" fillId="0" borderId="88" xfId="0" applyFont="1" applyBorder="1" applyAlignment="1">
      <alignment vertical="center"/>
    </xf>
    <xf numFmtId="0" fontId="3" fillId="0" borderId="94" xfId="0" applyFont="1" applyBorder="1" applyAlignment="1">
      <alignment vertical="center"/>
    </xf>
    <xf numFmtId="0" fontId="3" fillId="0" borderId="89" xfId="0" applyFont="1" applyBorder="1" applyAlignment="1">
      <alignment vertical="center"/>
    </xf>
    <xf numFmtId="0" fontId="4" fillId="0" borderId="88"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0" borderId="25" xfId="0" applyFont="1" applyBorder="1" applyAlignment="1">
      <alignment vertical="center"/>
    </xf>
    <xf numFmtId="0" fontId="3" fillId="0" borderId="27" xfId="0" applyFont="1" applyBorder="1" applyAlignment="1">
      <alignment vertical="center"/>
    </xf>
    <xf numFmtId="0" fontId="3" fillId="0" borderId="26" xfId="0" applyFont="1" applyBorder="1" applyAlignment="1">
      <alignment vertical="center"/>
    </xf>
    <xf numFmtId="0" fontId="3" fillId="3" borderId="70"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29" xfId="0" applyFont="1" applyBorder="1" applyAlignment="1">
      <alignment vertical="center"/>
    </xf>
    <xf numFmtId="0" fontId="3" fillId="0" borderId="20" xfId="0" applyFont="1" applyBorder="1" applyAlignment="1">
      <alignment vertical="center"/>
    </xf>
    <xf numFmtId="0" fontId="3" fillId="0" borderId="95" xfId="0" applyFont="1" applyBorder="1" applyAlignment="1">
      <alignment horizontal="center" vertical="center"/>
    </xf>
    <xf numFmtId="0" fontId="3" fillId="0" borderId="96" xfId="0" applyFont="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98" xfId="0" applyFont="1" applyBorder="1" applyAlignment="1">
      <alignment vertical="center"/>
    </xf>
    <xf numFmtId="0" fontId="3" fillId="0" borderId="99" xfId="0" applyFont="1" applyBorder="1" applyAlignment="1">
      <alignment vertical="center"/>
    </xf>
    <xf numFmtId="0" fontId="3" fillId="0" borderId="100" xfId="0" applyFont="1" applyBorder="1" applyAlignment="1">
      <alignment horizontal="center" vertical="center"/>
    </xf>
    <xf numFmtId="0" fontId="3" fillId="0" borderId="101" xfId="0" applyFont="1" applyBorder="1" applyAlignment="1">
      <alignment vertical="center"/>
    </xf>
    <xf numFmtId="169" fontId="9" fillId="37" borderId="33" xfId="20" applyBorder="1"/>
    <xf numFmtId="0" fontId="3" fillId="0" borderId="102" xfId="0" applyFont="1" applyBorder="1" applyAlignment="1">
      <alignment vertical="center"/>
    </xf>
    <xf numFmtId="0" fontId="3" fillId="0" borderId="103" xfId="0" applyFont="1" applyBorder="1" applyAlignment="1">
      <alignment vertical="center"/>
    </xf>
    <xf numFmtId="0" fontId="4" fillId="0" borderId="0" xfId="0" applyFont="1" applyAlignment="1">
      <alignment horizontal="center"/>
    </xf>
    <xf numFmtId="0" fontId="86" fillId="0" borderId="88" xfId="0" applyFont="1" applyBorder="1" applyAlignment="1">
      <alignment horizontal="center" vertical="center" wrapText="1"/>
    </xf>
    <xf numFmtId="0" fontId="86" fillId="0" borderId="89" xfId="0" applyFont="1" applyBorder="1" applyAlignment="1">
      <alignment horizontal="center" vertical="center" wrapText="1"/>
    </xf>
    <xf numFmtId="0" fontId="84" fillId="0" borderId="88" xfId="0" applyFont="1" applyBorder="1"/>
    <xf numFmtId="193" fontId="84" fillId="0" borderId="88" xfId="0" applyNumberFormat="1" applyFont="1" applyBorder="1" applyAlignment="1">
      <alignment horizontal="center" vertical="center"/>
    </xf>
    <xf numFmtId="193" fontId="84" fillId="0" borderId="89" xfId="0" applyNumberFormat="1" applyFont="1" applyBorder="1" applyAlignment="1">
      <alignment horizontal="center" vertical="center"/>
    </xf>
    <xf numFmtId="0" fontId="84" fillId="0" borderId="88" xfId="0" applyFont="1" applyBorder="1" applyAlignment="1">
      <alignment horizontal="left" indent="1"/>
    </xf>
    <xf numFmtId="193" fontId="88" fillId="0" borderId="88" xfId="0" applyNumberFormat="1" applyFont="1" applyBorder="1" applyAlignment="1">
      <alignment horizontal="center" vertical="center"/>
    </xf>
    <xf numFmtId="0" fontId="88" fillId="0" borderId="88" xfId="0" applyFont="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Border="1" applyAlignment="1">
      <alignment horizontal="right" vertical="center" wrapText="1"/>
    </xf>
    <xf numFmtId="0" fontId="101"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4" xfId="5" applyNumberFormat="1" applyFont="1" applyBorder="1" applyAlignment="1" applyProtection="1">
      <alignment horizontal="left" vertical="center"/>
      <protection locked="0"/>
    </xf>
    <xf numFmtId="0" fontId="103" fillId="0" borderId="25" xfId="9" applyFont="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4" fillId="36" borderId="89"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8" xfId="20964" applyFont="1" applyFill="1" applyBorder="1">
      <alignment vertical="center"/>
    </xf>
    <xf numFmtId="0" fontId="45" fillId="77" borderId="109" xfId="20964" applyFont="1" applyFill="1" applyBorder="1">
      <alignment vertical="center"/>
    </xf>
    <xf numFmtId="0" fontId="45" fillId="77" borderId="106" xfId="20964" applyFont="1" applyFill="1" applyBorder="1">
      <alignment vertical="center"/>
    </xf>
    <xf numFmtId="0" fontId="106" fillId="70" borderId="105" xfId="20964" applyFont="1" applyFill="1" applyBorder="1" applyAlignment="1">
      <alignment horizontal="center" vertical="center"/>
    </xf>
    <xf numFmtId="0" fontId="106" fillId="70" borderId="106" xfId="20964" applyFont="1" applyFill="1" applyBorder="1" applyAlignment="1">
      <alignment horizontal="left" vertical="center" wrapText="1"/>
    </xf>
    <xf numFmtId="164" fontId="106" fillId="0" borderId="107" xfId="7" applyNumberFormat="1" applyFont="1" applyFill="1" applyBorder="1" applyAlignment="1" applyProtection="1">
      <alignment horizontal="right" vertical="center"/>
      <protection locked="0"/>
    </xf>
    <xf numFmtId="0" fontId="105" fillId="78" borderId="107" xfId="20964" applyFont="1" applyFill="1" applyBorder="1" applyAlignment="1">
      <alignment horizontal="center" vertical="center"/>
    </xf>
    <xf numFmtId="0" fontId="105"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7" fillId="70" borderId="105" xfId="20964" applyFont="1" applyFill="1" applyBorder="1" applyAlignment="1">
      <alignment horizontal="center" vertical="center"/>
    </xf>
    <xf numFmtId="0" fontId="106" fillId="70" borderId="109" xfId="20964" applyFont="1" applyFill="1" applyBorder="1" applyAlignment="1">
      <alignment vertical="center" wrapText="1"/>
    </xf>
    <xf numFmtId="0" fontId="106" fillId="70" borderId="106" xfId="20964" applyFont="1" applyFill="1" applyBorder="1" applyAlignment="1">
      <alignment horizontal="left" vertical="center"/>
    </xf>
    <xf numFmtId="0" fontId="107" fillId="3" borderId="105" xfId="20964" applyFont="1" applyFill="1" applyBorder="1" applyAlignment="1">
      <alignment horizontal="center" vertical="center"/>
    </xf>
    <xf numFmtId="0" fontId="106" fillId="3" borderId="106" xfId="20964" applyFont="1" applyFill="1" applyBorder="1" applyAlignment="1">
      <alignment horizontal="left" vertical="center"/>
    </xf>
    <xf numFmtId="0" fontId="107" fillId="0" borderId="105" xfId="20964" applyFont="1" applyBorder="1" applyAlignment="1">
      <alignment horizontal="center" vertical="center"/>
    </xf>
    <xf numFmtId="0" fontId="106" fillId="0" borderId="106" xfId="20964" applyFont="1" applyBorder="1" applyAlignment="1">
      <alignment horizontal="left" vertical="center"/>
    </xf>
    <xf numFmtId="0" fontId="108" fillId="78" borderId="107" xfId="20964" applyFont="1" applyFill="1" applyBorder="1" applyAlignment="1">
      <alignment horizontal="center" vertical="center"/>
    </xf>
    <xf numFmtId="0" fontId="105" fillId="78" borderId="109" xfId="20964" applyFont="1" applyFill="1" applyBorder="1">
      <alignment vertical="center"/>
    </xf>
    <xf numFmtId="164" fontId="106" fillId="78" borderId="107" xfId="7" applyNumberFormat="1" applyFont="1" applyFill="1" applyBorder="1" applyAlignment="1" applyProtection="1">
      <alignment horizontal="right" vertical="center"/>
      <protection locked="0"/>
    </xf>
    <xf numFmtId="0" fontId="105" fillId="77" borderId="108" xfId="20964" applyFont="1" applyFill="1" applyBorder="1">
      <alignment vertical="center"/>
    </xf>
    <xf numFmtId="0" fontId="105" fillId="77" borderId="109" xfId="20964" applyFont="1" applyFill="1" applyBorder="1">
      <alignment vertical="center"/>
    </xf>
    <xf numFmtId="164" fontId="105" fillId="77" borderId="106" xfId="7" applyNumberFormat="1" applyFont="1" applyFill="1" applyBorder="1" applyAlignment="1">
      <alignment horizontal="right" vertical="center"/>
    </xf>
    <xf numFmtId="0" fontId="110" fillId="3" borderId="105" xfId="20964" applyFont="1" applyFill="1" applyBorder="1" applyAlignment="1">
      <alignment horizontal="center" vertical="center"/>
    </xf>
    <xf numFmtId="0" fontId="111" fillId="78" borderId="107" xfId="20964" applyFont="1" applyFill="1" applyBorder="1" applyAlignment="1">
      <alignment horizontal="center" vertical="center"/>
    </xf>
    <xf numFmtId="0" fontId="45" fillId="78" borderId="109" xfId="20964" applyFont="1" applyFill="1" applyBorder="1">
      <alignment vertical="center"/>
    </xf>
    <xf numFmtId="0" fontId="110" fillId="70" borderId="105" xfId="20964" applyFont="1" applyFill="1" applyBorder="1" applyAlignment="1">
      <alignment horizontal="center" vertical="center"/>
    </xf>
    <xf numFmtId="164" fontId="106" fillId="3" borderId="107" xfId="7" applyNumberFormat="1" applyFont="1" applyFill="1" applyBorder="1" applyAlignment="1" applyProtection="1">
      <alignment horizontal="right" vertical="center"/>
      <protection locked="0"/>
    </xf>
    <xf numFmtId="0" fontId="111" fillId="3" borderId="107" xfId="20964" applyFont="1" applyFill="1" applyBorder="1" applyAlignment="1">
      <alignment horizontal="center" vertical="center"/>
    </xf>
    <xf numFmtId="0" fontId="45" fillId="3" borderId="109" xfId="20964" applyFont="1" applyFill="1" applyBorder="1">
      <alignment vertical="center"/>
    </xf>
    <xf numFmtId="0" fontId="107"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1" fillId="0" borderId="107" xfId="0" applyFont="1" applyBorder="1" applyAlignment="1">
      <alignment horizontal="left" vertical="center" wrapText="1"/>
    </xf>
    <xf numFmtId="10" fontId="97" fillId="0" borderId="107" xfId="20962" applyNumberFormat="1" applyFont="1" applyFill="1" applyBorder="1" applyAlignment="1">
      <alignment horizontal="left" vertical="center" wrapText="1"/>
    </xf>
    <xf numFmtId="1" fontId="3" fillId="0" borderId="89" xfId="0" applyNumberFormat="1" applyFont="1" applyBorder="1" applyAlignment="1">
      <alignment horizontal="righ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1"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Border="1" applyAlignment="1">
      <alignment horizontal="left" vertical="center" wrapText="1"/>
    </xf>
    <xf numFmtId="10" fontId="4" fillId="36" borderId="89" xfId="0" applyNumberFormat="1" applyFont="1" applyFill="1" applyBorder="1" applyAlignment="1">
      <alignment horizontal="left" vertical="center" wrapText="1"/>
    </xf>
    <xf numFmtId="10" fontId="4" fillId="36" borderId="89" xfId="20962" applyNumberFormat="1" applyFont="1" applyFill="1" applyBorder="1" applyAlignment="1">
      <alignment horizontal="left" vertical="center" wrapText="1"/>
    </xf>
    <xf numFmtId="0" fontId="4" fillId="36" borderId="89" xfId="0" applyFont="1" applyFill="1" applyBorder="1" applyAlignment="1">
      <alignment horizontal="center" vertical="center" wrapText="1"/>
    </xf>
    <xf numFmtId="1" fontId="3" fillId="0" borderId="26" xfId="0" applyNumberFormat="1" applyFont="1" applyBorder="1" applyAlignment="1">
      <alignment horizontal="righ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4" fillId="36" borderId="107" xfId="0" applyNumberFormat="1" applyFont="1" applyFill="1" applyBorder="1" applyAlignment="1">
      <alignment vertical="center" wrapText="1"/>
    </xf>
    <xf numFmtId="3" fontId="104" fillId="0" borderId="107" xfId="0" applyNumberFormat="1" applyFont="1" applyBorder="1" applyAlignment="1">
      <alignment vertical="center" wrapText="1"/>
    </xf>
    <xf numFmtId="3" fontId="104" fillId="36" borderId="108" xfId="0" applyNumberFormat="1" applyFont="1" applyFill="1" applyBorder="1" applyAlignment="1">
      <alignment vertical="center" wrapText="1"/>
    </xf>
    <xf numFmtId="3" fontId="104" fillId="0" borderId="108"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2" xfId="0" applyNumberFormat="1" applyFont="1" applyFill="1" applyBorder="1" applyAlignment="1">
      <alignment vertical="center" wrapText="1"/>
    </xf>
    <xf numFmtId="3" fontId="104" fillId="0" borderId="92" xfId="0" applyNumberFormat="1" applyFont="1" applyBorder="1" applyAlignment="1">
      <alignment vertical="center" wrapText="1"/>
    </xf>
    <xf numFmtId="3" fontId="104"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xf numFmtId="169" fontId="2" fillId="37" borderId="104" xfId="20" applyFont="1" applyBorder="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0" borderId="107" xfId="0" applyFont="1" applyBorder="1" applyAlignment="1">
      <alignment horizontal="center"/>
    </xf>
    <xf numFmtId="0" fontId="3" fillId="3" borderId="70"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0" fontId="3" fillId="0" borderId="107" xfId="0" applyFont="1" applyBorder="1" applyAlignment="1">
      <alignment wrapText="1"/>
    </xf>
    <xf numFmtId="164" fontId="3" fillId="0" borderId="107" xfId="7" applyNumberFormat="1" applyFont="1" applyBorder="1"/>
    <xf numFmtId="164" fontId="3" fillId="0" borderId="89" xfId="7" applyNumberFormat="1" applyFont="1" applyBorder="1"/>
    <xf numFmtId="0" fontId="100" fillId="0" borderId="107" xfId="0" applyFont="1" applyBorder="1" applyAlignment="1">
      <alignment horizontal="left" wrapText="1" indent="2"/>
    </xf>
    <xf numFmtId="169" fontId="9" fillId="37" borderId="107" xfId="20" applyBorder="1"/>
    <xf numFmtId="164" fontId="3" fillId="0" borderId="107" xfId="7" applyNumberFormat="1" applyFont="1" applyBorder="1" applyAlignment="1">
      <alignment vertical="center"/>
    </xf>
    <xf numFmtId="0" fontId="4" fillId="0" borderId="21" xfId="0" applyFont="1" applyBorder="1"/>
    <xf numFmtId="0" fontId="4" fillId="0" borderId="107" xfId="0" applyFont="1" applyBorder="1" applyAlignment="1">
      <alignment wrapText="1"/>
    </xf>
    <xf numFmtId="164" fontId="4" fillId="0" borderId="89" xfId="7" applyNumberFormat="1" applyFont="1" applyBorder="1"/>
    <xf numFmtId="0" fontId="112" fillId="3" borderId="70"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164" fontId="3" fillId="0" borderId="107" xfId="7" applyNumberFormat="1" applyFont="1" applyFill="1" applyBorder="1"/>
    <xf numFmtId="164" fontId="3" fillId="0" borderId="107" xfId="7" applyNumberFormat="1" applyFont="1" applyFill="1" applyBorder="1" applyAlignment="1">
      <alignment vertical="center"/>
    </xf>
    <xf numFmtId="0" fontId="100" fillId="0" borderId="107"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193" fontId="2" fillId="2" borderId="105" xfId="0" applyNumberFormat="1" applyFont="1" applyFill="1" applyBorder="1" applyAlignment="1" applyProtection="1">
      <alignment vertical="center"/>
      <protection locked="0"/>
    </xf>
    <xf numFmtId="193" fontId="87" fillId="2" borderId="105"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8" fillId="0" borderId="122" xfId="13" applyFont="1" applyBorder="1" applyAlignment="1" applyProtection="1">
      <alignment horizontal="left" vertical="center" wrapText="1"/>
      <protection locked="0"/>
    </xf>
    <xf numFmtId="49" fontId="118" fillId="0" borderId="122" xfId="5" applyNumberFormat="1" applyFont="1" applyBorder="1" applyAlignment="1" applyProtection="1">
      <alignment horizontal="right" vertical="center"/>
      <protection locked="0"/>
    </xf>
    <xf numFmtId="49" fontId="119" fillId="0" borderId="122" xfId="5" applyNumberFormat="1" applyFont="1" applyBorder="1" applyAlignment="1" applyProtection="1">
      <alignment horizontal="right" vertical="center"/>
      <protection locked="0"/>
    </xf>
    <xf numFmtId="0" fontId="114" fillId="0" borderId="122" xfId="0" applyFont="1" applyBorder="1"/>
    <xf numFmtId="166" fontId="113" fillId="0" borderId="122" xfId="20965" applyFont="1" applyFill="1" applyBorder="1"/>
    <xf numFmtId="49" fontId="118" fillId="0" borderId="122" xfId="5" applyNumberFormat="1" applyFont="1" applyBorder="1" applyAlignment="1" applyProtection="1">
      <alignment horizontal="right" vertical="center" wrapText="1"/>
      <protection locked="0"/>
    </xf>
    <xf numFmtId="49" fontId="119" fillId="0" borderId="122" xfId="5" applyNumberFormat="1" applyFont="1" applyBorder="1" applyAlignment="1" applyProtection="1">
      <alignment horizontal="right" vertical="center" wrapText="1"/>
      <protection locked="0"/>
    </xf>
    <xf numFmtId="0" fontId="114" fillId="0" borderId="0" xfId="0" applyFont="1"/>
    <xf numFmtId="0" fontId="113" fillId="0" borderId="122" xfId="0" applyFont="1" applyBorder="1" applyAlignment="1">
      <alignment horizontal="left" vertical="center" wrapText="1"/>
    </xf>
    <xf numFmtId="0" fontId="117" fillId="0" borderId="122" xfId="0" applyFont="1" applyBorder="1"/>
    <xf numFmtId="0" fontId="116" fillId="0" borderId="122" xfId="0" applyFont="1" applyBorder="1" applyAlignment="1">
      <alignment horizontal="left" indent="1"/>
    </xf>
    <xf numFmtId="0" fontId="116" fillId="0" borderId="122" xfId="0" applyFont="1" applyBorder="1" applyAlignment="1">
      <alignment horizontal="left" wrapText="1" indent="1"/>
    </xf>
    <xf numFmtId="0" fontId="113" fillId="0" borderId="122" xfId="0" applyFont="1" applyBorder="1" applyAlignment="1">
      <alignment horizontal="left" indent="1"/>
    </xf>
    <xf numFmtId="0" fontId="113" fillId="0" borderId="122" xfId="0" applyFont="1" applyBorder="1" applyAlignment="1">
      <alignment horizontal="left" wrapText="1" indent="2"/>
    </xf>
    <xf numFmtId="0" fontId="116" fillId="0" borderId="122" xfId="0" applyFont="1" applyBorder="1" applyAlignment="1">
      <alignment horizontal="left" vertical="center" indent="1"/>
    </xf>
    <xf numFmtId="0" fontId="114" fillId="0" borderId="122" xfId="0" applyFont="1" applyBorder="1" applyAlignment="1">
      <alignment horizontal="left" wrapText="1"/>
    </xf>
    <xf numFmtId="0" fontId="114" fillId="0" borderId="122" xfId="0" applyFont="1" applyBorder="1" applyAlignment="1">
      <alignment horizontal="left" wrapText="1" indent="2"/>
    </xf>
    <xf numFmtId="49" fontId="114" fillId="0" borderId="122" xfId="0" applyNumberFormat="1" applyFont="1" applyBorder="1" applyAlignment="1">
      <alignment horizontal="left" indent="3"/>
    </xf>
    <xf numFmtId="49" fontId="114" fillId="0" borderId="122" xfId="0" applyNumberFormat="1" applyFont="1" applyBorder="1" applyAlignment="1">
      <alignment horizontal="left" indent="1"/>
    </xf>
    <xf numFmtId="49" fontId="114" fillId="0" borderId="122" xfId="0" applyNumberFormat="1" applyFont="1" applyBorder="1" applyAlignment="1">
      <alignment horizontal="left" vertical="top" wrapText="1" indent="2"/>
    </xf>
    <xf numFmtId="49" fontId="114" fillId="0" borderId="122" xfId="0" applyNumberFormat="1" applyFont="1" applyBorder="1" applyAlignment="1">
      <alignment horizontal="left" wrapText="1" indent="3"/>
    </xf>
    <xf numFmtId="49" fontId="114" fillId="0" borderId="122" xfId="0" applyNumberFormat="1" applyFont="1" applyBorder="1" applyAlignment="1">
      <alignment horizontal="left" wrapText="1" indent="2"/>
    </xf>
    <xf numFmtId="0" fontId="114" fillId="0" borderId="122" xfId="0" applyFont="1" applyBorder="1" applyAlignment="1">
      <alignment horizontal="left" wrapText="1" indent="1"/>
    </xf>
    <xf numFmtId="49" fontId="114" fillId="0" borderId="122" xfId="0" applyNumberFormat="1" applyFont="1" applyBorder="1" applyAlignment="1">
      <alignment horizontal="left" wrapText="1" indent="1"/>
    </xf>
    <xf numFmtId="0" fontId="116" fillId="0" borderId="76" xfId="0" applyFont="1" applyBorder="1" applyAlignment="1">
      <alignment horizontal="left" vertical="center" wrapText="1"/>
    </xf>
    <xf numFmtId="0" fontId="114" fillId="0" borderId="123" xfId="0" applyFont="1" applyBorder="1" applyAlignment="1">
      <alignment horizontal="center" vertical="center" wrapText="1"/>
    </xf>
    <xf numFmtId="0" fontId="116" fillId="0" borderId="122" xfId="0" applyFont="1" applyBorder="1" applyAlignment="1">
      <alignment horizontal="left" vertical="center" wrapText="1"/>
    </xf>
    <xf numFmtId="0" fontId="114" fillId="0" borderId="122" xfId="0" applyFont="1" applyBorder="1" applyAlignment="1">
      <alignment horizontal="left" indent="1"/>
    </xf>
    <xf numFmtId="0" fontId="6" fillId="0" borderId="122" xfId="17" applyBorder="1" applyAlignment="1" applyProtection="1"/>
    <xf numFmtId="0" fontId="117" fillId="0" borderId="122"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0" xfId="0" applyFont="1" applyAlignment="1">
      <alignment horizontal="center" vertical="center" wrapText="1"/>
    </xf>
    <xf numFmtId="0" fontId="120" fillId="0" borderId="122" xfId="13" applyFont="1" applyBorder="1" applyAlignment="1" applyProtection="1">
      <alignment horizontal="left" vertical="center" wrapText="1"/>
      <protection locked="0"/>
    </xf>
    <xf numFmtId="0" fontId="114" fillId="0" borderId="0" xfId="0" applyFont="1" applyAlignment="1">
      <alignment horizontal="left" vertical="top" wrapText="1"/>
    </xf>
    <xf numFmtId="0" fontId="114" fillId="0" borderId="0" xfId="0" applyFont="1" applyAlignment="1">
      <alignment wrapText="1"/>
    </xf>
    <xf numFmtId="0" fontId="114" fillId="0" borderId="122" xfId="0" applyFont="1" applyBorder="1" applyAlignment="1">
      <alignment horizontal="center" vertical="center"/>
    </xf>
    <xf numFmtId="0" fontId="114" fillId="0" borderId="122" xfId="0" applyFont="1" applyBorder="1" applyAlignment="1">
      <alignment horizontal="center" vertical="center" wrapText="1"/>
    </xf>
    <xf numFmtId="0" fontId="117" fillId="0" borderId="0" xfId="0" applyFont="1"/>
    <xf numFmtId="0" fontId="114" fillId="0" borderId="122" xfId="0" applyFont="1" applyBorder="1" applyAlignment="1">
      <alignment wrapText="1"/>
    </xf>
    <xf numFmtId="0" fontId="114" fillId="0" borderId="122" xfId="0" applyFont="1" applyBorder="1" applyAlignment="1">
      <alignment horizontal="left" indent="8"/>
    </xf>
    <xf numFmtId="0" fontId="114" fillId="0" borderId="0" xfId="0" applyFont="1" applyAlignment="1">
      <alignment horizontal="left"/>
    </xf>
    <xf numFmtId="0" fontId="117" fillId="0" borderId="7" xfId="0" applyFont="1" applyBorder="1"/>
    <xf numFmtId="0" fontId="114" fillId="0" borderId="0" xfId="0" applyFont="1" applyAlignment="1">
      <alignment horizontal="center" vertical="center"/>
    </xf>
    <xf numFmtId="0" fontId="114" fillId="0" borderId="7" xfId="0" applyFont="1" applyBorder="1" applyAlignment="1">
      <alignment wrapText="1"/>
    </xf>
    <xf numFmtId="49" fontId="114" fillId="0" borderId="122" xfId="0" applyNumberFormat="1" applyFont="1" applyBorder="1" applyAlignment="1">
      <alignment horizontal="center" vertical="center" wrapText="1"/>
    </xf>
    <xf numFmtId="0" fontId="114" fillId="0" borderId="122" xfId="0" applyFont="1" applyBorder="1" applyAlignment="1">
      <alignment horizontal="center"/>
    </xf>
    <xf numFmtId="0" fontId="114" fillId="0" borderId="7" xfId="0" applyFont="1" applyBorder="1"/>
    <xf numFmtId="0" fontId="114" fillId="0" borderId="122" xfId="0" applyFont="1" applyBorder="1" applyAlignment="1">
      <alignment horizontal="left" indent="2"/>
    </xf>
    <xf numFmtId="0" fontId="122" fillId="0" borderId="0" xfId="0" applyFont="1"/>
    <xf numFmtId="0" fontId="122" fillId="0" borderId="0" xfId="0" applyFont="1" applyAlignment="1">
      <alignment horizontal="center" vertical="center"/>
    </xf>
    <xf numFmtId="0" fontId="116" fillId="0" borderId="122" xfId="0" applyFont="1" applyBorder="1" applyAlignment="1">
      <alignment horizontal="center" vertical="center" wrapText="1"/>
    </xf>
    <xf numFmtId="0" fontId="114" fillId="79" borderId="122" xfId="0" applyFont="1" applyFill="1" applyBorder="1"/>
    <xf numFmtId="0" fontId="117" fillId="79" borderId="122" xfId="0" applyFont="1" applyFill="1" applyBorder="1"/>
    <xf numFmtId="0" fontId="0" fillId="0" borderId="122" xfId="0" applyBorder="1" applyAlignment="1">
      <alignment horizontal="left" indent="2"/>
    </xf>
    <xf numFmtId="0" fontId="0" fillId="0" borderId="123" xfId="0" applyBorder="1" applyAlignment="1">
      <alignment horizontal="left" indent="2"/>
    </xf>
    <xf numFmtId="0" fontId="124" fillId="0" borderId="129" xfId="0" applyFont="1" applyBorder="1" applyAlignment="1">
      <alignment vertical="center" wrapText="1" readingOrder="1"/>
    </xf>
    <xf numFmtId="0" fontId="124" fillId="0" borderId="130" xfId="0" applyFont="1" applyBorder="1" applyAlignment="1">
      <alignment vertical="center" wrapText="1" readingOrder="1"/>
    </xf>
    <xf numFmtId="0" fontId="124" fillId="0" borderId="130" xfId="0" applyFont="1" applyBorder="1" applyAlignment="1">
      <alignment horizontal="left" vertical="center" wrapText="1" indent="1" readingOrder="1"/>
    </xf>
    <xf numFmtId="0" fontId="124" fillId="0" borderId="131" xfId="0" applyFont="1" applyBorder="1" applyAlignment="1">
      <alignment vertical="center" wrapText="1" readingOrder="1"/>
    </xf>
    <xf numFmtId="0" fontId="125" fillId="0" borderId="122" xfId="0" applyFont="1" applyBorder="1" applyAlignment="1">
      <alignment vertical="center" wrapText="1" readingOrder="1"/>
    </xf>
    <xf numFmtId="0" fontId="0" fillId="0" borderId="7" xfId="0" applyBorder="1"/>
    <xf numFmtId="0" fontId="114" fillId="0" borderId="114" xfId="0" applyFont="1" applyBorder="1" applyAlignment="1">
      <alignment horizontal="center" vertical="center" wrapText="1"/>
    </xf>
    <xf numFmtId="0" fontId="0" fillId="0" borderId="122" xfId="0" applyBorder="1" applyAlignment="1">
      <alignment horizontal="left" indent="3"/>
    </xf>
    <xf numFmtId="0" fontId="6" fillId="0" borderId="3" xfId="17" applyBorder="1" applyAlignment="1" applyProtection="1"/>
    <xf numFmtId="10" fontId="2" fillId="2" borderId="25" xfId="20962" applyNumberFormat="1" applyFont="1" applyFill="1" applyBorder="1" applyAlignment="1" applyProtection="1">
      <alignment vertical="center"/>
      <protection locked="0"/>
    </xf>
    <xf numFmtId="10" fontId="87" fillId="2" borderId="25" xfId="20962" applyNumberFormat="1" applyFont="1" applyFill="1" applyBorder="1" applyAlignment="1" applyProtection="1">
      <alignment vertical="center"/>
      <protection locked="0"/>
    </xf>
    <xf numFmtId="10" fontId="87" fillId="2" borderId="26" xfId="20962" applyNumberFormat="1" applyFont="1" applyFill="1" applyBorder="1" applyAlignment="1" applyProtection="1">
      <alignment vertical="center"/>
      <protection locked="0"/>
    </xf>
    <xf numFmtId="10" fontId="2" fillId="2" borderId="105" xfId="20962" applyNumberFormat="1" applyFont="1" applyFill="1" applyBorder="1" applyAlignment="1" applyProtection="1">
      <alignment vertical="center"/>
      <protection locked="0"/>
    </xf>
    <xf numFmtId="10" fontId="87" fillId="2" borderId="105" xfId="20962" applyNumberFormat="1" applyFont="1" applyFill="1" applyBorder="1" applyAlignment="1" applyProtection="1">
      <alignment vertical="center"/>
      <protection locked="0"/>
    </xf>
    <xf numFmtId="10" fontId="87" fillId="2" borderId="99" xfId="20962" applyNumberFormat="1" applyFont="1" applyFill="1" applyBorder="1" applyAlignment="1" applyProtection="1">
      <alignment vertical="center"/>
      <protection locked="0"/>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104" xfId="20962" applyNumberFormat="1" applyFont="1" applyFill="1" applyBorder="1"/>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45" fillId="0" borderId="3" xfId="20962" applyNumberFormat="1" applyFont="1" applyFill="1" applyBorder="1" applyAlignment="1" applyProtection="1">
      <alignment horizontal="center" vertical="center" wrapText="1"/>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0" fontId="2" fillId="0" borderId="124" xfId="0" applyFont="1" applyBorder="1" applyAlignment="1">
      <alignment wrapText="1"/>
    </xf>
    <xf numFmtId="9" fontId="84" fillId="0" borderId="23" xfId="20962" applyFont="1" applyBorder="1" applyAlignment="1"/>
    <xf numFmtId="9" fontId="84" fillId="0" borderId="92" xfId="20962" applyFont="1" applyBorder="1" applyAlignment="1"/>
    <xf numFmtId="0" fontId="95" fillId="0" borderId="21" xfId="0" applyFont="1" applyBorder="1" applyAlignment="1">
      <alignment vertical="center"/>
    </xf>
    <xf numFmtId="0" fontId="2" fillId="0" borderId="122" xfId="0" applyFont="1" applyBorder="1" applyAlignment="1">
      <alignment wrapText="1"/>
    </xf>
    <xf numFmtId="10" fontId="84" fillId="0" borderId="92" xfId="20962" applyNumberFormat="1" applyFont="1" applyBorder="1" applyAlignment="1"/>
    <xf numFmtId="0" fontId="95" fillId="0" borderId="95" xfId="0" applyFont="1" applyBorder="1" applyAlignment="1">
      <alignment vertical="center"/>
    </xf>
    <xf numFmtId="10" fontId="84" fillId="0" borderId="132" xfId="20962" applyNumberFormat="1" applyFont="1" applyBorder="1" applyAlignment="1"/>
    <xf numFmtId="0" fontId="95" fillId="0" borderId="95" xfId="0" applyFont="1" applyBorder="1" applyAlignment="1">
      <alignment horizontal="right" vertical="center"/>
    </xf>
    <xf numFmtId="193" fontId="84" fillId="0" borderId="134" xfId="0" applyNumberFormat="1" applyFont="1" applyBorder="1" applyAlignment="1">
      <alignment vertical="center"/>
    </xf>
    <xf numFmtId="0" fontId="88" fillId="0" borderId="133" xfId="0" applyFont="1" applyBorder="1" applyAlignment="1">
      <alignment horizontal="right" wrapText="1"/>
    </xf>
    <xf numFmtId="14" fontId="84" fillId="0" borderId="0" xfId="0" applyNumberFormat="1" applyFont="1" applyAlignment="1">
      <alignment horizontal="left"/>
    </xf>
    <xf numFmtId="9" fontId="106" fillId="0" borderId="107" xfId="20962" applyFont="1" applyFill="1" applyBorder="1" applyAlignment="1" applyProtection="1">
      <alignment horizontal="right" vertical="center"/>
      <protection locked="0"/>
    </xf>
    <xf numFmtId="43" fontId="114" fillId="0" borderId="122" xfId="7" applyFont="1" applyFill="1" applyBorder="1"/>
    <xf numFmtId="164" fontId="114" fillId="0" borderId="122" xfId="7" applyNumberFormat="1" applyFont="1" applyFill="1" applyBorder="1"/>
    <xf numFmtId="43" fontId="117" fillId="0" borderId="122" xfId="7" applyFont="1" applyFill="1" applyBorder="1"/>
    <xf numFmtId="164" fontId="117" fillId="0" borderId="122" xfId="7" applyNumberFormat="1" applyFont="1" applyFill="1" applyBorder="1"/>
    <xf numFmtId="166" fontId="116" fillId="0" borderId="122" xfId="20965" applyFont="1" applyFill="1" applyBorder="1"/>
    <xf numFmtId="43" fontId="117" fillId="0" borderId="122" xfId="7" applyFont="1" applyFill="1" applyBorder="1" applyAlignment="1">
      <alignment horizontal="right"/>
    </xf>
    <xf numFmtId="43" fontId="114" fillId="0" borderId="122" xfId="7" applyFont="1" applyFill="1" applyBorder="1" applyAlignment="1">
      <alignment horizontal="right"/>
    </xf>
    <xf numFmtId="43" fontId="114" fillId="0" borderId="122" xfId="7" applyFont="1" applyFill="1" applyBorder="1" applyAlignment="1">
      <alignment horizontal="right" indent="1"/>
    </xf>
    <xf numFmtId="43" fontId="117" fillId="0" borderId="122" xfId="7" applyFont="1" applyBorder="1" applyAlignment="1">
      <alignment horizontal="right"/>
    </xf>
    <xf numFmtId="43" fontId="114" fillId="0" borderId="122" xfId="7" applyFont="1" applyBorder="1" applyAlignment="1">
      <alignment horizontal="right"/>
    </xf>
    <xf numFmtId="43" fontId="114" fillId="80" borderId="122" xfId="7" applyFont="1" applyFill="1" applyBorder="1" applyAlignment="1">
      <alignment horizontal="right"/>
    </xf>
    <xf numFmtId="43" fontId="114" fillId="0" borderId="122" xfId="7" applyFont="1" applyBorder="1" applyAlignment="1">
      <alignment horizontal="right" indent="1"/>
    </xf>
    <xf numFmtId="43" fontId="117" fillId="0" borderId="7" xfId="7" applyFont="1" applyFill="1" applyBorder="1" applyAlignment="1">
      <alignment horizontal="center"/>
    </xf>
    <xf numFmtId="43" fontId="114" fillId="0" borderId="122" xfId="7" applyFont="1" applyFill="1" applyBorder="1" applyAlignment="1">
      <alignment horizontal="center"/>
    </xf>
    <xf numFmtId="43" fontId="114" fillId="0" borderId="122" xfId="7" applyFont="1" applyFill="1" applyBorder="1" applyAlignment="1">
      <alignment horizontal="center" vertical="top" wrapText="1"/>
    </xf>
    <xf numFmtId="43" fontId="114" fillId="0" borderId="122" xfId="7" applyFont="1" applyFill="1" applyBorder="1" applyAlignment="1">
      <alignment horizontal="center" wrapText="1"/>
    </xf>
    <xf numFmtId="43" fontId="113" fillId="0" borderId="122" xfId="7" applyFont="1" applyFill="1" applyBorder="1" applyAlignment="1">
      <alignment horizontal="left" vertical="center" wrapText="1"/>
    </xf>
    <xf numFmtId="43" fontId="114" fillId="0" borderId="122" xfId="7" applyFont="1" applyFill="1" applyBorder="1" applyAlignment="1">
      <alignment horizontal="center" vertical="center" textRotation="90" wrapText="1"/>
    </xf>
    <xf numFmtId="43" fontId="114" fillId="0" borderId="122" xfId="7" applyFont="1" applyFill="1" applyBorder="1" applyAlignment="1">
      <alignment horizontal="center" vertical="center" wrapText="1"/>
    </xf>
    <xf numFmtId="43" fontId="114" fillId="0" borderId="122" xfId="7" applyFont="1" applyFill="1" applyBorder="1" applyAlignment="1">
      <alignment horizontal="center" vertical="center"/>
    </xf>
    <xf numFmtId="43" fontId="116" fillId="0" borderId="122" xfId="7" applyFont="1" applyFill="1" applyBorder="1" applyAlignment="1">
      <alignment horizontal="left" vertical="center" wrapText="1"/>
    </xf>
    <xf numFmtId="43" fontId="122" fillId="0" borderId="122" xfId="7" applyFont="1" applyBorder="1"/>
    <xf numFmtId="43" fontId="0" fillId="0" borderId="122" xfId="7" applyFont="1" applyBorder="1"/>
    <xf numFmtId="43" fontId="122" fillId="0" borderId="123" xfId="7" applyFont="1" applyBorder="1"/>
    <xf numFmtId="43" fontId="0" fillId="0" borderId="123" xfId="7" applyFont="1" applyBorder="1"/>
    <xf numFmtId="10" fontId="0" fillId="0" borderId="122" xfId="20962" applyNumberFormat="1" applyFont="1" applyBorder="1"/>
    <xf numFmtId="10" fontId="0" fillId="0" borderId="123" xfId="20962" applyNumberFormat="1" applyFont="1" applyBorder="1"/>
    <xf numFmtId="0" fontId="94" fillId="0" borderId="73" xfId="0" applyFont="1" applyBorder="1" applyAlignment="1">
      <alignment horizontal="left" wrapText="1"/>
    </xf>
    <xf numFmtId="0" fontId="94" fillId="0" borderId="72"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8" xfId="0" applyFont="1" applyBorder="1" applyAlignment="1">
      <alignment horizontal="center" vertical="center" wrapText="1"/>
    </xf>
    <xf numFmtId="0" fontId="45" fillId="0" borderId="88" xfId="11" applyFont="1" applyBorder="1" applyAlignment="1">
      <alignment horizontal="center" vertical="center" wrapText="1"/>
    </xf>
    <xf numFmtId="0" fontId="45" fillId="0" borderId="89" xfId="11" applyFont="1" applyBorder="1" applyAlignment="1">
      <alignment horizontal="center" vertical="center" wrapText="1"/>
    </xf>
    <xf numFmtId="0" fontId="45" fillId="0" borderId="78"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9" xfId="13" applyFont="1" applyFill="1" applyBorder="1" applyAlignment="1" applyProtection="1">
      <alignment horizontal="center" vertical="center" wrapText="1"/>
      <protection locked="0"/>
    </xf>
    <xf numFmtId="0" fontId="99"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Border="1" applyAlignment="1">
      <alignment horizontal="center" vertical="center" wrapText="1"/>
    </xf>
    <xf numFmtId="0" fontId="3" fillId="0" borderId="71" xfId="0" applyFont="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8" xfId="0" applyFont="1" applyBorder="1" applyAlignment="1">
      <alignment horizontal="left" vertical="center"/>
    </xf>
    <xf numFmtId="0" fontId="100"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6" fillId="0" borderId="112" xfId="0" applyFont="1" applyBorder="1" applyAlignment="1">
      <alignment horizontal="left" vertical="center" wrapText="1"/>
    </xf>
    <xf numFmtId="0" fontId="116" fillId="0" borderId="113" xfId="0" applyFont="1" applyBorder="1" applyAlignment="1">
      <alignment horizontal="left" vertical="center" wrapText="1"/>
    </xf>
    <xf numFmtId="0" fontId="116" fillId="0" borderId="117" xfId="0" applyFont="1" applyBorder="1" applyAlignment="1">
      <alignment horizontal="left" vertical="center" wrapText="1"/>
    </xf>
    <xf numFmtId="0" fontId="116" fillId="0" borderId="118" xfId="0" applyFont="1" applyBorder="1" applyAlignment="1">
      <alignment horizontal="left" vertical="center" wrapText="1"/>
    </xf>
    <xf numFmtId="0" fontId="116" fillId="0" borderId="120" xfId="0" applyFont="1" applyBorder="1" applyAlignment="1">
      <alignment horizontal="left" vertical="center" wrapText="1"/>
    </xf>
    <xf numFmtId="0" fontId="116" fillId="0" borderId="121" xfId="0" applyFont="1" applyBorder="1" applyAlignment="1">
      <alignment horizontal="left" vertical="center" wrapText="1"/>
    </xf>
    <xf numFmtId="0" fontId="117" fillId="0" borderId="114" xfId="0" applyFont="1" applyBorder="1" applyAlignment="1">
      <alignment horizontal="center" vertical="center" wrapText="1"/>
    </xf>
    <xf numFmtId="0" fontId="117" fillId="0" borderId="115" xfId="0" applyFont="1" applyBorder="1" applyAlignment="1">
      <alignment horizontal="center" vertical="center" wrapText="1"/>
    </xf>
    <xf numFmtId="0" fontId="117" fillId="0" borderId="116" xfId="0" applyFont="1" applyBorder="1" applyAlignment="1">
      <alignment horizontal="center" vertical="center" wrapText="1"/>
    </xf>
    <xf numFmtId="0" fontId="117" fillId="0" borderId="93" xfId="0" applyFont="1" applyBorder="1" applyAlignment="1">
      <alignment horizontal="center" vertical="center" wrapText="1"/>
    </xf>
    <xf numFmtId="0" fontId="117" fillId="0" borderId="119" xfId="0" applyFont="1" applyBorder="1" applyAlignment="1">
      <alignment horizontal="center" vertical="center" wrapText="1"/>
    </xf>
    <xf numFmtId="0" fontId="117" fillId="0" borderId="83" xfId="0" applyFont="1" applyBorder="1" applyAlignment="1">
      <alignment horizontal="center" vertical="center" wrapText="1"/>
    </xf>
    <xf numFmtId="0" fontId="114" fillId="0" borderId="123"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122" xfId="0" applyFont="1" applyBorder="1" applyAlignment="1">
      <alignment horizontal="center" vertical="center" wrapText="1"/>
    </xf>
    <xf numFmtId="0" fontId="121" fillId="0" borderId="122" xfId="0" applyFont="1" applyBorder="1" applyAlignment="1">
      <alignment horizontal="center" vertical="center"/>
    </xf>
    <xf numFmtId="0" fontId="121" fillId="0" borderId="114" xfId="0" applyFont="1" applyBorder="1" applyAlignment="1">
      <alignment horizontal="center" vertical="center"/>
    </xf>
    <xf numFmtId="0" fontId="121" fillId="0" borderId="116" xfId="0" applyFont="1" applyBorder="1" applyAlignment="1">
      <alignment horizontal="center" vertical="center"/>
    </xf>
    <xf numFmtId="0" fontId="121" fillId="0" borderId="93" xfId="0" applyFont="1" applyBorder="1" applyAlignment="1">
      <alignment horizontal="center" vertical="center"/>
    </xf>
    <xf numFmtId="0" fontId="121" fillId="0" borderId="83" xfId="0" applyFont="1" applyBorder="1" applyAlignment="1">
      <alignment horizontal="center" vertical="center"/>
    </xf>
    <xf numFmtId="0" fontId="117" fillId="0" borderId="122" xfId="0" applyFont="1" applyBorder="1" applyAlignment="1">
      <alignment horizontal="center" vertical="center" wrapText="1"/>
    </xf>
    <xf numFmtId="0" fontId="117" fillId="0" borderId="78" xfId="0" applyFont="1" applyBorder="1" applyAlignment="1">
      <alignment horizontal="center" vertical="center" wrapText="1"/>
    </xf>
    <xf numFmtId="0" fontId="117" fillId="0" borderId="76" xfId="0" applyFont="1" applyBorder="1" applyAlignment="1">
      <alignment horizontal="center" vertical="center" wrapText="1"/>
    </xf>
    <xf numFmtId="0" fontId="114" fillId="0" borderId="124" xfId="0" applyFont="1" applyBorder="1" applyAlignment="1">
      <alignment horizontal="center" vertical="center" wrapText="1"/>
    </xf>
    <xf numFmtId="0" fontId="114" fillId="0" borderId="125" xfId="0" applyFont="1" applyBorder="1" applyAlignment="1">
      <alignment horizontal="center" vertical="center" wrapText="1"/>
    </xf>
    <xf numFmtId="0" fontId="114" fillId="0" borderId="126" xfId="0" applyFont="1" applyBorder="1" applyAlignment="1">
      <alignment horizontal="center" vertical="center" wrapText="1"/>
    </xf>
    <xf numFmtId="0" fontId="117" fillId="0" borderId="84" xfId="0" applyFont="1" applyBorder="1" applyAlignment="1">
      <alignment horizontal="center" vertical="center" wrapText="1"/>
    </xf>
    <xf numFmtId="0" fontId="117" fillId="0" borderId="7" xfId="0" applyFont="1" applyBorder="1" applyAlignment="1">
      <alignment horizontal="center" vertical="center" wrapText="1"/>
    </xf>
    <xf numFmtId="0" fontId="114" fillId="0" borderId="84" xfId="0" applyFont="1" applyBorder="1" applyAlignment="1">
      <alignment horizontal="center" vertical="center" wrapText="1"/>
    </xf>
    <xf numFmtId="0" fontId="114" fillId="0" borderId="78" xfId="0" applyFont="1" applyBorder="1" applyAlignment="1">
      <alignment horizontal="center" vertical="center" wrapText="1"/>
    </xf>
    <xf numFmtId="0" fontId="114" fillId="0" borderId="0" xfId="0" applyFont="1" applyAlignment="1">
      <alignment horizontal="center" vertical="center" wrapText="1"/>
    </xf>
    <xf numFmtId="0" fontId="114" fillId="0" borderId="76" xfId="0" applyFont="1" applyBorder="1" applyAlignment="1">
      <alignment horizontal="center" vertical="center" wrapText="1"/>
    </xf>
    <xf numFmtId="0" fontId="114" fillId="0" borderId="83" xfId="0" applyFont="1" applyBorder="1" applyAlignment="1">
      <alignment horizontal="center" vertical="center" wrapText="1"/>
    </xf>
    <xf numFmtId="0" fontId="117" fillId="0" borderId="114" xfId="0" applyFont="1" applyBorder="1" applyAlignment="1">
      <alignment horizontal="center" vertical="top" wrapText="1"/>
    </xf>
    <xf numFmtId="0" fontId="117" fillId="0" borderId="116" xfId="0" applyFont="1" applyBorder="1" applyAlignment="1">
      <alignment horizontal="center" vertical="top" wrapText="1"/>
    </xf>
    <xf numFmtId="0" fontId="117" fillId="0" borderId="78" xfId="0" applyFont="1" applyBorder="1" applyAlignment="1">
      <alignment horizontal="center" vertical="top" wrapText="1"/>
    </xf>
    <xf numFmtId="0" fontId="117" fillId="0" borderId="76" xfId="0" applyFont="1" applyBorder="1" applyAlignment="1">
      <alignment horizontal="center" vertical="top" wrapText="1"/>
    </xf>
    <xf numFmtId="0" fontId="117" fillId="0" borderId="93" xfId="0" applyFont="1" applyBorder="1" applyAlignment="1">
      <alignment horizontal="center" vertical="top" wrapText="1"/>
    </xf>
    <xf numFmtId="0" fontId="117" fillId="0" borderId="83" xfId="0" applyFont="1" applyBorder="1" applyAlignment="1">
      <alignment horizontal="center" vertical="top" wrapText="1"/>
    </xf>
    <xf numFmtId="0" fontId="114" fillId="0" borderId="0" xfId="0" applyFont="1" applyAlignment="1">
      <alignment horizontal="center" vertical="center"/>
    </xf>
    <xf numFmtId="0" fontId="114" fillId="0" borderId="76" xfId="0" applyFont="1" applyBorder="1" applyAlignment="1">
      <alignment horizontal="center" vertical="center"/>
    </xf>
    <xf numFmtId="0" fontId="114" fillId="0" borderId="78" xfId="0" applyFont="1" applyBorder="1" applyAlignment="1">
      <alignment horizontal="center" vertical="center"/>
    </xf>
    <xf numFmtId="0" fontId="114" fillId="0" borderId="124" xfId="0" applyFont="1" applyBorder="1" applyAlignment="1">
      <alignment horizontal="center" vertical="center"/>
    </xf>
    <xf numFmtId="0" fontId="114" fillId="0" borderId="125" xfId="0" applyFont="1" applyBorder="1" applyAlignment="1">
      <alignment horizontal="center" vertical="center"/>
    </xf>
    <xf numFmtId="0" fontId="114" fillId="0" borderId="126" xfId="0" applyFont="1" applyBorder="1" applyAlignment="1">
      <alignment horizontal="center" vertical="center"/>
    </xf>
    <xf numFmtId="0" fontId="114" fillId="0" borderId="114" xfId="0" applyFont="1" applyBorder="1" applyAlignment="1">
      <alignment horizontal="center" vertical="top" wrapText="1"/>
    </xf>
    <xf numFmtId="0" fontId="114" fillId="0" borderId="115" xfId="0" applyFont="1" applyBorder="1" applyAlignment="1">
      <alignment horizontal="center" vertical="top" wrapText="1"/>
    </xf>
    <xf numFmtId="0" fontId="114" fillId="0" borderId="116" xfId="0" applyFont="1" applyBorder="1" applyAlignment="1">
      <alignment horizontal="center" vertical="top" wrapText="1"/>
    </xf>
    <xf numFmtId="0" fontId="114" fillId="0" borderId="125" xfId="0" applyFont="1" applyBorder="1" applyAlignment="1">
      <alignment horizontal="center" vertical="top" wrapText="1"/>
    </xf>
    <xf numFmtId="0" fontId="114" fillId="0" borderId="126" xfId="0" applyFont="1" applyBorder="1" applyAlignment="1">
      <alignment horizontal="center" vertical="top" wrapText="1"/>
    </xf>
    <xf numFmtId="0" fontId="114" fillId="0" borderId="123" xfId="0" applyFont="1" applyBorder="1" applyAlignment="1">
      <alignment horizontal="center" vertical="top" wrapText="1"/>
    </xf>
    <xf numFmtId="0" fontId="114" fillId="0" borderId="7" xfId="0" applyFont="1" applyBorder="1" applyAlignment="1">
      <alignment horizontal="center" vertical="top" wrapText="1"/>
    </xf>
    <xf numFmtId="0" fontId="116" fillId="0" borderId="127" xfId="0" applyFont="1" applyBorder="1" applyAlignment="1">
      <alignment horizontal="left" vertical="top" wrapText="1"/>
    </xf>
    <xf numFmtId="0" fontId="116" fillId="0" borderId="128" xfId="0" applyFont="1" applyBorder="1" applyAlignment="1">
      <alignment horizontal="left" vertical="top" wrapText="1"/>
    </xf>
    <xf numFmtId="0" fontId="122" fillId="0" borderId="123" xfId="0" applyFont="1" applyBorder="1" applyAlignment="1">
      <alignment horizontal="center" vertical="center" wrapText="1"/>
    </xf>
    <xf numFmtId="0" fontId="122" fillId="0" borderId="114" xfId="0" applyFont="1" applyBorder="1" applyAlignment="1">
      <alignment horizontal="center" vertical="center" wrapText="1"/>
    </xf>
    <xf numFmtId="0" fontId="126" fillId="0" borderId="122" xfId="0" applyFont="1" applyBorder="1" applyAlignment="1">
      <alignment horizontal="center" vertical="center"/>
    </xf>
    <xf numFmtId="0" fontId="123" fillId="0" borderId="122"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kroad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opLeftCell="C1" zoomScale="85" zoomScaleNormal="85" workbookViewId="0">
      <selection activeCell="G10" sqref="G10"/>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89"/>
      <c r="B1" s="235" t="s">
        <v>343</v>
      </c>
      <c r="C1" s="189"/>
    </row>
    <row r="2" spans="1:3">
      <c r="A2" s="236">
        <v>1</v>
      </c>
      <c r="B2" s="382" t="s">
        <v>344</v>
      </c>
      <c r="C2" s="100" t="s">
        <v>740</v>
      </c>
    </row>
    <row r="3" spans="1:3">
      <c r="A3" s="236">
        <v>2</v>
      </c>
      <c r="B3" s="383" t="s">
        <v>340</v>
      </c>
      <c r="C3" s="100" t="s">
        <v>741</v>
      </c>
    </row>
    <row r="4" spans="1:3">
      <c r="A4" s="236">
        <v>3</v>
      </c>
      <c r="B4" s="384" t="s">
        <v>345</v>
      </c>
      <c r="C4" s="100" t="s">
        <v>742</v>
      </c>
    </row>
    <row r="5" spans="1:3">
      <c r="A5" s="237">
        <v>4</v>
      </c>
      <c r="B5" s="385" t="s">
        <v>341</v>
      </c>
      <c r="C5" s="568" t="s">
        <v>743</v>
      </c>
    </row>
    <row r="6" spans="1:3" s="238" customFormat="1" ht="45.75" customHeight="1">
      <c r="A6" s="626" t="s">
        <v>419</v>
      </c>
      <c r="B6" s="627"/>
      <c r="C6" s="627"/>
    </row>
    <row r="7" spans="1:3" ht="15">
      <c r="A7" s="239" t="s">
        <v>29</v>
      </c>
      <c r="B7" s="235" t="s">
        <v>342</v>
      </c>
    </row>
    <row r="8" spans="1:3">
      <c r="A8" s="189">
        <v>1</v>
      </c>
      <c r="B8" s="279" t="s">
        <v>20</v>
      </c>
    </row>
    <row r="9" spans="1:3">
      <c r="A9" s="189">
        <v>2</v>
      </c>
      <c r="B9" s="280" t="s">
        <v>21</v>
      </c>
    </row>
    <row r="10" spans="1:3">
      <c r="A10" s="189">
        <v>3</v>
      </c>
      <c r="B10" s="280" t="s">
        <v>22</v>
      </c>
    </row>
    <row r="11" spans="1:3">
      <c r="A11" s="189">
        <v>4</v>
      </c>
      <c r="B11" s="280" t="s">
        <v>23</v>
      </c>
    </row>
    <row r="12" spans="1:3">
      <c r="A12" s="189">
        <v>5</v>
      </c>
      <c r="B12" s="280" t="s">
        <v>24</v>
      </c>
    </row>
    <row r="13" spans="1:3">
      <c r="A13" s="189">
        <v>6</v>
      </c>
      <c r="B13" s="281" t="s">
        <v>352</v>
      </c>
    </row>
    <row r="14" spans="1:3">
      <c r="A14" s="189">
        <v>7</v>
      </c>
      <c r="B14" s="280" t="s">
        <v>346</v>
      </c>
    </row>
    <row r="15" spans="1:3">
      <c r="A15" s="189">
        <v>8</v>
      </c>
      <c r="B15" s="280" t="s">
        <v>347</v>
      </c>
    </row>
    <row r="16" spans="1:3">
      <c r="A16" s="189">
        <v>9</v>
      </c>
      <c r="B16" s="280" t="s">
        <v>25</v>
      </c>
    </row>
    <row r="17" spans="1:2">
      <c r="A17" s="381" t="s">
        <v>418</v>
      </c>
      <c r="B17" s="380" t="s">
        <v>405</v>
      </c>
    </row>
    <row r="18" spans="1:2">
      <c r="A18" s="189">
        <v>10</v>
      </c>
      <c r="B18" s="280" t="s">
        <v>26</v>
      </c>
    </row>
    <row r="19" spans="1:2">
      <c r="A19" s="189">
        <v>11</v>
      </c>
      <c r="B19" s="281" t="s">
        <v>348</v>
      </c>
    </row>
    <row r="20" spans="1:2">
      <c r="A20" s="189">
        <v>12</v>
      </c>
      <c r="B20" s="281" t="s">
        <v>27</v>
      </c>
    </row>
    <row r="21" spans="1:2">
      <c r="A21" s="437">
        <v>13</v>
      </c>
      <c r="B21" s="438" t="s">
        <v>349</v>
      </c>
    </row>
    <row r="22" spans="1:2">
      <c r="A22" s="437">
        <v>14</v>
      </c>
      <c r="B22" s="439" t="s">
        <v>376</v>
      </c>
    </row>
    <row r="23" spans="1:2">
      <c r="A23" s="437">
        <v>15</v>
      </c>
      <c r="B23" s="440" t="s">
        <v>28</v>
      </c>
    </row>
    <row r="24" spans="1:2">
      <c r="A24" s="437">
        <v>15.1</v>
      </c>
      <c r="B24" s="441" t="s">
        <v>432</v>
      </c>
    </row>
    <row r="25" spans="1:2">
      <c r="A25" s="437">
        <v>16</v>
      </c>
      <c r="B25" s="441" t="s">
        <v>496</v>
      </c>
    </row>
    <row r="26" spans="1:2">
      <c r="A26" s="437">
        <v>17</v>
      </c>
      <c r="B26" s="441" t="s">
        <v>537</v>
      </c>
    </row>
    <row r="27" spans="1:2">
      <c r="A27" s="437">
        <v>18</v>
      </c>
      <c r="B27" s="441" t="s">
        <v>707</v>
      </c>
    </row>
    <row r="28" spans="1:2">
      <c r="A28" s="437">
        <v>19</v>
      </c>
      <c r="B28" s="441" t="s">
        <v>708</v>
      </c>
    </row>
    <row r="29" spans="1:2">
      <c r="A29" s="437">
        <v>20</v>
      </c>
      <c r="B29" s="533" t="s">
        <v>538</v>
      </c>
    </row>
    <row r="30" spans="1:2">
      <c r="A30" s="437">
        <v>21</v>
      </c>
      <c r="B30" s="441" t="s">
        <v>704</v>
      </c>
    </row>
    <row r="31" spans="1:2">
      <c r="A31" s="437">
        <v>22</v>
      </c>
      <c r="B31" s="441" t="s">
        <v>539</v>
      </c>
    </row>
    <row r="32" spans="1:2">
      <c r="A32" s="437">
        <v>23</v>
      </c>
      <c r="B32" s="441" t="s">
        <v>540</v>
      </c>
    </row>
    <row r="33" spans="1:2">
      <c r="A33" s="437">
        <v>24</v>
      </c>
      <c r="B33" s="441" t="s">
        <v>541</v>
      </c>
    </row>
    <row r="34" spans="1:2">
      <c r="A34" s="437">
        <v>25</v>
      </c>
      <c r="B34" s="441" t="s">
        <v>542</v>
      </c>
    </row>
    <row r="35" spans="1:2">
      <c r="A35" s="437">
        <v>26</v>
      </c>
      <c r="B35" s="441" t="s">
        <v>739</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5D2262FD-863C-404A-A748-B3F12B04A2F7}"/>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C45" activePane="bottomRight" state="frozen"/>
      <selection activeCell="B9" sqref="B9"/>
      <selection pane="topRight" activeCell="B9" sqref="B9"/>
      <selection pane="bottomLeft" activeCell="B9" sqref="B9"/>
      <selection pane="bottomRight" activeCell="E52" sqref="E52"/>
    </sheetView>
  </sheetViews>
  <sheetFormatPr defaultColWidth="9.28515625" defaultRowHeight="12.75"/>
  <cols>
    <col min="1" max="1" width="9.5703125" style="4" bestFit="1" customWidth="1"/>
    <col min="2" max="2" width="132.42578125" style="4" customWidth="1"/>
    <col min="3" max="3" width="18.42578125" style="4" customWidth="1"/>
    <col min="4" max="16384" width="9.28515625" style="4"/>
  </cols>
  <sheetData>
    <row r="1" spans="1:3">
      <c r="A1" s="2" t="s">
        <v>30</v>
      </c>
      <c r="B1" s="3" t="str">
        <f>'Info '!C2</f>
        <v>JSC Silk Road Bank</v>
      </c>
    </row>
    <row r="2" spans="1:3" s="2" customFormat="1" ht="15.75" customHeight="1">
      <c r="A2" s="2" t="s">
        <v>31</v>
      </c>
      <c r="B2" s="458">
        <f>'1. key ratios '!B2</f>
        <v>44469</v>
      </c>
    </row>
    <row r="3" spans="1:3" s="2" customFormat="1" ht="15.75" customHeight="1"/>
    <row r="4" spans="1:3" ht="13.5" thickBot="1">
      <c r="A4" s="4" t="s">
        <v>245</v>
      </c>
      <c r="B4" s="171" t="s">
        <v>244</v>
      </c>
    </row>
    <row r="5" spans="1:3">
      <c r="A5" s="107" t="s">
        <v>6</v>
      </c>
      <c r="B5" s="108"/>
      <c r="C5" s="109" t="s">
        <v>73</v>
      </c>
    </row>
    <row r="6" spans="1:3">
      <c r="A6" s="110">
        <v>1</v>
      </c>
      <c r="B6" s="111" t="s">
        <v>243</v>
      </c>
      <c r="C6" s="112">
        <v>54360907.230000004</v>
      </c>
    </row>
    <row r="7" spans="1:3">
      <c r="A7" s="110">
        <v>2</v>
      </c>
      <c r="B7" s="113" t="s">
        <v>242</v>
      </c>
      <c r="C7" s="114">
        <v>61146400</v>
      </c>
    </row>
    <row r="8" spans="1:3">
      <c r="A8" s="110">
        <v>3</v>
      </c>
      <c r="B8" s="115" t="s">
        <v>241</v>
      </c>
      <c r="C8" s="114"/>
    </row>
    <row r="9" spans="1:3">
      <c r="A9" s="110">
        <v>4</v>
      </c>
      <c r="B9" s="115" t="s">
        <v>240</v>
      </c>
      <c r="C9" s="114"/>
    </row>
    <row r="10" spans="1:3">
      <c r="A10" s="110">
        <v>5</v>
      </c>
      <c r="B10" s="115" t="s">
        <v>239</v>
      </c>
      <c r="C10" s="114">
        <v>3961327.54</v>
      </c>
    </row>
    <row r="11" spans="1:3">
      <c r="A11" s="110">
        <v>6</v>
      </c>
      <c r="B11" s="116" t="s">
        <v>238</v>
      </c>
      <c r="C11" s="114">
        <v>-10746820.309999999</v>
      </c>
    </row>
    <row r="12" spans="1:3" s="83" customFormat="1">
      <c r="A12" s="110">
        <v>7</v>
      </c>
      <c r="B12" s="111" t="s">
        <v>237</v>
      </c>
      <c r="C12" s="117">
        <v>4220143.82</v>
      </c>
    </row>
    <row r="13" spans="1:3" s="83" customFormat="1">
      <c r="A13" s="110">
        <v>8</v>
      </c>
      <c r="B13" s="118" t="s">
        <v>236</v>
      </c>
      <c r="C13" s="119">
        <v>3961327.54</v>
      </c>
    </row>
    <row r="14" spans="1:3" s="83" customFormat="1" ht="25.5">
      <c r="A14" s="110">
        <v>9</v>
      </c>
      <c r="B14" s="120" t="s">
        <v>235</v>
      </c>
      <c r="C14" s="119"/>
    </row>
    <row r="15" spans="1:3" s="83" customFormat="1">
      <c r="A15" s="110">
        <v>10</v>
      </c>
      <c r="B15" s="121" t="s">
        <v>234</v>
      </c>
      <c r="C15" s="119">
        <v>258816.28000000003</v>
      </c>
    </row>
    <row r="16" spans="1:3" s="83" customFormat="1">
      <c r="A16" s="110">
        <v>11</v>
      </c>
      <c r="B16" s="122" t="s">
        <v>233</v>
      </c>
      <c r="C16" s="119"/>
    </row>
    <row r="17" spans="1:3" s="83" customFormat="1">
      <c r="A17" s="110">
        <v>12</v>
      </c>
      <c r="B17" s="121" t="s">
        <v>232</v>
      </c>
      <c r="C17" s="119"/>
    </row>
    <row r="18" spans="1:3" s="83" customFormat="1">
      <c r="A18" s="110">
        <v>13</v>
      </c>
      <c r="B18" s="121" t="s">
        <v>231</v>
      </c>
      <c r="C18" s="119"/>
    </row>
    <row r="19" spans="1:3" s="83" customFormat="1">
      <c r="A19" s="110">
        <v>14</v>
      </c>
      <c r="B19" s="121" t="s">
        <v>230</v>
      </c>
      <c r="C19" s="119"/>
    </row>
    <row r="20" spans="1:3" s="83" customFormat="1">
      <c r="A20" s="110">
        <v>15</v>
      </c>
      <c r="B20" s="121" t="s">
        <v>229</v>
      </c>
      <c r="C20" s="119"/>
    </row>
    <row r="21" spans="1:3" s="83" customFormat="1" ht="25.5">
      <c r="A21" s="110">
        <v>16</v>
      </c>
      <c r="B21" s="120" t="s">
        <v>228</v>
      </c>
      <c r="C21" s="119"/>
    </row>
    <row r="22" spans="1:3" s="83" customFormat="1">
      <c r="A22" s="110">
        <v>17</v>
      </c>
      <c r="B22" s="123" t="s">
        <v>227</v>
      </c>
      <c r="C22" s="119"/>
    </row>
    <row r="23" spans="1:3" s="83" customFormat="1">
      <c r="A23" s="110">
        <v>18</v>
      </c>
      <c r="B23" s="120" t="s">
        <v>226</v>
      </c>
      <c r="C23" s="119"/>
    </row>
    <row r="24" spans="1:3" s="83" customFormat="1" ht="25.5">
      <c r="A24" s="110">
        <v>19</v>
      </c>
      <c r="B24" s="120" t="s">
        <v>203</v>
      </c>
      <c r="C24" s="119"/>
    </row>
    <row r="25" spans="1:3" s="83" customFormat="1">
      <c r="A25" s="110">
        <v>20</v>
      </c>
      <c r="B25" s="122" t="s">
        <v>225</v>
      </c>
      <c r="C25" s="119"/>
    </row>
    <row r="26" spans="1:3" s="83" customFormat="1">
      <c r="A26" s="110">
        <v>21</v>
      </c>
      <c r="B26" s="122" t="s">
        <v>224</v>
      </c>
      <c r="C26" s="119"/>
    </row>
    <row r="27" spans="1:3" s="83" customFormat="1">
      <c r="A27" s="110">
        <v>22</v>
      </c>
      <c r="B27" s="122" t="s">
        <v>223</v>
      </c>
      <c r="C27" s="119"/>
    </row>
    <row r="28" spans="1:3" s="83" customFormat="1">
      <c r="A28" s="110">
        <v>23</v>
      </c>
      <c r="B28" s="124" t="s">
        <v>222</v>
      </c>
      <c r="C28" s="117">
        <v>50140763.410000004</v>
      </c>
    </row>
    <row r="29" spans="1:3" s="83" customFormat="1">
      <c r="A29" s="125"/>
      <c r="B29" s="126"/>
      <c r="C29" s="119"/>
    </row>
    <row r="30" spans="1:3" s="83" customFormat="1">
      <c r="A30" s="125">
        <v>24</v>
      </c>
      <c r="B30" s="124" t="s">
        <v>221</v>
      </c>
      <c r="C30" s="117">
        <v>0</v>
      </c>
    </row>
    <row r="31" spans="1:3" s="83" customFormat="1">
      <c r="A31" s="125">
        <v>25</v>
      </c>
      <c r="B31" s="115" t="s">
        <v>220</v>
      </c>
      <c r="C31" s="127">
        <v>0</v>
      </c>
    </row>
    <row r="32" spans="1:3" s="83" customFormat="1">
      <c r="A32" s="125">
        <v>26</v>
      </c>
      <c r="B32" s="128" t="s">
        <v>301</v>
      </c>
      <c r="C32" s="119"/>
    </row>
    <row r="33" spans="1:3" s="83" customFormat="1">
      <c r="A33" s="125">
        <v>27</v>
      </c>
      <c r="B33" s="128" t="s">
        <v>219</v>
      </c>
      <c r="C33" s="119"/>
    </row>
    <row r="34" spans="1:3" s="83" customFormat="1">
      <c r="A34" s="125">
        <v>28</v>
      </c>
      <c r="B34" s="115" t="s">
        <v>218</v>
      </c>
      <c r="C34" s="119"/>
    </row>
    <row r="35" spans="1:3" s="83" customFormat="1">
      <c r="A35" s="125">
        <v>29</v>
      </c>
      <c r="B35" s="124" t="s">
        <v>217</v>
      </c>
      <c r="C35" s="117">
        <v>0</v>
      </c>
    </row>
    <row r="36" spans="1:3" s="83" customFormat="1">
      <c r="A36" s="125">
        <v>30</v>
      </c>
      <c r="B36" s="120" t="s">
        <v>216</v>
      </c>
      <c r="C36" s="119"/>
    </row>
    <row r="37" spans="1:3" s="83" customFormat="1">
      <c r="A37" s="125">
        <v>31</v>
      </c>
      <c r="B37" s="121" t="s">
        <v>215</v>
      </c>
      <c r="C37" s="119"/>
    </row>
    <row r="38" spans="1:3" s="83" customFormat="1" ht="25.5">
      <c r="A38" s="125">
        <v>32</v>
      </c>
      <c r="B38" s="120" t="s">
        <v>214</v>
      </c>
      <c r="C38" s="119"/>
    </row>
    <row r="39" spans="1:3" s="83" customFormat="1" ht="25.5">
      <c r="A39" s="125">
        <v>33</v>
      </c>
      <c r="B39" s="120" t="s">
        <v>203</v>
      </c>
      <c r="C39" s="119"/>
    </row>
    <row r="40" spans="1:3" s="83" customFormat="1">
      <c r="A40" s="125">
        <v>34</v>
      </c>
      <c r="B40" s="122" t="s">
        <v>213</v>
      </c>
      <c r="C40" s="119"/>
    </row>
    <row r="41" spans="1:3" s="83" customFormat="1">
      <c r="A41" s="125">
        <v>35</v>
      </c>
      <c r="B41" s="124" t="s">
        <v>212</v>
      </c>
      <c r="C41" s="117">
        <v>0</v>
      </c>
    </row>
    <row r="42" spans="1:3" s="83" customFormat="1">
      <c r="A42" s="125"/>
      <c r="B42" s="126"/>
      <c r="C42" s="119"/>
    </row>
    <row r="43" spans="1:3" s="83" customFormat="1">
      <c r="A43" s="125">
        <v>36</v>
      </c>
      <c r="B43" s="129" t="s">
        <v>211</v>
      </c>
      <c r="C43" s="117">
        <v>188793.57</v>
      </c>
    </row>
    <row r="44" spans="1:3" s="83" customFormat="1">
      <c r="A44" s="125">
        <v>37</v>
      </c>
      <c r="B44" s="115" t="s">
        <v>210</v>
      </c>
      <c r="C44" s="119"/>
    </row>
    <row r="45" spans="1:3" s="83" customFormat="1">
      <c r="A45" s="125">
        <v>38</v>
      </c>
      <c r="B45" s="115" t="s">
        <v>209</v>
      </c>
      <c r="C45" s="119"/>
    </row>
    <row r="46" spans="1:3" s="83" customFormat="1">
      <c r="A46" s="125">
        <v>39</v>
      </c>
      <c r="B46" s="115" t="s">
        <v>208</v>
      </c>
      <c r="C46" s="119">
        <v>188793.57</v>
      </c>
    </row>
    <row r="47" spans="1:3" s="83" customFormat="1">
      <c r="A47" s="125">
        <v>40</v>
      </c>
      <c r="B47" s="129" t="s">
        <v>207</v>
      </c>
      <c r="C47" s="117">
        <f>SUM(C48:C51)</f>
        <v>0</v>
      </c>
    </row>
    <row r="48" spans="1:3" s="83" customFormat="1">
      <c r="A48" s="125">
        <v>41</v>
      </c>
      <c r="B48" s="120" t="s">
        <v>206</v>
      </c>
      <c r="C48" s="119"/>
    </row>
    <row r="49" spans="1:3" s="83" customFormat="1">
      <c r="A49" s="125">
        <v>42</v>
      </c>
      <c r="B49" s="121" t="s">
        <v>205</v>
      </c>
      <c r="C49" s="119"/>
    </row>
    <row r="50" spans="1:3" s="83" customFormat="1">
      <c r="A50" s="125">
        <v>43</v>
      </c>
      <c r="B50" s="120" t="s">
        <v>204</v>
      </c>
      <c r="C50" s="119"/>
    </row>
    <row r="51" spans="1:3" s="83" customFormat="1" ht="25.5">
      <c r="A51" s="125">
        <v>44</v>
      </c>
      <c r="B51" s="120" t="s">
        <v>203</v>
      </c>
      <c r="C51" s="119"/>
    </row>
    <row r="52" spans="1:3" s="83" customFormat="1" ht="13.5" thickBot="1">
      <c r="A52" s="130">
        <v>45</v>
      </c>
      <c r="B52" s="131" t="s">
        <v>202</v>
      </c>
      <c r="C52" s="132">
        <f>C43-C47</f>
        <v>188793.57</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topLeftCell="A10" workbookViewId="0">
      <selection activeCell="C15" sqref="C15:D17"/>
    </sheetView>
  </sheetViews>
  <sheetFormatPr defaultColWidth="9.28515625" defaultRowHeight="12.75"/>
  <cols>
    <col min="1" max="1" width="9.42578125" style="266" bestFit="1" customWidth="1"/>
    <col min="2" max="2" width="59" style="266" customWidth="1"/>
    <col min="3" max="3" width="16.7109375" style="266" bestFit="1" customWidth="1"/>
    <col min="4" max="4" width="13.28515625" style="266" bestFit="1" customWidth="1"/>
    <col min="5" max="16384" width="9.28515625" style="266"/>
  </cols>
  <sheetData>
    <row r="1" spans="1:4" ht="15">
      <c r="A1" s="264" t="s">
        <v>30</v>
      </c>
      <c r="B1" s="3" t="str">
        <f>'Info '!C2</f>
        <v>JSC Silk Road Bank</v>
      </c>
    </row>
    <row r="2" spans="1:4" s="264" customFormat="1" ht="15.75" customHeight="1">
      <c r="A2" s="264" t="s">
        <v>31</v>
      </c>
      <c r="B2" s="458">
        <f>'1. key ratios '!B2</f>
        <v>44469</v>
      </c>
    </row>
    <row r="3" spans="1:4" s="264" customFormat="1" ht="15.75" customHeight="1"/>
    <row r="4" spans="1:4" ht="13.5" thickBot="1">
      <c r="A4" s="266" t="s">
        <v>404</v>
      </c>
      <c r="B4" s="370" t="s">
        <v>405</v>
      </c>
    </row>
    <row r="5" spans="1:4" s="271" customFormat="1" ht="12.75" customHeight="1">
      <c r="A5" s="435"/>
      <c r="B5" s="436" t="s">
        <v>408</v>
      </c>
      <c r="C5" s="363" t="s">
        <v>406</v>
      </c>
      <c r="D5" s="364" t="s">
        <v>407</v>
      </c>
    </row>
    <row r="6" spans="1:4" s="371" customFormat="1">
      <c r="A6" s="365">
        <v>1</v>
      </c>
      <c r="B6" s="427" t="s">
        <v>409</v>
      </c>
      <c r="C6" s="427"/>
      <c r="D6" s="366"/>
    </row>
    <row r="7" spans="1:4" s="371" customFormat="1">
      <c r="A7" s="367" t="s">
        <v>395</v>
      </c>
      <c r="B7" s="428" t="s">
        <v>410</v>
      </c>
      <c r="C7" s="419">
        <v>4.4999999999999998E-2</v>
      </c>
      <c r="D7" s="420">
        <f>C7*'5. RWA '!$C$13</f>
        <v>2963486.5121950782</v>
      </c>
    </row>
    <row r="8" spans="1:4" s="371" customFormat="1">
      <c r="A8" s="367" t="s">
        <v>396</v>
      </c>
      <c r="B8" s="428" t="s">
        <v>411</v>
      </c>
      <c r="C8" s="421">
        <v>0.06</v>
      </c>
      <c r="D8" s="420">
        <f>C8*'5. RWA '!$C$13</f>
        <v>3951315.3495934373</v>
      </c>
    </row>
    <row r="9" spans="1:4" s="371" customFormat="1">
      <c r="A9" s="367" t="s">
        <v>397</v>
      </c>
      <c r="B9" s="428" t="s">
        <v>412</v>
      </c>
      <c r="C9" s="421">
        <v>0.08</v>
      </c>
      <c r="D9" s="420">
        <f>C9*'5. RWA '!$C$13</f>
        <v>5268420.466124584</v>
      </c>
    </row>
    <row r="10" spans="1:4" s="371" customFormat="1">
      <c r="A10" s="365" t="s">
        <v>398</v>
      </c>
      <c r="B10" s="427" t="s">
        <v>413</v>
      </c>
      <c r="C10" s="422"/>
      <c r="D10" s="429"/>
    </row>
    <row r="11" spans="1:4" s="372" customFormat="1">
      <c r="A11" s="368" t="s">
        <v>399</v>
      </c>
      <c r="B11" s="418" t="s">
        <v>479</v>
      </c>
      <c r="C11" s="423">
        <v>0</v>
      </c>
      <c r="D11" s="420">
        <f>C11*'5. RWA '!$C$13</f>
        <v>0</v>
      </c>
    </row>
    <row r="12" spans="1:4" s="372" customFormat="1">
      <c r="A12" s="368" t="s">
        <v>400</v>
      </c>
      <c r="B12" s="418" t="s">
        <v>414</v>
      </c>
      <c r="C12" s="423">
        <v>0</v>
      </c>
      <c r="D12" s="420">
        <f>C12*'5. RWA '!$C$13</f>
        <v>0</v>
      </c>
    </row>
    <row r="13" spans="1:4" s="372" customFormat="1">
      <c r="A13" s="368" t="s">
        <v>401</v>
      </c>
      <c r="B13" s="418" t="s">
        <v>415</v>
      </c>
      <c r="C13" s="423"/>
      <c r="D13" s="420">
        <f>C13*'5. RWA '!$C$13</f>
        <v>0</v>
      </c>
    </row>
    <row r="14" spans="1:4" s="372" customFormat="1">
      <c r="A14" s="365" t="s">
        <v>402</v>
      </c>
      <c r="B14" s="427" t="s">
        <v>476</v>
      </c>
      <c r="C14" s="424"/>
      <c r="D14" s="430"/>
    </row>
    <row r="15" spans="1:4" s="372" customFormat="1">
      <c r="A15" s="368">
        <v>3.1</v>
      </c>
      <c r="B15" s="418" t="s">
        <v>420</v>
      </c>
      <c r="C15" s="423">
        <v>3.978810704585712E-2</v>
      </c>
      <c r="D15" s="420">
        <v>2620255.9683593675</v>
      </c>
    </row>
    <row r="16" spans="1:4" s="372" customFormat="1">
      <c r="A16" s="368">
        <v>3.2</v>
      </c>
      <c r="B16" s="418" t="s">
        <v>421</v>
      </c>
      <c r="C16" s="423">
        <v>5.3054495302147765E-2</v>
      </c>
      <c r="D16" s="420">
        <v>3493917.360871823</v>
      </c>
    </row>
    <row r="17" spans="1:4" s="371" customFormat="1">
      <c r="A17" s="368">
        <v>3.3</v>
      </c>
      <c r="B17" s="418" t="s">
        <v>422</v>
      </c>
      <c r="C17" s="423">
        <v>0.1316686874915729</v>
      </c>
      <c r="D17" s="420">
        <v>8671075.0991045572</v>
      </c>
    </row>
    <row r="18" spans="1:4" s="271" customFormat="1" ht="12.75" customHeight="1">
      <c r="A18" s="433"/>
      <c r="B18" s="434" t="s">
        <v>475</v>
      </c>
      <c r="C18" s="425" t="s">
        <v>406</v>
      </c>
      <c r="D18" s="431" t="s">
        <v>407</v>
      </c>
    </row>
    <row r="19" spans="1:4" s="371" customFormat="1">
      <c r="A19" s="369">
        <v>4</v>
      </c>
      <c r="B19" s="418" t="s">
        <v>416</v>
      </c>
      <c r="C19" s="423">
        <f>C7+C11+C12+C13+C15</f>
        <v>8.4788107045857125E-2</v>
      </c>
      <c r="D19" s="420">
        <f>C19*'5. RWA '!$C$13</f>
        <v>5583742.4805544456</v>
      </c>
    </row>
    <row r="20" spans="1:4" s="371" customFormat="1">
      <c r="A20" s="369">
        <v>5</v>
      </c>
      <c r="B20" s="418" t="s">
        <v>136</v>
      </c>
      <c r="C20" s="423">
        <f>C8+C11+C12+C13+C16</f>
        <v>0.11305449530214776</v>
      </c>
      <c r="D20" s="420">
        <f>C20*'5. RWA '!$C$13</f>
        <v>7445232.7104652599</v>
      </c>
    </row>
    <row r="21" spans="1:4" s="371" customFormat="1" ht="13.5" thickBot="1">
      <c r="A21" s="373" t="s">
        <v>403</v>
      </c>
      <c r="B21" s="374" t="s">
        <v>417</v>
      </c>
      <c r="C21" s="426">
        <f>C9+C11+C12+C13+C17</f>
        <v>0.21166868749157292</v>
      </c>
      <c r="D21" s="432">
        <f>C21*'5. RWA '!$C$13</f>
        <v>13939495.565229142</v>
      </c>
    </row>
    <row r="23" spans="1:4" ht="51">
      <c r="B23" s="313"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6"/>
  <sheetViews>
    <sheetView zoomScale="85" zoomScaleNormal="85" workbookViewId="0">
      <pane xSplit="1" ySplit="5" topLeftCell="C37" activePane="bottomRight" state="frozen"/>
      <selection activeCell="B47" sqref="B47"/>
      <selection pane="topRight" activeCell="B47" sqref="B47"/>
      <selection pane="bottomLeft" activeCell="B47" sqref="B47"/>
      <selection pane="bottomRight" activeCell="D46" sqref="D46"/>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Silk Road Bank</v>
      </c>
      <c r="E1" s="4"/>
      <c r="F1" s="4"/>
    </row>
    <row r="2" spans="1:6" s="2" customFormat="1" ht="15.75" customHeight="1">
      <c r="A2" s="2" t="s">
        <v>31</v>
      </c>
      <c r="B2" s="458">
        <f>'1. key ratios '!B2</f>
        <v>44469</v>
      </c>
    </row>
    <row r="3" spans="1:6" s="2" customFormat="1" ht="15.75" customHeight="1">
      <c r="A3" s="133"/>
    </row>
    <row r="4" spans="1:6" s="2" customFormat="1" ht="15.75" customHeight="1" thickBot="1">
      <c r="A4" s="2" t="s">
        <v>86</v>
      </c>
      <c r="B4" s="256" t="s">
        <v>285</v>
      </c>
      <c r="D4" s="48" t="s">
        <v>73</v>
      </c>
    </row>
    <row r="5" spans="1:6" ht="25.5">
      <c r="A5" s="134" t="s">
        <v>6</v>
      </c>
      <c r="B5" s="283" t="s">
        <v>339</v>
      </c>
      <c r="C5" s="135" t="s">
        <v>92</v>
      </c>
      <c r="D5" s="136" t="s">
        <v>93</v>
      </c>
    </row>
    <row r="6" spans="1:6">
      <c r="A6" s="101">
        <v>1</v>
      </c>
      <c r="B6" s="137" t="s">
        <v>35</v>
      </c>
      <c r="C6" s="138">
        <v>1886362.4100000001</v>
      </c>
      <c r="D6" s="139"/>
      <c r="E6" s="140"/>
    </row>
    <row r="7" spans="1:6">
      <c r="A7" s="101">
        <v>2</v>
      </c>
      <c r="B7" s="141" t="s">
        <v>36</v>
      </c>
      <c r="C7" s="142">
        <v>3518174.84</v>
      </c>
      <c r="D7" s="143"/>
      <c r="E7" s="140"/>
    </row>
    <row r="8" spans="1:6">
      <c r="A8" s="101">
        <v>3</v>
      </c>
      <c r="B8" s="141" t="s">
        <v>37</v>
      </c>
      <c r="C8" s="142">
        <v>12516587.24</v>
      </c>
      <c r="D8" s="143"/>
      <c r="E8" s="140"/>
    </row>
    <row r="9" spans="1:6">
      <c r="A9" s="101">
        <v>4</v>
      </c>
      <c r="B9" s="141" t="s">
        <v>38</v>
      </c>
      <c r="C9" s="142">
        <v>0</v>
      </c>
      <c r="D9" s="143"/>
      <c r="E9" s="140"/>
    </row>
    <row r="10" spans="1:6">
      <c r="A10" s="101">
        <v>5</v>
      </c>
      <c r="B10" s="141" t="s">
        <v>39</v>
      </c>
      <c r="C10" s="142">
        <v>39916655.210000001</v>
      </c>
      <c r="D10" s="143"/>
      <c r="E10" s="140"/>
    </row>
    <row r="11" spans="1:6">
      <c r="A11" s="101">
        <v>6.1</v>
      </c>
      <c r="B11" s="257" t="s">
        <v>40</v>
      </c>
      <c r="C11" s="144">
        <v>12404883.389999999</v>
      </c>
      <c r="D11" s="145"/>
      <c r="E11" s="146"/>
    </row>
    <row r="12" spans="1:6">
      <c r="A12" s="101">
        <v>6.2</v>
      </c>
      <c r="B12" s="258" t="s">
        <v>41</v>
      </c>
      <c r="C12" s="144">
        <v>-1185912.03</v>
      </c>
      <c r="D12" s="145"/>
      <c r="E12" s="146"/>
    </row>
    <row r="13" spans="1:6">
      <c r="A13" s="101" t="s">
        <v>710</v>
      </c>
      <c r="B13" s="148" t="s">
        <v>712</v>
      </c>
      <c r="C13" s="144">
        <v>-188774.57</v>
      </c>
      <c r="D13" s="149" t="s">
        <v>765</v>
      </c>
      <c r="E13" s="146"/>
    </row>
    <row r="14" spans="1:6">
      <c r="A14" s="101" t="s">
        <v>711</v>
      </c>
      <c r="B14" s="148" t="s">
        <v>713</v>
      </c>
      <c r="C14" s="144">
        <v>0</v>
      </c>
      <c r="D14" s="145"/>
      <c r="E14" s="146"/>
    </row>
    <row r="15" spans="1:6">
      <c r="A15" s="101">
        <v>6</v>
      </c>
      <c r="B15" s="141" t="s">
        <v>42</v>
      </c>
      <c r="C15" s="147">
        <f>C11+C12</f>
        <v>11218971.359999999</v>
      </c>
      <c r="D15" s="145"/>
      <c r="E15" s="140"/>
    </row>
    <row r="16" spans="1:6">
      <c r="A16" s="101">
        <v>7</v>
      </c>
      <c r="B16" s="141" t="s">
        <v>43</v>
      </c>
      <c r="C16" s="142">
        <v>1111763.8999999999</v>
      </c>
      <c r="D16" s="143"/>
      <c r="E16" s="140"/>
    </row>
    <row r="17" spans="1:5">
      <c r="A17" s="101">
        <v>8</v>
      </c>
      <c r="B17" s="141" t="s">
        <v>198</v>
      </c>
      <c r="C17" s="142">
        <v>450393.19</v>
      </c>
      <c r="D17" s="143"/>
      <c r="E17" s="140"/>
    </row>
    <row r="18" spans="1:5">
      <c r="A18" s="101">
        <v>9</v>
      </c>
      <c r="B18" s="141" t="s">
        <v>44</v>
      </c>
      <c r="C18" s="142">
        <v>20000</v>
      </c>
      <c r="D18" s="143"/>
      <c r="E18" s="140"/>
    </row>
    <row r="19" spans="1:5">
      <c r="A19" s="101">
        <v>9.1</v>
      </c>
      <c r="B19" s="148" t="s">
        <v>88</v>
      </c>
      <c r="C19" s="144"/>
      <c r="D19" s="143"/>
      <c r="E19" s="140"/>
    </row>
    <row r="20" spans="1:5">
      <c r="A20" s="101">
        <v>9.1999999999999993</v>
      </c>
      <c r="B20" s="148" t="s">
        <v>89</v>
      </c>
      <c r="C20" s="144"/>
      <c r="D20" s="143"/>
      <c r="E20" s="140"/>
    </row>
    <row r="21" spans="1:5">
      <c r="A21" s="101">
        <v>9.3000000000000007</v>
      </c>
      <c r="B21" s="148" t="s">
        <v>267</v>
      </c>
      <c r="C21" s="144"/>
      <c r="D21" s="143"/>
      <c r="E21" s="140"/>
    </row>
    <row r="22" spans="1:5">
      <c r="A22" s="101">
        <v>10</v>
      </c>
      <c r="B22" s="141" t="s">
        <v>45</v>
      </c>
      <c r="C22" s="142">
        <v>13611226</v>
      </c>
      <c r="D22" s="143"/>
      <c r="E22" s="140"/>
    </row>
    <row r="23" spans="1:5">
      <c r="A23" s="101">
        <v>10.1</v>
      </c>
      <c r="B23" s="148" t="s">
        <v>90</v>
      </c>
      <c r="C23" s="142">
        <v>258816.28000000003</v>
      </c>
      <c r="D23" s="149" t="s">
        <v>91</v>
      </c>
      <c r="E23" s="140"/>
    </row>
    <row r="24" spans="1:5">
      <c r="A24" s="101">
        <v>11</v>
      </c>
      <c r="B24" s="141" t="s">
        <v>46</v>
      </c>
      <c r="C24" s="142">
        <v>3932134.8600000003</v>
      </c>
      <c r="D24" s="143"/>
      <c r="E24" s="140"/>
    </row>
    <row r="25" spans="1:5">
      <c r="A25" s="101">
        <v>11.1</v>
      </c>
      <c r="B25" s="596" t="s">
        <v>766</v>
      </c>
      <c r="C25" s="595">
        <v>-19.440000000000001</v>
      </c>
      <c r="D25" s="149" t="s">
        <v>765</v>
      </c>
      <c r="E25" s="140"/>
    </row>
    <row r="26" spans="1:5" ht="15">
      <c r="A26" s="101">
        <v>12</v>
      </c>
      <c r="B26" s="153" t="s">
        <v>47</v>
      </c>
      <c r="C26" s="154">
        <f>SUM(C6:C10,C15:C18,C22,C24)</f>
        <v>88182269.010000005</v>
      </c>
      <c r="D26" s="155"/>
      <c r="E26" s="156"/>
    </row>
    <row r="27" spans="1:5">
      <c r="A27" s="101">
        <v>13</v>
      </c>
      <c r="B27" s="141" t="s">
        <v>49</v>
      </c>
      <c r="C27" s="157">
        <v>0</v>
      </c>
      <c r="D27" s="158"/>
      <c r="E27" s="140"/>
    </row>
    <row r="28" spans="1:5">
      <c r="A28" s="101">
        <v>14</v>
      </c>
      <c r="B28" s="141" t="s">
        <v>50</v>
      </c>
      <c r="C28" s="142">
        <v>7226119.6500000004</v>
      </c>
      <c r="D28" s="143"/>
      <c r="E28" s="140"/>
    </row>
    <row r="29" spans="1:5">
      <c r="A29" s="101">
        <v>15</v>
      </c>
      <c r="B29" s="141" t="s">
        <v>51</v>
      </c>
      <c r="C29" s="142">
        <v>1165168.27</v>
      </c>
      <c r="D29" s="143"/>
      <c r="E29" s="140"/>
    </row>
    <row r="30" spans="1:5">
      <c r="A30" s="101">
        <v>16</v>
      </c>
      <c r="B30" s="141" t="s">
        <v>52</v>
      </c>
      <c r="C30" s="142">
        <v>2115443.4</v>
      </c>
      <c r="D30" s="143"/>
      <c r="E30" s="140"/>
    </row>
    <row r="31" spans="1:5">
      <c r="A31" s="101">
        <v>17</v>
      </c>
      <c r="B31" s="141" t="s">
        <v>53</v>
      </c>
      <c r="C31" s="142">
        <v>0</v>
      </c>
      <c r="D31" s="143"/>
      <c r="E31" s="140"/>
    </row>
    <row r="32" spans="1:5">
      <c r="A32" s="101">
        <v>18</v>
      </c>
      <c r="B32" s="141" t="s">
        <v>54</v>
      </c>
      <c r="C32" s="142">
        <v>20000000</v>
      </c>
      <c r="D32" s="143"/>
      <c r="E32" s="140"/>
    </row>
    <row r="33" spans="1:5">
      <c r="A33" s="101">
        <v>19</v>
      </c>
      <c r="B33" s="141" t="s">
        <v>55</v>
      </c>
      <c r="C33" s="142">
        <v>52224.3</v>
      </c>
      <c r="D33" s="143"/>
      <c r="E33" s="140"/>
    </row>
    <row r="34" spans="1:5">
      <c r="A34" s="101">
        <v>20</v>
      </c>
      <c r="B34" s="141" t="s">
        <v>56</v>
      </c>
      <c r="C34" s="142">
        <v>3262406.5999999996</v>
      </c>
      <c r="D34" s="143"/>
      <c r="E34" s="140"/>
    </row>
    <row r="35" spans="1:5">
      <c r="A35" s="101">
        <v>20.100000000000001</v>
      </c>
      <c r="B35" s="159" t="s">
        <v>715</v>
      </c>
      <c r="C35" s="151">
        <v>-3124.56</v>
      </c>
      <c r="D35" s="152"/>
      <c r="E35" s="140"/>
    </row>
    <row r="36" spans="1:5">
      <c r="A36" s="101">
        <v>21</v>
      </c>
      <c r="B36" s="150" t="s">
        <v>57</v>
      </c>
      <c r="C36" s="151">
        <v>0</v>
      </c>
      <c r="D36" s="152"/>
      <c r="E36" s="140"/>
    </row>
    <row r="37" spans="1:5">
      <c r="A37" s="101">
        <v>21.1</v>
      </c>
      <c r="B37" s="159" t="s">
        <v>714</v>
      </c>
      <c r="C37" s="160"/>
      <c r="D37" s="161"/>
      <c r="E37" s="140"/>
    </row>
    <row r="38" spans="1:5" ht="15">
      <c r="A38" s="101">
        <v>22</v>
      </c>
      <c r="B38" s="153" t="s">
        <v>58</v>
      </c>
      <c r="C38" s="154">
        <f>SUM(C27:C36)</f>
        <v>33818237.659999996</v>
      </c>
      <c r="D38" s="155"/>
      <c r="E38" s="156"/>
    </row>
    <row r="39" spans="1:5">
      <c r="A39" s="101">
        <v>23</v>
      </c>
      <c r="B39" s="150" t="s">
        <v>60</v>
      </c>
      <c r="C39" s="142">
        <v>61146400</v>
      </c>
      <c r="D39" s="143" t="s">
        <v>767</v>
      </c>
      <c r="E39" s="140"/>
    </row>
    <row r="40" spans="1:5">
      <c r="A40" s="101">
        <v>24</v>
      </c>
      <c r="B40" s="150" t="s">
        <v>61</v>
      </c>
      <c r="C40" s="142"/>
      <c r="D40" s="143"/>
      <c r="E40" s="140"/>
    </row>
    <row r="41" spans="1:5">
      <c r="A41" s="101">
        <v>25</v>
      </c>
      <c r="B41" s="150" t="s">
        <v>62</v>
      </c>
      <c r="C41" s="142"/>
      <c r="D41" s="143"/>
      <c r="E41" s="140"/>
    </row>
    <row r="42" spans="1:5">
      <c r="A42" s="101">
        <v>26</v>
      </c>
      <c r="B42" s="150" t="s">
        <v>63</v>
      </c>
      <c r="C42" s="142"/>
      <c r="D42" s="143"/>
      <c r="E42" s="140"/>
    </row>
    <row r="43" spans="1:5">
      <c r="A43" s="101">
        <v>27</v>
      </c>
      <c r="B43" s="150" t="s">
        <v>64</v>
      </c>
      <c r="C43" s="142"/>
      <c r="D43" s="143"/>
      <c r="E43" s="140"/>
    </row>
    <row r="44" spans="1:5">
      <c r="A44" s="101">
        <v>28</v>
      </c>
      <c r="B44" s="150" t="s">
        <v>65</v>
      </c>
      <c r="C44" s="142">
        <v>-10746820.309999999</v>
      </c>
      <c r="D44" s="143" t="s">
        <v>768</v>
      </c>
      <c r="E44" s="140"/>
    </row>
    <row r="45" spans="1:5">
      <c r="A45" s="101">
        <v>29</v>
      </c>
      <c r="B45" s="150" t="s">
        <v>66</v>
      </c>
      <c r="C45" s="142">
        <v>3961327.54</v>
      </c>
      <c r="D45" s="143" t="s">
        <v>769</v>
      </c>
      <c r="E45" s="140"/>
    </row>
    <row r="46" spans="1:5" ht="15.75" thickBot="1">
      <c r="A46" s="162">
        <v>30</v>
      </c>
      <c r="B46" s="163" t="s">
        <v>265</v>
      </c>
      <c r="C46" s="164">
        <f>SUM(C39:C45)</f>
        <v>54360907.229999997</v>
      </c>
      <c r="D46" s="165"/>
      <c r="E46" s="15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H5" activePane="bottomRight" state="frozen"/>
      <selection activeCell="B9" sqref="B9"/>
      <selection pane="topRight" activeCell="B9" sqref="B9"/>
      <selection pane="bottomLeft" activeCell="B9" sqref="B9"/>
      <selection pane="bottomRight" activeCell="C8" sqref="C8:R21"/>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7" bestFit="1" customWidth="1"/>
    <col min="17" max="17" width="14.7109375" style="47" customWidth="1"/>
    <col min="18" max="18" width="13" style="47" bestFit="1" customWidth="1"/>
    <col min="19" max="19" width="34.7109375" style="47" customWidth="1"/>
    <col min="20" max="16384" width="9.28515625" style="47"/>
  </cols>
  <sheetData>
    <row r="1" spans="1:19">
      <c r="A1" s="2" t="s">
        <v>30</v>
      </c>
      <c r="B1" s="3" t="str">
        <f>'Info '!C2</f>
        <v>JSC Silk Road Bank</v>
      </c>
    </row>
    <row r="2" spans="1:19">
      <c r="A2" s="2" t="s">
        <v>31</v>
      </c>
      <c r="B2" s="458">
        <f>'1. key ratios '!B2</f>
        <v>44469</v>
      </c>
    </row>
    <row r="4" spans="1:19" ht="26.25" thickBot="1">
      <c r="A4" s="4" t="s">
        <v>248</v>
      </c>
      <c r="B4" s="303" t="s">
        <v>374</v>
      </c>
    </row>
    <row r="5" spans="1:19" s="291" customFormat="1">
      <c r="A5" s="286"/>
      <c r="B5" s="287"/>
      <c r="C5" s="288" t="s">
        <v>0</v>
      </c>
      <c r="D5" s="288" t="s">
        <v>1</v>
      </c>
      <c r="E5" s="288" t="s">
        <v>2</v>
      </c>
      <c r="F5" s="288" t="s">
        <v>3</v>
      </c>
      <c r="G5" s="288" t="s">
        <v>4</v>
      </c>
      <c r="H5" s="288" t="s">
        <v>5</v>
      </c>
      <c r="I5" s="288" t="s">
        <v>8</v>
      </c>
      <c r="J5" s="288" t="s">
        <v>9</v>
      </c>
      <c r="K5" s="288" t="s">
        <v>10</v>
      </c>
      <c r="L5" s="288" t="s">
        <v>11</v>
      </c>
      <c r="M5" s="288" t="s">
        <v>12</v>
      </c>
      <c r="N5" s="288" t="s">
        <v>13</v>
      </c>
      <c r="O5" s="288" t="s">
        <v>357</v>
      </c>
      <c r="P5" s="288" t="s">
        <v>358</v>
      </c>
      <c r="Q5" s="288" t="s">
        <v>359</v>
      </c>
      <c r="R5" s="289" t="s">
        <v>360</v>
      </c>
      <c r="S5" s="290" t="s">
        <v>361</v>
      </c>
    </row>
    <row r="6" spans="1:19" s="291" customFormat="1" ht="99" customHeight="1">
      <c r="A6" s="292"/>
      <c r="B6" s="648" t="s">
        <v>362</v>
      </c>
      <c r="C6" s="644">
        <v>0</v>
      </c>
      <c r="D6" s="645"/>
      <c r="E6" s="644">
        <v>0.2</v>
      </c>
      <c r="F6" s="645"/>
      <c r="G6" s="644">
        <v>0.35</v>
      </c>
      <c r="H6" s="645"/>
      <c r="I6" s="644">
        <v>0.5</v>
      </c>
      <c r="J6" s="645"/>
      <c r="K6" s="644">
        <v>0.75</v>
      </c>
      <c r="L6" s="645"/>
      <c r="M6" s="644">
        <v>1</v>
      </c>
      <c r="N6" s="645"/>
      <c r="O6" s="644">
        <v>1.5</v>
      </c>
      <c r="P6" s="645"/>
      <c r="Q6" s="644">
        <v>2.5</v>
      </c>
      <c r="R6" s="645"/>
      <c r="S6" s="646" t="s">
        <v>247</v>
      </c>
    </row>
    <row r="7" spans="1:19" s="291" customFormat="1" ht="30.75" customHeight="1">
      <c r="A7" s="292"/>
      <c r="B7" s="649"/>
      <c r="C7" s="282" t="s">
        <v>250</v>
      </c>
      <c r="D7" s="282" t="s">
        <v>249</v>
      </c>
      <c r="E7" s="282" t="s">
        <v>250</v>
      </c>
      <c r="F7" s="282" t="s">
        <v>249</v>
      </c>
      <c r="G7" s="282" t="s">
        <v>250</v>
      </c>
      <c r="H7" s="282" t="s">
        <v>249</v>
      </c>
      <c r="I7" s="282" t="s">
        <v>250</v>
      </c>
      <c r="J7" s="282" t="s">
        <v>249</v>
      </c>
      <c r="K7" s="282" t="s">
        <v>250</v>
      </c>
      <c r="L7" s="282" t="s">
        <v>249</v>
      </c>
      <c r="M7" s="282" t="s">
        <v>250</v>
      </c>
      <c r="N7" s="282" t="s">
        <v>249</v>
      </c>
      <c r="O7" s="282" t="s">
        <v>250</v>
      </c>
      <c r="P7" s="282" t="s">
        <v>249</v>
      </c>
      <c r="Q7" s="282" t="s">
        <v>250</v>
      </c>
      <c r="R7" s="282" t="s">
        <v>249</v>
      </c>
      <c r="S7" s="647"/>
    </row>
    <row r="8" spans="1:19">
      <c r="A8" s="166">
        <v>1</v>
      </c>
      <c r="B8" s="1" t="s">
        <v>95</v>
      </c>
      <c r="C8" s="167">
        <v>37869626.510000005</v>
      </c>
      <c r="D8" s="167"/>
      <c r="E8" s="167">
        <v>0</v>
      </c>
      <c r="F8" s="167"/>
      <c r="G8" s="167">
        <v>0</v>
      </c>
      <c r="H8" s="167"/>
      <c r="I8" s="167">
        <v>0</v>
      </c>
      <c r="J8" s="167"/>
      <c r="K8" s="167">
        <v>0</v>
      </c>
      <c r="L8" s="167"/>
      <c r="M8" s="167">
        <v>1483036.5699999998</v>
      </c>
      <c r="N8" s="167"/>
      <c r="O8" s="167">
        <v>0</v>
      </c>
      <c r="P8" s="167"/>
      <c r="Q8" s="167">
        <v>0</v>
      </c>
      <c r="R8" s="167"/>
      <c r="S8" s="304">
        <f>$C$6*SUM(C8:D8)+$E$6*SUM(E8:F8)+$G$6*SUM(G8:H8)+$I$6*SUM(I8:J8)+$K$6*SUM(K8:L8)+$M$6*SUM(M8:N8)+$O$6*SUM(O8:P8)+$Q$6*SUM(Q8:R8)</f>
        <v>1483036.5699999998</v>
      </c>
    </row>
    <row r="9" spans="1:19">
      <c r="A9" s="166">
        <v>2</v>
      </c>
      <c r="B9" s="1" t="s">
        <v>96</v>
      </c>
      <c r="C9" s="167">
        <v>0</v>
      </c>
      <c r="D9" s="167"/>
      <c r="E9" s="167">
        <v>0</v>
      </c>
      <c r="F9" s="167"/>
      <c r="G9" s="167">
        <v>0</v>
      </c>
      <c r="H9" s="167"/>
      <c r="I9" s="167">
        <v>0</v>
      </c>
      <c r="J9" s="167"/>
      <c r="K9" s="167">
        <v>0</v>
      </c>
      <c r="L9" s="167"/>
      <c r="M9" s="167">
        <v>0</v>
      </c>
      <c r="N9" s="167"/>
      <c r="O9" s="167">
        <v>0</v>
      </c>
      <c r="P9" s="167"/>
      <c r="Q9" s="167">
        <v>0</v>
      </c>
      <c r="R9" s="167"/>
      <c r="S9" s="304">
        <f t="shared" ref="S9:S21" si="0">$C$6*SUM(C9:D9)+$E$6*SUM(E9:F9)+$G$6*SUM(G9:H9)+$I$6*SUM(I9:J9)+$K$6*SUM(K9:L9)+$M$6*SUM(M9:N9)+$O$6*SUM(O9:P9)+$Q$6*SUM(Q9:R9)</f>
        <v>0</v>
      </c>
    </row>
    <row r="10" spans="1:19">
      <c r="A10" s="166">
        <v>3</v>
      </c>
      <c r="B10" s="1" t="s">
        <v>268</v>
      </c>
      <c r="C10" s="167">
        <v>0</v>
      </c>
      <c r="D10" s="167"/>
      <c r="E10" s="167">
        <v>0</v>
      </c>
      <c r="F10" s="167"/>
      <c r="G10" s="167">
        <v>0</v>
      </c>
      <c r="H10" s="167"/>
      <c r="I10" s="167">
        <v>0</v>
      </c>
      <c r="J10" s="167"/>
      <c r="K10" s="167">
        <v>0</v>
      </c>
      <c r="L10" s="167"/>
      <c r="M10" s="167">
        <v>0</v>
      </c>
      <c r="N10" s="167"/>
      <c r="O10" s="167">
        <v>0</v>
      </c>
      <c r="P10" s="167"/>
      <c r="Q10" s="167">
        <v>0</v>
      </c>
      <c r="R10" s="167"/>
      <c r="S10" s="304">
        <f t="shared" si="0"/>
        <v>0</v>
      </c>
    </row>
    <row r="11" spans="1:19">
      <c r="A11" s="166">
        <v>4</v>
      </c>
      <c r="B11" s="1" t="s">
        <v>97</v>
      </c>
      <c r="C11" s="167">
        <v>0</v>
      </c>
      <c r="D11" s="167"/>
      <c r="E11" s="167">
        <v>0</v>
      </c>
      <c r="F11" s="167"/>
      <c r="G11" s="167">
        <v>0</v>
      </c>
      <c r="H11" s="167"/>
      <c r="I11" s="167">
        <v>0</v>
      </c>
      <c r="J11" s="167"/>
      <c r="K11" s="167">
        <v>0</v>
      </c>
      <c r="L11" s="167"/>
      <c r="M11" s="167">
        <v>0</v>
      </c>
      <c r="N11" s="167"/>
      <c r="O11" s="167">
        <v>0</v>
      </c>
      <c r="P11" s="167"/>
      <c r="Q11" s="167">
        <v>0</v>
      </c>
      <c r="R11" s="167"/>
      <c r="S11" s="304">
        <f t="shared" si="0"/>
        <v>0</v>
      </c>
    </row>
    <row r="12" spans="1:19">
      <c r="A12" s="166">
        <v>5</v>
      </c>
      <c r="B12" s="1" t="s">
        <v>98</v>
      </c>
      <c r="C12" s="167">
        <v>0</v>
      </c>
      <c r="D12" s="167"/>
      <c r="E12" s="167">
        <v>0</v>
      </c>
      <c r="F12" s="167"/>
      <c r="G12" s="167">
        <v>0</v>
      </c>
      <c r="H12" s="167"/>
      <c r="I12" s="167">
        <v>0</v>
      </c>
      <c r="J12" s="167"/>
      <c r="K12" s="167">
        <v>0</v>
      </c>
      <c r="L12" s="167"/>
      <c r="M12" s="167">
        <v>0</v>
      </c>
      <c r="N12" s="167"/>
      <c r="O12" s="167">
        <v>0</v>
      </c>
      <c r="P12" s="167"/>
      <c r="Q12" s="167">
        <v>0</v>
      </c>
      <c r="R12" s="167"/>
      <c r="S12" s="304">
        <f t="shared" si="0"/>
        <v>0</v>
      </c>
    </row>
    <row r="13" spans="1:19">
      <c r="A13" s="166">
        <v>6</v>
      </c>
      <c r="B13" s="1" t="s">
        <v>99</v>
      </c>
      <c r="C13" s="167">
        <v>0</v>
      </c>
      <c r="D13" s="167"/>
      <c r="E13" s="167">
        <v>285762.82</v>
      </c>
      <c r="F13" s="167"/>
      <c r="G13" s="167">
        <v>0</v>
      </c>
      <c r="H13" s="167"/>
      <c r="I13" s="167">
        <v>0</v>
      </c>
      <c r="J13" s="167"/>
      <c r="K13" s="167">
        <v>0</v>
      </c>
      <c r="L13" s="167"/>
      <c r="M13" s="167">
        <v>12230917.709999999</v>
      </c>
      <c r="N13" s="167"/>
      <c r="O13" s="167">
        <v>0</v>
      </c>
      <c r="P13" s="167"/>
      <c r="Q13" s="167">
        <v>0</v>
      </c>
      <c r="R13" s="167"/>
      <c r="S13" s="304">
        <f t="shared" si="0"/>
        <v>12288070.273999998</v>
      </c>
    </row>
    <row r="14" spans="1:19">
      <c r="A14" s="166">
        <v>7</v>
      </c>
      <c r="B14" s="1" t="s">
        <v>100</v>
      </c>
      <c r="C14" s="167">
        <v>0</v>
      </c>
      <c r="D14" s="167"/>
      <c r="E14" s="167">
        <v>0</v>
      </c>
      <c r="F14" s="167"/>
      <c r="G14" s="167">
        <v>0</v>
      </c>
      <c r="H14" s="167"/>
      <c r="I14" s="167">
        <v>0</v>
      </c>
      <c r="J14" s="167"/>
      <c r="K14" s="167">
        <v>0</v>
      </c>
      <c r="L14" s="167"/>
      <c r="M14" s="167">
        <v>5567905.5099999998</v>
      </c>
      <c r="N14" s="167">
        <v>156228</v>
      </c>
      <c r="O14" s="167">
        <v>0</v>
      </c>
      <c r="P14" s="167"/>
      <c r="Q14" s="167">
        <v>0</v>
      </c>
      <c r="R14" s="167"/>
      <c r="S14" s="304">
        <f t="shared" si="0"/>
        <v>5724133.5099999998</v>
      </c>
    </row>
    <row r="15" spans="1:19">
      <c r="A15" s="166">
        <v>8</v>
      </c>
      <c r="B15" s="1" t="s">
        <v>101</v>
      </c>
      <c r="C15" s="167">
        <v>0</v>
      </c>
      <c r="D15" s="167"/>
      <c r="E15" s="167">
        <v>0</v>
      </c>
      <c r="F15" s="167"/>
      <c r="G15" s="167">
        <v>0</v>
      </c>
      <c r="H15" s="167"/>
      <c r="I15" s="167">
        <v>0</v>
      </c>
      <c r="J15" s="167"/>
      <c r="K15" s="167">
        <v>0</v>
      </c>
      <c r="L15" s="167"/>
      <c r="M15" s="167">
        <v>4959387.07</v>
      </c>
      <c r="N15" s="167"/>
      <c r="O15" s="167">
        <v>0</v>
      </c>
      <c r="P15" s="167"/>
      <c r="Q15" s="167">
        <v>0</v>
      </c>
      <c r="R15" s="167"/>
      <c r="S15" s="304">
        <f t="shared" si="0"/>
        <v>4959387.07</v>
      </c>
    </row>
    <row r="16" spans="1:19">
      <c r="A16" s="166">
        <v>9</v>
      </c>
      <c r="B16" s="1" t="s">
        <v>102</v>
      </c>
      <c r="C16" s="167">
        <v>0</v>
      </c>
      <c r="D16" s="167"/>
      <c r="E16" s="167">
        <v>0</v>
      </c>
      <c r="F16" s="167"/>
      <c r="G16" s="167">
        <v>0</v>
      </c>
      <c r="H16" s="167"/>
      <c r="I16" s="167">
        <v>0</v>
      </c>
      <c r="J16" s="167"/>
      <c r="K16" s="167">
        <v>0</v>
      </c>
      <c r="L16" s="167"/>
      <c r="M16" s="167">
        <v>0</v>
      </c>
      <c r="N16" s="167"/>
      <c r="O16" s="167">
        <v>0</v>
      </c>
      <c r="P16" s="167"/>
      <c r="Q16" s="167">
        <v>0</v>
      </c>
      <c r="R16" s="167"/>
      <c r="S16" s="304">
        <f t="shared" si="0"/>
        <v>0</v>
      </c>
    </row>
    <row r="17" spans="1:19">
      <c r="A17" s="166">
        <v>10</v>
      </c>
      <c r="B17" s="1" t="s">
        <v>103</v>
      </c>
      <c r="C17" s="167">
        <v>0</v>
      </c>
      <c r="D17" s="167"/>
      <c r="E17" s="167">
        <v>0</v>
      </c>
      <c r="F17" s="167"/>
      <c r="G17" s="167">
        <v>0</v>
      </c>
      <c r="H17" s="167"/>
      <c r="I17" s="167">
        <v>0</v>
      </c>
      <c r="J17" s="167"/>
      <c r="K17" s="167">
        <v>0</v>
      </c>
      <c r="L17" s="167"/>
      <c r="M17" s="167">
        <v>876613.37000000034</v>
      </c>
      <c r="N17" s="167"/>
      <c r="O17" s="167">
        <v>0</v>
      </c>
      <c r="P17" s="167"/>
      <c r="Q17" s="167">
        <v>0</v>
      </c>
      <c r="R17" s="167"/>
      <c r="S17" s="304">
        <f t="shared" si="0"/>
        <v>876613.37000000034</v>
      </c>
    </row>
    <row r="18" spans="1:19">
      <c r="A18" s="166">
        <v>11</v>
      </c>
      <c r="B18" s="1" t="s">
        <v>104</v>
      </c>
      <c r="C18" s="167">
        <v>0</v>
      </c>
      <c r="D18" s="167"/>
      <c r="E18" s="167">
        <v>0</v>
      </c>
      <c r="F18" s="167"/>
      <c r="G18" s="167">
        <v>0</v>
      </c>
      <c r="H18" s="167"/>
      <c r="I18" s="167">
        <v>0</v>
      </c>
      <c r="J18" s="167"/>
      <c r="K18" s="167">
        <v>0</v>
      </c>
      <c r="L18" s="167"/>
      <c r="M18" s="167">
        <v>0</v>
      </c>
      <c r="N18" s="167"/>
      <c r="O18" s="167">
        <v>132736.34999999998</v>
      </c>
      <c r="P18" s="167"/>
      <c r="Q18" s="167">
        <v>0</v>
      </c>
      <c r="R18" s="167"/>
      <c r="S18" s="304">
        <f t="shared" si="0"/>
        <v>199104.52499999997</v>
      </c>
    </row>
    <row r="19" spans="1:19">
      <c r="A19" s="166">
        <v>12</v>
      </c>
      <c r="B19" s="1" t="s">
        <v>105</v>
      </c>
      <c r="C19" s="167">
        <v>0</v>
      </c>
      <c r="D19" s="167"/>
      <c r="E19" s="167">
        <v>0</v>
      </c>
      <c r="F19" s="167"/>
      <c r="G19" s="167">
        <v>0</v>
      </c>
      <c r="H19" s="167"/>
      <c r="I19" s="167">
        <v>0</v>
      </c>
      <c r="J19" s="167"/>
      <c r="K19" s="167">
        <v>0</v>
      </c>
      <c r="L19" s="167"/>
      <c r="M19" s="167">
        <v>0</v>
      </c>
      <c r="N19" s="167"/>
      <c r="O19" s="167">
        <v>0</v>
      </c>
      <c r="P19" s="167"/>
      <c r="Q19" s="167">
        <v>0</v>
      </c>
      <c r="R19" s="167"/>
      <c r="S19" s="304">
        <f t="shared" si="0"/>
        <v>0</v>
      </c>
    </row>
    <row r="20" spans="1:19">
      <c r="A20" s="166">
        <v>13</v>
      </c>
      <c r="B20" s="1" t="s">
        <v>246</v>
      </c>
      <c r="C20" s="167">
        <v>0</v>
      </c>
      <c r="D20" s="167"/>
      <c r="E20" s="167">
        <v>0</v>
      </c>
      <c r="F20" s="167"/>
      <c r="G20" s="167">
        <v>0</v>
      </c>
      <c r="H20" s="167"/>
      <c r="I20" s="167">
        <v>0</v>
      </c>
      <c r="J20" s="167"/>
      <c r="K20" s="167">
        <v>0</v>
      </c>
      <c r="L20" s="167"/>
      <c r="M20" s="167">
        <v>0</v>
      </c>
      <c r="N20" s="167"/>
      <c r="O20" s="167">
        <v>0</v>
      </c>
      <c r="P20" s="167"/>
      <c r="Q20" s="167">
        <v>0</v>
      </c>
      <c r="R20" s="167"/>
      <c r="S20" s="304">
        <f t="shared" si="0"/>
        <v>0</v>
      </c>
    </row>
    <row r="21" spans="1:19">
      <c r="A21" s="166">
        <v>14</v>
      </c>
      <c r="B21" s="1" t="s">
        <v>107</v>
      </c>
      <c r="C21" s="167">
        <v>1795380.1700000002</v>
      </c>
      <c r="D21" s="167"/>
      <c r="E21" s="167">
        <v>90982.24</v>
      </c>
      <c r="F21" s="167"/>
      <c r="G21" s="167">
        <v>0</v>
      </c>
      <c r="H21" s="167"/>
      <c r="I21" s="167">
        <v>0</v>
      </c>
      <c r="J21" s="167"/>
      <c r="K21" s="167">
        <v>0</v>
      </c>
      <c r="L21" s="167"/>
      <c r="M21" s="167">
        <v>22819898</v>
      </c>
      <c r="N21" s="167"/>
      <c r="O21" s="167">
        <v>0</v>
      </c>
      <c r="P21" s="167"/>
      <c r="Q21" s="167">
        <v>0</v>
      </c>
      <c r="R21" s="167"/>
      <c r="S21" s="304">
        <f t="shared" si="0"/>
        <v>22838094.447999999</v>
      </c>
    </row>
    <row r="22" spans="1:19" ht="13.5" thickBot="1">
      <c r="A22" s="168"/>
      <c r="B22" s="169" t="s">
        <v>108</v>
      </c>
      <c r="C22" s="170">
        <f>SUM(C8:C21)</f>
        <v>39665006.680000007</v>
      </c>
      <c r="D22" s="170">
        <f t="shared" ref="D22:J22" si="1">SUM(D8:D21)</f>
        <v>0</v>
      </c>
      <c r="E22" s="170">
        <f t="shared" si="1"/>
        <v>376745.06</v>
      </c>
      <c r="F22" s="170">
        <f t="shared" si="1"/>
        <v>0</v>
      </c>
      <c r="G22" s="170">
        <f t="shared" si="1"/>
        <v>0</v>
      </c>
      <c r="H22" s="170">
        <f t="shared" si="1"/>
        <v>0</v>
      </c>
      <c r="I22" s="170">
        <f t="shared" si="1"/>
        <v>0</v>
      </c>
      <c r="J22" s="170">
        <f t="shared" si="1"/>
        <v>0</v>
      </c>
      <c r="K22" s="170">
        <f t="shared" ref="K22:S22" si="2">SUM(K8:K21)</f>
        <v>0</v>
      </c>
      <c r="L22" s="170">
        <f t="shared" si="2"/>
        <v>0</v>
      </c>
      <c r="M22" s="170">
        <f t="shared" si="2"/>
        <v>47937758.230000004</v>
      </c>
      <c r="N22" s="170">
        <f t="shared" si="2"/>
        <v>156228</v>
      </c>
      <c r="O22" s="170">
        <f t="shared" si="2"/>
        <v>132736.34999999998</v>
      </c>
      <c r="P22" s="170">
        <f t="shared" si="2"/>
        <v>0</v>
      </c>
      <c r="Q22" s="170">
        <f t="shared" si="2"/>
        <v>0</v>
      </c>
      <c r="R22" s="170">
        <f t="shared" si="2"/>
        <v>0</v>
      </c>
      <c r="S22" s="305">
        <f t="shared" si="2"/>
        <v>48368439.766999997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70" zoomScaleNormal="70" workbookViewId="0">
      <pane xSplit="2" ySplit="6" topLeftCell="C7" activePane="bottomRight" state="frozen"/>
      <selection activeCell="B9" sqref="B9"/>
      <selection pane="topRight" activeCell="B9" sqref="B9"/>
      <selection pane="bottomLeft" activeCell="B9" sqref="B9"/>
      <selection pane="bottomRight" activeCell="C7" sqref="C7:G20"/>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47"/>
  </cols>
  <sheetData>
    <row r="1" spans="1:22">
      <c r="A1" s="2" t="s">
        <v>30</v>
      </c>
      <c r="B1" s="3" t="str">
        <f>'Info '!C2</f>
        <v>JSC Silk Road Bank</v>
      </c>
    </row>
    <row r="2" spans="1:22">
      <c r="A2" s="2" t="s">
        <v>31</v>
      </c>
      <c r="B2" s="458">
        <f>'1. key ratios '!B2</f>
        <v>44469</v>
      </c>
    </row>
    <row r="4" spans="1:22" ht="13.5" thickBot="1">
      <c r="A4" s="4" t="s">
        <v>365</v>
      </c>
      <c r="B4" s="171" t="s">
        <v>94</v>
      </c>
      <c r="V4" s="48" t="s">
        <v>73</v>
      </c>
    </row>
    <row r="5" spans="1:22" ht="12.75" customHeight="1">
      <c r="A5" s="172"/>
      <c r="B5" s="173"/>
      <c r="C5" s="650" t="s">
        <v>276</v>
      </c>
      <c r="D5" s="651"/>
      <c r="E5" s="651"/>
      <c r="F5" s="651"/>
      <c r="G5" s="651"/>
      <c r="H5" s="651"/>
      <c r="I5" s="651"/>
      <c r="J5" s="651"/>
      <c r="K5" s="651"/>
      <c r="L5" s="652"/>
      <c r="M5" s="653" t="s">
        <v>277</v>
      </c>
      <c r="N5" s="654"/>
      <c r="O5" s="654"/>
      <c r="P5" s="654"/>
      <c r="Q5" s="654"/>
      <c r="R5" s="654"/>
      <c r="S5" s="655"/>
      <c r="T5" s="658" t="s">
        <v>363</v>
      </c>
      <c r="U5" s="658" t="s">
        <v>364</v>
      </c>
      <c r="V5" s="656" t="s">
        <v>120</v>
      </c>
    </row>
    <row r="6" spans="1:22" s="106" customFormat="1" ht="102">
      <c r="A6" s="104"/>
      <c r="B6" s="174"/>
      <c r="C6" s="175" t="s">
        <v>109</v>
      </c>
      <c r="D6" s="261" t="s">
        <v>110</v>
      </c>
      <c r="E6" s="201" t="s">
        <v>279</v>
      </c>
      <c r="F6" s="201" t="s">
        <v>280</v>
      </c>
      <c r="G6" s="261" t="s">
        <v>283</v>
      </c>
      <c r="H6" s="261" t="s">
        <v>278</v>
      </c>
      <c r="I6" s="261" t="s">
        <v>111</v>
      </c>
      <c r="J6" s="261" t="s">
        <v>112</v>
      </c>
      <c r="K6" s="176" t="s">
        <v>113</v>
      </c>
      <c r="L6" s="177" t="s">
        <v>114</v>
      </c>
      <c r="M6" s="175" t="s">
        <v>281</v>
      </c>
      <c r="N6" s="176" t="s">
        <v>115</v>
      </c>
      <c r="O6" s="176" t="s">
        <v>116</v>
      </c>
      <c r="P6" s="176" t="s">
        <v>117</v>
      </c>
      <c r="Q6" s="176" t="s">
        <v>118</v>
      </c>
      <c r="R6" s="176" t="s">
        <v>119</v>
      </c>
      <c r="S6" s="284" t="s">
        <v>282</v>
      </c>
      <c r="T6" s="659"/>
      <c r="U6" s="659"/>
      <c r="V6" s="657"/>
    </row>
    <row r="7" spans="1:22">
      <c r="A7" s="178">
        <v>1</v>
      </c>
      <c r="B7" s="1" t="s">
        <v>95</v>
      </c>
      <c r="C7" s="179"/>
      <c r="D7" s="167"/>
      <c r="E7" s="167"/>
      <c r="F7" s="167"/>
      <c r="G7" s="167"/>
      <c r="H7" s="167"/>
      <c r="I7" s="167"/>
      <c r="J7" s="167"/>
      <c r="K7" s="167"/>
      <c r="L7" s="180"/>
      <c r="M7" s="179"/>
      <c r="N7" s="167"/>
      <c r="O7" s="167"/>
      <c r="P7" s="167"/>
      <c r="Q7" s="167"/>
      <c r="R7" s="167"/>
      <c r="S7" s="180"/>
      <c r="T7" s="293"/>
      <c r="U7" s="293"/>
      <c r="V7" s="181">
        <f>SUM(C7:S7)</f>
        <v>0</v>
      </c>
    </row>
    <row r="8" spans="1:22">
      <c r="A8" s="178">
        <v>2</v>
      </c>
      <c r="B8" s="1" t="s">
        <v>96</v>
      </c>
      <c r="C8" s="179"/>
      <c r="D8" s="167"/>
      <c r="E8" s="167"/>
      <c r="F8" s="167"/>
      <c r="G8" s="167"/>
      <c r="H8" s="167"/>
      <c r="I8" s="167"/>
      <c r="J8" s="167"/>
      <c r="K8" s="167"/>
      <c r="L8" s="180"/>
      <c r="M8" s="179"/>
      <c r="N8" s="167"/>
      <c r="O8" s="167"/>
      <c r="P8" s="167"/>
      <c r="Q8" s="167"/>
      <c r="R8" s="167"/>
      <c r="S8" s="180"/>
      <c r="T8" s="293"/>
      <c r="U8" s="293"/>
      <c r="V8" s="181">
        <f t="shared" ref="V8:V20" si="0">SUM(C8:S8)</f>
        <v>0</v>
      </c>
    </row>
    <row r="9" spans="1:22">
      <c r="A9" s="178">
        <v>3</v>
      </c>
      <c r="B9" s="1" t="s">
        <v>269</v>
      </c>
      <c r="C9" s="179"/>
      <c r="D9" s="167"/>
      <c r="E9" s="167"/>
      <c r="F9" s="167"/>
      <c r="G9" s="167"/>
      <c r="H9" s="167"/>
      <c r="I9" s="167"/>
      <c r="J9" s="167"/>
      <c r="K9" s="167"/>
      <c r="L9" s="180"/>
      <c r="M9" s="179"/>
      <c r="N9" s="167"/>
      <c r="O9" s="167"/>
      <c r="P9" s="167"/>
      <c r="Q9" s="167"/>
      <c r="R9" s="167"/>
      <c r="S9" s="180"/>
      <c r="T9" s="293"/>
      <c r="U9" s="293"/>
      <c r="V9" s="181">
        <f t="shared" si="0"/>
        <v>0</v>
      </c>
    </row>
    <row r="10" spans="1:22">
      <c r="A10" s="178">
        <v>4</v>
      </c>
      <c r="B10" s="1" t="s">
        <v>97</v>
      </c>
      <c r="C10" s="179"/>
      <c r="D10" s="167"/>
      <c r="E10" s="167"/>
      <c r="F10" s="167"/>
      <c r="G10" s="167"/>
      <c r="H10" s="167"/>
      <c r="I10" s="167"/>
      <c r="J10" s="167"/>
      <c r="K10" s="167"/>
      <c r="L10" s="180"/>
      <c r="M10" s="179"/>
      <c r="N10" s="167"/>
      <c r="O10" s="167"/>
      <c r="P10" s="167"/>
      <c r="Q10" s="167"/>
      <c r="R10" s="167"/>
      <c r="S10" s="180"/>
      <c r="T10" s="293"/>
      <c r="U10" s="293"/>
      <c r="V10" s="181">
        <f t="shared" si="0"/>
        <v>0</v>
      </c>
    </row>
    <row r="11" spans="1:22">
      <c r="A11" s="178">
        <v>5</v>
      </c>
      <c r="B11" s="1" t="s">
        <v>98</v>
      </c>
      <c r="C11" s="179"/>
      <c r="D11" s="167"/>
      <c r="E11" s="167"/>
      <c r="F11" s="167"/>
      <c r="G11" s="167"/>
      <c r="H11" s="167"/>
      <c r="I11" s="167"/>
      <c r="J11" s="167"/>
      <c r="K11" s="167"/>
      <c r="L11" s="180"/>
      <c r="M11" s="179"/>
      <c r="N11" s="167"/>
      <c r="O11" s="167"/>
      <c r="P11" s="167"/>
      <c r="Q11" s="167"/>
      <c r="R11" s="167"/>
      <c r="S11" s="180"/>
      <c r="T11" s="293"/>
      <c r="U11" s="293"/>
      <c r="V11" s="181">
        <f t="shared" si="0"/>
        <v>0</v>
      </c>
    </row>
    <row r="12" spans="1:22">
      <c r="A12" s="178">
        <v>6</v>
      </c>
      <c r="B12" s="1" t="s">
        <v>99</v>
      </c>
      <c r="C12" s="179"/>
      <c r="D12" s="167"/>
      <c r="E12" s="167"/>
      <c r="F12" s="167"/>
      <c r="G12" s="167"/>
      <c r="H12" s="167"/>
      <c r="I12" s="167"/>
      <c r="J12" s="167"/>
      <c r="K12" s="167"/>
      <c r="L12" s="180"/>
      <c r="M12" s="179"/>
      <c r="N12" s="167"/>
      <c r="O12" s="167"/>
      <c r="P12" s="167"/>
      <c r="Q12" s="167"/>
      <c r="R12" s="167"/>
      <c r="S12" s="180"/>
      <c r="T12" s="293"/>
      <c r="U12" s="293"/>
      <c r="V12" s="181">
        <f t="shared" si="0"/>
        <v>0</v>
      </c>
    </row>
    <row r="13" spans="1:22">
      <c r="A13" s="178">
        <v>7</v>
      </c>
      <c r="B13" s="1" t="s">
        <v>100</v>
      </c>
      <c r="C13" s="179"/>
      <c r="D13" s="167"/>
      <c r="E13" s="167"/>
      <c r="F13" s="167"/>
      <c r="G13" s="167"/>
      <c r="H13" s="167"/>
      <c r="I13" s="167"/>
      <c r="J13" s="167"/>
      <c r="K13" s="167"/>
      <c r="L13" s="180"/>
      <c r="M13" s="179"/>
      <c r="N13" s="167"/>
      <c r="O13" s="167"/>
      <c r="P13" s="167"/>
      <c r="Q13" s="167"/>
      <c r="R13" s="167"/>
      <c r="S13" s="180"/>
      <c r="T13" s="293"/>
      <c r="U13" s="293"/>
      <c r="V13" s="181">
        <f t="shared" si="0"/>
        <v>0</v>
      </c>
    </row>
    <row r="14" spans="1:22">
      <c r="A14" s="178">
        <v>8</v>
      </c>
      <c r="B14" s="1" t="s">
        <v>101</v>
      </c>
      <c r="C14" s="179"/>
      <c r="D14" s="167"/>
      <c r="E14" s="167"/>
      <c r="F14" s="167"/>
      <c r="G14" s="167"/>
      <c r="H14" s="167"/>
      <c r="I14" s="167"/>
      <c r="J14" s="167"/>
      <c r="K14" s="167"/>
      <c r="L14" s="180"/>
      <c r="M14" s="179"/>
      <c r="N14" s="167"/>
      <c r="O14" s="167"/>
      <c r="P14" s="167"/>
      <c r="Q14" s="167"/>
      <c r="R14" s="167"/>
      <c r="S14" s="180"/>
      <c r="T14" s="293"/>
      <c r="U14" s="293"/>
      <c r="V14" s="181">
        <f t="shared" si="0"/>
        <v>0</v>
      </c>
    </row>
    <row r="15" spans="1:22">
      <c r="A15" s="178">
        <v>9</v>
      </c>
      <c r="B15" s="1" t="s">
        <v>102</v>
      </c>
      <c r="C15" s="179"/>
      <c r="D15" s="167"/>
      <c r="E15" s="167"/>
      <c r="F15" s="167"/>
      <c r="G15" s="167"/>
      <c r="H15" s="167"/>
      <c r="I15" s="167"/>
      <c r="J15" s="167"/>
      <c r="K15" s="167"/>
      <c r="L15" s="180"/>
      <c r="M15" s="179"/>
      <c r="N15" s="167"/>
      <c r="O15" s="167"/>
      <c r="P15" s="167"/>
      <c r="Q15" s="167"/>
      <c r="R15" s="167"/>
      <c r="S15" s="180"/>
      <c r="T15" s="293"/>
      <c r="U15" s="293"/>
      <c r="V15" s="181">
        <f t="shared" si="0"/>
        <v>0</v>
      </c>
    </row>
    <row r="16" spans="1:22">
      <c r="A16" s="178">
        <v>10</v>
      </c>
      <c r="B16" s="1" t="s">
        <v>103</v>
      </c>
      <c r="C16" s="179"/>
      <c r="D16" s="167"/>
      <c r="E16" s="167"/>
      <c r="F16" s="167"/>
      <c r="G16" s="167"/>
      <c r="H16" s="167"/>
      <c r="I16" s="167"/>
      <c r="J16" s="167"/>
      <c r="K16" s="167"/>
      <c r="L16" s="180"/>
      <c r="M16" s="179"/>
      <c r="N16" s="167"/>
      <c r="O16" s="167"/>
      <c r="P16" s="167"/>
      <c r="Q16" s="167"/>
      <c r="R16" s="167"/>
      <c r="S16" s="180"/>
      <c r="T16" s="293"/>
      <c r="U16" s="293"/>
      <c r="V16" s="181">
        <f t="shared" si="0"/>
        <v>0</v>
      </c>
    </row>
    <row r="17" spans="1:22">
      <c r="A17" s="178">
        <v>11</v>
      </c>
      <c r="B17" s="1" t="s">
        <v>104</v>
      </c>
      <c r="C17" s="179"/>
      <c r="D17" s="167"/>
      <c r="E17" s="167"/>
      <c r="F17" s="167"/>
      <c r="G17" s="167"/>
      <c r="H17" s="167"/>
      <c r="I17" s="167"/>
      <c r="J17" s="167"/>
      <c r="K17" s="167"/>
      <c r="L17" s="180"/>
      <c r="M17" s="179"/>
      <c r="N17" s="167"/>
      <c r="O17" s="167"/>
      <c r="P17" s="167"/>
      <c r="Q17" s="167"/>
      <c r="R17" s="167"/>
      <c r="S17" s="180"/>
      <c r="T17" s="293"/>
      <c r="U17" s="293"/>
      <c r="V17" s="181">
        <f t="shared" si="0"/>
        <v>0</v>
      </c>
    </row>
    <row r="18" spans="1:22">
      <c r="A18" s="178">
        <v>12</v>
      </c>
      <c r="B18" s="1" t="s">
        <v>105</v>
      </c>
      <c r="C18" s="179"/>
      <c r="D18" s="167"/>
      <c r="E18" s="167"/>
      <c r="F18" s="167"/>
      <c r="G18" s="167"/>
      <c r="H18" s="167"/>
      <c r="I18" s="167"/>
      <c r="J18" s="167"/>
      <c r="K18" s="167"/>
      <c r="L18" s="180"/>
      <c r="M18" s="179"/>
      <c r="N18" s="167"/>
      <c r="O18" s="167"/>
      <c r="P18" s="167"/>
      <c r="Q18" s="167"/>
      <c r="R18" s="167"/>
      <c r="S18" s="180"/>
      <c r="T18" s="293"/>
      <c r="U18" s="293"/>
      <c r="V18" s="181">
        <f t="shared" si="0"/>
        <v>0</v>
      </c>
    </row>
    <row r="19" spans="1:22">
      <c r="A19" s="178">
        <v>13</v>
      </c>
      <c r="B19" s="1" t="s">
        <v>106</v>
      </c>
      <c r="C19" s="179"/>
      <c r="D19" s="167"/>
      <c r="E19" s="167"/>
      <c r="F19" s="167"/>
      <c r="G19" s="167"/>
      <c r="H19" s="167"/>
      <c r="I19" s="167"/>
      <c r="J19" s="167"/>
      <c r="K19" s="167"/>
      <c r="L19" s="180"/>
      <c r="M19" s="179"/>
      <c r="N19" s="167"/>
      <c r="O19" s="167"/>
      <c r="P19" s="167"/>
      <c r="Q19" s="167"/>
      <c r="R19" s="167"/>
      <c r="S19" s="180"/>
      <c r="T19" s="293"/>
      <c r="U19" s="293"/>
      <c r="V19" s="181">
        <f t="shared" si="0"/>
        <v>0</v>
      </c>
    </row>
    <row r="20" spans="1:22">
      <c r="A20" s="178">
        <v>14</v>
      </c>
      <c r="B20" s="1" t="s">
        <v>107</v>
      </c>
      <c r="C20" s="179"/>
      <c r="D20" s="167"/>
      <c r="E20" s="167"/>
      <c r="F20" s="167"/>
      <c r="G20" s="167"/>
      <c r="H20" s="167"/>
      <c r="I20" s="167"/>
      <c r="J20" s="167"/>
      <c r="K20" s="167"/>
      <c r="L20" s="180"/>
      <c r="M20" s="179"/>
      <c r="N20" s="167"/>
      <c r="O20" s="167"/>
      <c r="P20" s="167"/>
      <c r="Q20" s="167"/>
      <c r="R20" s="167"/>
      <c r="S20" s="180"/>
      <c r="T20" s="293"/>
      <c r="U20" s="293"/>
      <c r="V20" s="181">
        <f t="shared" si="0"/>
        <v>0</v>
      </c>
    </row>
    <row r="21" spans="1:22" ht="13.5" thickBot="1">
      <c r="A21" s="168"/>
      <c r="B21" s="182" t="s">
        <v>108</v>
      </c>
      <c r="C21" s="183">
        <f>SUM(C7:C20)</f>
        <v>0</v>
      </c>
      <c r="D21" s="170">
        <f t="shared" ref="D21:V21" si="1">SUM(D7:D20)</f>
        <v>0</v>
      </c>
      <c r="E21" s="170">
        <f t="shared" si="1"/>
        <v>0</v>
      </c>
      <c r="F21" s="170">
        <f t="shared" si="1"/>
        <v>0</v>
      </c>
      <c r="G21" s="170">
        <f t="shared" si="1"/>
        <v>0</v>
      </c>
      <c r="H21" s="170">
        <f t="shared" si="1"/>
        <v>0</v>
      </c>
      <c r="I21" s="170">
        <f t="shared" si="1"/>
        <v>0</v>
      </c>
      <c r="J21" s="170">
        <f t="shared" si="1"/>
        <v>0</v>
      </c>
      <c r="K21" s="170">
        <f t="shared" si="1"/>
        <v>0</v>
      </c>
      <c r="L21" s="184">
        <f t="shared" si="1"/>
        <v>0</v>
      </c>
      <c r="M21" s="183">
        <f t="shared" si="1"/>
        <v>0</v>
      </c>
      <c r="N21" s="170">
        <f t="shared" si="1"/>
        <v>0</v>
      </c>
      <c r="O21" s="170">
        <f t="shared" si="1"/>
        <v>0</v>
      </c>
      <c r="P21" s="170">
        <f t="shared" si="1"/>
        <v>0</v>
      </c>
      <c r="Q21" s="170">
        <f t="shared" si="1"/>
        <v>0</v>
      </c>
      <c r="R21" s="170">
        <f t="shared" si="1"/>
        <v>0</v>
      </c>
      <c r="S21" s="184">
        <f>SUM(S7:S20)</f>
        <v>0</v>
      </c>
      <c r="T21" s="184">
        <f>SUM(T7:T20)</f>
        <v>0</v>
      </c>
      <c r="U21" s="184">
        <f t="shared" ref="U21" si="2">SUM(U7:U20)</f>
        <v>0</v>
      </c>
      <c r="V21" s="185">
        <f t="shared" si="1"/>
        <v>0</v>
      </c>
    </row>
    <row r="24" spans="1:22">
      <c r="C24" s="81"/>
      <c r="D24" s="81"/>
      <c r="E24" s="81"/>
    </row>
    <row r="25" spans="1:22">
      <c r="A25" s="103"/>
      <c r="B25" s="103"/>
      <c r="D25" s="81"/>
      <c r="E25" s="81"/>
    </row>
    <row r="26" spans="1:22">
      <c r="A26" s="103"/>
      <c r="B26" s="82"/>
      <c r="D26" s="81"/>
      <c r="E26" s="81"/>
    </row>
    <row r="27" spans="1:22">
      <c r="A27" s="103"/>
      <c r="B27" s="103"/>
      <c r="D27" s="81"/>
      <c r="E27" s="81"/>
    </row>
    <row r="28" spans="1:22">
      <c r="A28" s="103"/>
      <c r="B28" s="82"/>
      <c r="D28" s="81"/>
      <c r="E28" s="8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55" zoomScaleNormal="55" workbookViewId="0">
      <pane xSplit="1" ySplit="7" topLeftCell="B8" activePane="bottomRight" state="frozen"/>
      <selection activeCell="B9" sqref="B9"/>
      <selection pane="topRight" activeCell="B9" sqref="B9"/>
      <selection pane="bottomLeft" activeCell="B9" sqref="B9"/>
      <selection pane="bottomRight" activeCell="C8" sqref="C8:G21"/>
    </sheetView>
  </sheetViews>
  <sheetFormatPr defaultColWidth="9.28515625" defaultRowHeight="12.75"/>
  <cols>
    <col min="1" max="1" width="10.5703125" style="4" bestFit="1" customWidth="1"/>
    <col min="2" max="2" width="101.7109375" style="4" customWidth="1"/>
    <col min="3" max="3" width="13.7109375" style="266" customWidth="1"/>
    <col min="4" max="4" width="14.7109375" style="266" bestFit="1" customWidth="1"/>
    <col min="5" max="5" width="17.7109375" style="266" customWidth="1"/>
    <col min="6" max="6" width="15.7109375" style="266" customWidth="1"/>
    <col min="7" max="7" width="17.42578125" style="266" customWidth="1"/>
    <col min="8" max="8" width="15.28515625" style="266" customWidth="1"/>
    <col min="9" max="16384" width="9.28515625" style="47"/>
  </cols>
  <sheetData>
    <row r="1" spans="1:9">
      <c r="A1" s="2" t="s">
        <v>30</v>
      </c>
      <c r="B1" s="4" t="str">
        <f>'Info '!C2</f>
        <v>JSC Silk Road Bank</v>
      </c>
      <c r="C1" s="3">
        <f>'Info '!D2</f>
        <v>0</v>
      </c>
    </row>
    <row r="2" spans="1:9">
      <c r="A2" s="2" t="s">
        <v>31</v>
      </c>
      <c r="B2" s="458">
        <f>'1. key ratios '!B2</f>
        <v>44469</v>
      </c>
      <c r="C2" s="457"/>
    </row>
    <row r="4" spans="1:9" ht="13.5" thickBot="1">
      <c r="A4" s="2" t="s">
        <v>252</v>
      </c>
      <c r="B4" s="171" t="s">
        <v>375</v>
      </c>
    </row>
    <row r="5" spans="1:9">
      <c r="A5" s="172"/>
      <c r="B5" s="186"/>
      <c r="C5" s="294" t="s">
        <v>0</v>
      </c>
      <c r="D5" s="294" t="s">
        <v>1</v>
      </c>
      <c r="E5" s="294" t="s">
        <v>2</v>
      </c>
      <c r="F5" s="294" t="s">
        <v>3</v>
      </c>
      <c r="G5" s="295" t="s">
        <v>4</v>
      </c>
      <c r="H5" s="296" t="s">
        <v>5</v>
      </c>
      <c r="I5" s="187"/>
    </row>
    <row r="6" spans="1:9" s="187" customFormat="1" ht="12.75" customHeight="1">
      <c r="A6" s="188"/>
      <c r="B6" s="662" t="s">
        <v>251</v>
      </c>
      <c r="C6" s="648" t="s">
        <v>367</v>
      </c>
      <c r="D6" s="664" t="s">
        <v>366</v>
      </c>
      <c r="E6" s="665"/>
      <c r="F6" s="648" t="s">
        <v>371</v>
      </c>
      <c r="G6" s="648" t="s">
        <v>372</v>
      </c>
      <c r="H6" s="660" t="s">
        <v>370</v>
      </c>
    </row>
    <row r="7" spans="1:9" ht="38.25">
      <c r="A7" s="190"/>
      <c r="B7" s="663"/>
      <c r="C7" s="649"/>
      <c r="D7" s="297" t="s">
        <v>369</v>
      </c>
      <c r="E7" s="297" t="s">
        <v>368</v>
      </c>
      <c r="F7" s="649"/>
      <c r="G7" s="649"/>
      <c r="H7" s="661"/>
      <c r="I7" s="187"/>
    </row>
    <row r="8" spans="1:9">
      <c r="A8" s="188">
        <v>1</v>
      </c>
      <c r="B8" s="1" t="s">
        <v>95</v>
      </c>
      <c r="C8" s="298">
        <v>39352663.080000006</v>
      </c>
      <c r="D8" s="298"/>
      <c r="E8" s="298"/>
      <c r="F8" s="298">
        <v>1483036.5699999998</v>
      </c>
      <c r="G8" s="299">
        <v>1483036.5699999998</v>
      </c>
      <c r="H8" s="301">
        <f>G8/(C8+E8)</f>
        <v>3.7685799484145091E-2</v>
      </c>
    </row>
    <row r="9" spans="1:9" ht="15" customHeight="1">
      <c r="A9" s="188">
        <v>2</v>
      </c>
      <c r="B9" s="1" t="s">
        <v>96</v>
      </c>
      <c r="C9" s="298">
        <v>0</v>
      </c>
      <c r="D9" s="298"/>
      <c r="E9" s="298"/>
      <c r="F9" s="298">
        <v>0</v>
      </c>
      <c r="G9" s="299">
        <v>0</v>
      </c>
      <c r="H9" s="301" t="e">
        <f t="shared" ref="H9:H21" si="0">G9/(C9+E9)</f>
        <v>#DIV/0!</v>
      </c>
    </row>
    <row r="10" spans="1:9">
      <c r="A10" s="188">
        <v>3</v>
      </c>
      <c r="B10" s="1" t="s">
        <v>269</v>
      </c>
      <c r="C10" s="298">
        <v>0</v>
      </c>
      <c r="D10" s="298"/>
      <c r="E10" s="298"/>
      <c r="F10" s="298">
        <v>0</v>
      </c>
      <c r="G10" s="299">
        <v>0</v>
      </c>
      <c r="H10" s="301" t="e">
        <f t="shared" si="0"/>
        <v>#DIV/0!</v>
      </c>
    </row>
    <row r="11" spans="1:9">
      <c r="A11" s="188">
        <v>4</v>
      </c>
      <c r="B11" s="1" t="s">
        <v>97</v>
      </c>
      <c r="C11" s="298">
        <v>0</v>
      </c>
      <c r="D11" s="298"/>
      <c r="E11" s="298"/>
      <c r="F11" s="298">
        <v>0</v>
      </c>
      <c r="G11" s="299">
        <v>0</v>
      </c>
      <c r="H11" s="301" t="e">
        <f t="shared" si="0"/>
        <v>#DIV/0!</v>
      </c>
    </row>
    <row r="12" spans="1:9">
      <c r="A12" s="188">
        <v>5</v>
      </c>
      <c r="B12" s="1" t="s">
        <v>98</v>
      </c>
      <c r="C12" s="298">
        <v>0</v>
      </c>
      <c r="D12" s="298"/>
      <c r="E12" s="298"/>
      <c r="F12" s="298">
        <v>0</v>
      </c>
      <c r="G12" s="299">
        <v>0</v>
      </c>
      <c r="H12" s="301" t="e">
        <f t="shared" si="0"/>
        <v>#DIV/0!</v>
      </c>
    </row>
    <row r="13" spans="1:9">
      <c r="A13" s="188">
        <v>6</v>
      </c>
      <c r="B13" s="1" t="s">
        <v>99</v>
      </c>
      <c r="C13" s="298">
        <v>12516680.529999999</v>
      </c>
      <c r="D13" s="298"/>
      <c r="E13" s="298"/>
      <c r="F13" s="298">
        <v>12288070.273999998</v>
      </c>
      <c r="G13" s="299">
        <v>12288070.273999998</v>
      </c>
      <c r="H13" s="301">
        <f t="shared" si="0"/>
        <v>0.98173555237332555</v>
      </c>
    </row>
    <row r="14" spans="1:9">
      <c r="A14" s="188">
        <v>7</v>
      </c>
      <c r="B14" s="1" t="s">
        <v>100</v>
      </c>
      <c r="C14" s="298">
        <v>5567905.5099999998</v>
      </c>
      <c r="D14" s="298">
        <v>238548.83000000002</v>
      </c>
      <c r="E14" s="298">
        <v>156228</v>
      </c>
      <c r="F14" s="298">
        <v>5724133.5099999998</v>
      </c>
      <c r="G14" s="299">
        <v>5724133.5099999998</v>
      </c>
      <c r="H14" s="301">
        <f t="shared" si="0"/>
        <v>1</v>
      </c>
    </row>
    <row r="15" spans="1:9">
      <c r="A15" s="188">
        <v>8</v>
      </c>
      <c r="B15" s="1" t="s">
        <v>101</v>
      </c>
      <c r="C15" s="298">
        <v>4959387.07</v>
      </c>
      <c r="D15" s="298"/>
      <c r="E15" s="298"/>
      <c r="F15" s="298">
        <v>4959387.07</v>
      </c>
      <c r="G15" s="299">
        <v>4959387.07</v>
      </c>
      <c r="H15" s="301">
        <f t="shared" si="0"/>
        <v>1</v>
      </c>
    </row>
    <row r="16" spans="1:9">
      <c r="A16" s="188">
        <v>9</v>
      </c>
      <c r="B16" s="1" t="s">
        <v>102</v>
      </c>
      <c r="C16" s="298">
        <v>0</v>
      </c>
      <c r="D16" s="298"/>
      <c r="E16" s="298"/>
      <c r="F16" s="298">
        <v>0</v>
      </c>
      <c r="G16" s="299">
        <v>0</v>
      </c>
      <c r="H16" s="301" t="e">
        <f t="shared" si="0"/>
        <v>#DIV/0!</v>
      </c>
    </row>
    <row r="17" spans="1:8">
      <c r="A17" s="188">
        <v>10</v>
      </c>
      <c r="B17" s="1" t="s">
        <v>103</v>
      </c>
      <c r="C17" s="298">
        <v>876613.37000000034</v>
      </c>
      <c r="D17" s="298"/>
      <c r="E17" s="298"/>
      <c r="F17" s="298">
        <v>876613.37000000034</v>
      </c>
      <c r="G17" s="299">
        <v>876613.37000000034</v>
      </c>
      <c r="H17" s="301">
        <f t="shared" si="0"/>
        <v>1</v>
      </c>
    </row>
    <row r="18" spans="1:8">
      <c r="A18" s="188">
        <v>11</v>
      </c>
      <c r="B18" s="1" t="s">
        <v>104</v>
      </c>
      <c r="C18" s="298">
        <v>132736.34999999998</v>
      </c>
      <c r="D18" s="298"/>
      <c r="E18" s="298"/>
      <c r="F18" s="298">
        <v>199104.52499999997</v>
      </c>
      <c r="G18" s="299">
        <v>199104.52499999997</v>
      </c>
      <c r="H18" s="301">
        <f t="shared" si="0"/>
        <v>1.5</v>
      </c>
    </row>
    <row r="19" spans="1:8">
      <c r="A19" s="188">
        <v>12</v>
      </c>
      <c r="B19" s="1" t="s">
        <v>105</v>
      </c>
      <c r="C19" s="298">
        <v>0</v>
      </c>
      <c r="D19" s="298"/>
      <c r="E19" s="298"/>
      <c r="F19" s="298">
        <v>0</v>
      </c>
      <c r="G19" s="299">
        <v>0</v>
      </c>
      <c r="H19" s="301" t="e">
        <f t="shared" si="0"/>
        <v>#DIV/0!</v>
      </c>
    </row>
    <row r="20" spans="1:8">
      <c r="A20" s="188">
        <v>13</v>
      </c>
      <c r="B20" s="1" t="s">
        <v>246</v>
      </c>
      <c r="C20" s="298">
        <v>0</v>
      </c>
      <c r="D20" s="298"/>
      <c r="E20" s="298"/>
      <c r="F20" s="298">
        <v>0</v>
      </c>
      <c r="G20" s="299">
        <v>0</v>
      </c>
      <c r="H20" s="301" t="e">
        <f t="shared" si="0"/>
        <v>#DIV/0!</v>
      </c>
    </row>
    <row r="21" spans="1:8">
      <c r="A21" s="188">
        <v>14</v>
      </c>
      <c r="B21" s="1" t="s">
        <v>107</v>
      </c>
      <c r="C21" s="298">
        <v>24706260.41</v>
      </c>
      <c r="D21" s="298"/>
      <c r="E21" s="298"/>
      <c r="F21" s="298">
        <v>22838094.447999999</v>
      </c>
      <c r="G21" s="299">
        <v>22838094.447999999</v>
      </c>
      <c r="H21" s="301">
        <f t="shared" si="0"/>
        <v>0.92438491576637594</v>
      </c>
    </row>
    <row r="22" spans="1:8" ht="13.5" thickBot="1">
      <c r="A22" s="191"/>
      <c r="B22" s="192" t="s">
        <v>108</v>
      </c>
      <c r="C22" s="300">
        <f>SUM(C8:C21)</f>
        <v>88112246.320000008</v>
      </c>
      <c r="D22" s="300">
        <f>SUM(D8:D21)</f>
        <v>238548.83000000002</v>
      </c>
      <c r="E22" s="300">
        <f>SUM(E8:E21)</f>
        <v>156228</v>
      </c>
      <c r="F22" s="300">
        <f>SUM(F8:F21)</f>
        <v>48368439.766999997</v>
      </c>
      <c r="G22" s="300">
        <f>SUM(G8:G21)</f>
        <v>48368439.766999997</v>
      </c>
      <c r="H22" s="302">
        <f>G22/(C22+E22)</f>
        <v>0.54796959095100839</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C2" sqref="C2"/>
    </sheetView>
  </sheetViews>
  <sheetFormatPr defaultColWidth="9.28515625" defaultRowHeight="12.75"/>
  <cols>
    <col min="1" max="1" width="10.5703125" style="266" bestFit="1" customWidth="1"/>
    <col min="2" max="2" width="45.28515625" style="266" customWidth="1"/>
    <col min="3" max="11" width="12.7109375" style="266" customWidth="1"/>
    <col min="12" max="16384" width="9.28515625" style="266"/>
  </cols>
  <sheetData>
    <row r="1" spans="1:11">
      <c r="A1" s="266" t="s">
        <v>30</v>
      </c>
      <c r="B1" s="3" t="str">
        <f>'Info '!C2</f>
        <v>JSC Silk Road Bank</v>
      </c>
    </row>
    <row r="2" spans="1:11">
      <c r="A2" s="266" t="s">
        <v>31</v>
      </c>
      <c r="B2" s="597">
        <f>'1. key ratios '!B2</f>
        <v>44469</v>
      </c>
    </row>
    <row r="4" spans="1:11" ht="13.5" thickBot="1">
      <c r="A4" s="266" t="s">
        <v>248</v>
      </c>
      <c r="B4" s="353" t="s">
        <v>376</v>
      </c>
    </row>
    <row r="5" spans="1:11" ht="30" customHeight="1">
      <c r="A5" s="666"/>
      <c r="B5" s="667"/>
      <c r="C5" s="668" t="s">
        <v>428</v>
      </c>
      <c r="D5" s="668"/>
      <c r="E5" s="668"/>
      <c r="F5" s="668" t="s">
        <v>429</v>
      </c>
      <c r="G5" s="668"/>
      <c r="H5" s="668"/>
      <c r="I5" s="668" t="s">
        <v>430</v>
      </c>
      <c r="J5" s="668"/>
      <c r="K5" s="669"/>
    </row>
    <row r="6" spans="1:11">
      <c r="A6" s="314"/>
      <c r="B6" s="315"/>
      <c r="C6" s="27" t="s">
        <v>69</v>
      </c>
      <c r="D6" s="27" t="s">
        <v>70</v>
      </c>
      <c r="E6" s="27" t="s">
        <v>71</v>
      </c>
      <c r="F6" s="27" t="s">
        <v>69</v>
      </c>
      <c r="G6" s="27" t="s">
        <v>70</v>
      </c>
      <c r="H6" s="27" t="s">
        <v>71</v>
      </c>
      <c r="I6" s="27" t="s">
        <v>69</v>
      </c>
      <c r="J6" s="27" t="s">
        <v>70</v>
      </c>
      <c r="K6" s="27" t="s">
        <v>71</v>
      </c>
    </row>
    <row r="7" spans="1:11">
      <c r="A7" s="316" t="s">
        <v>379</v>
      </c>
      <c r="B7" s="317"/>
      <c r="C7" s="317"/>
      <c r="D7" s="317"/>
      <c r="E7" s="317"/>
      <c r="F7" s="317"/>
      <c r="G7" s="317"/>
      <c r="H7" s="317"/>
      <c r="I7" s="317"/>
      <c r="J7" s="317"/>
      <c r="K7" s="318"/>
    </row>
    <row r="8" spans="1:11">
      <c r="A8" s="319">
        <v>1</v>
      </c>
      <c r="B8" s="320" t="s">
        <v>377</v>
      </c>
      <c r="C8" s="321"/>
      <c r="D8" s="321"/>
      <c r="E8" s="321"/>
      <c r="F8" s="322">
        <v>22262663.710000005</v>
      </c>
      <c r="G8" s="322">
        <v>16497421.83</v>
      </c>
      <c r="H8" s="322">
        <v>38760085.540000007</v>
      </c>
      <c r="I8" s="322">
        <v>19640025.840000004</v>
      </c>
      <c r="J8" s="322">
        <v>2459872.4499999997</v>
      </c>
      <c r="K8" s="323">
        <v>22099898.290000003</v>
      </c>
    </row>
    <row r="9" spans="1:11">
      <c r="A9" s="316" t="s">
        <v>380</v>
      </c>
      <c r="B9" s="317"/>
      <c r="C9" s="317"/>
      <c r="D9" s="317"/>
      <c r="E9" s="317"/>
      <c r="F9" s="317"/>
      <c r="G9" s="317"/>
      <c r="H9" s="317"/>
      <c r="I9" s="317"/>
      <c r="J9" s="317"/>
      <c r="K9" s="318"/>
    </row>
    <row r="10" spans="1:11">
      <c r="A10" s="324">
        <v>2</v>
      </c>
      <c r="B10" s="325" t="s">
        <v>388</v>
      </c>
      <c r="C10" s="325">
        <v>984233.45</v>
      </c>
      <c r="D10" s="326">
        <v>2407031.75</v>
      </c>
      <c r="E10" s="326">
        <v>3391265.2</v>
      </c>
      <c r="F10" s="326">
        <v>350374.15615</v>
      </c>
      <c r="G10" s="326">
        <v>895007.18139999988</v>
      </c>
      <c r="H10" s="326">
        <v>1245381.3375499998</v>
      </c>
      <c r="I10" s="326">
        <v>52172.2425</v>
      </c>
      <c r="J10" s="326">
        <v>124922.51300000001</v>
      </c>
      <c r="K10" s="327">
        <v>177094.7555</v>
      </c>
    </row>
    <row r="11" spans="1:11">
      <c r="A11" s="324">
        <v>3</v>
      </c>
      <c r="B11" s="325" t="s">
        <v>382</v>
      </c>
      <c r="C11" s="325">
        <v>9618674.1300000008</v>
      </c>
      <c r="D11" s="326">
        <v>6309701.3999999985</v>
      </c>
      <c r="E11" s="326">
        <v>15928375.529999999</v>
      </c>
      <c r="F11" s="326">
        <v>6464696.6509999996</v>
      </c>
      <c r="G11" s="326">
        <v>4073744.8239999991</v>
      </c>
      <c r="H11" s="326">
        <v>10538441.474999998</v>
      </c>
      <c r="I11" s="326">
        <v>5006348.3875000002</v>
      </c>
      <c r="J11" s="326">
        <v>1803388.9844999998</v>
      </c>
      <c r="K11" s="327">
        <v>6809737.3719999995</v>
      </c>
    </row>
    <row r="12" spans="1:11">
      <c r="A12" s="324">
        <v>4</v>
      </c>
      <c r="B12" s="325" t="s">
        <v>383</v>
      </c>
      <c r="C12" s="325">
        <v>25564146.300000001</v>
      </c>
      <c r="D12" s="326">
        <v>0</v>
      </c>
      <c r="E12" s="326">
        <v>25564146.300000001</v>
      </c>
      <c r="F12" s="326"/>
      <c r="G12" s="326"/>
      <c r="H12" s="326">
        <v>0</v>
      </c>
      <c r="I12" s="326"/>
      <c r="J12" s="326"/>
      <c r="K12" s="327">
        <v>0</v>
      </c>
    </row>
    <row r="13" spans="1:11">
      <c r="A13" s="324">
        <v>5</v>
      </c>
      <c r="B13" s="325" t="s">
        <v>391</v>
      </c>
      <c r="C13" s="325">
        <v>175238.46</v>
      </c>
      <c r="D13" s="326">
        <v>62407.7</v>
      </c>
      <c r="E13" s="326">
        <v>237646.15999999997</v>
      </c>
      <c r="F13" s="326">
        <v>21760.531500000001</v>
      </c>
      <c r="G13" s="326">
        <v>3120.3850000000002</v>
      </c>
      <c r="H13" s="326">
        <v>24880.916499999999</v>
      </c>
      <c r="I13" s="326">
        <v>9079.4184999999998</v>
      </c>
      <c r="J13" s="326">
        <v>4680.5775000000003</v>
      </c>
      <c r="K13" s="327">
        <v>13759.995999999999</v>
      </c>
    </row>
    <row r="14" spans="1:11">
      <c r="A14" s="324">
        <v>6</v>
      </c>
      <c r="B14" s="325" t="s">
        <v>423</v>
      </c>
      <c r="C14" s="325">
        <v>0</v>
      </c>
      <c r="D14" s="326">
        <v>0</v>
      </c>
      <c r="E14" s="326">
        <v>0</v>
      </c>
      <c r="F14" s="326">
        <v>0</v>
      </c>
      <c r="G14" s="326">
        <v>0</v>
      </c>
      <c r="H14" s="326">
        <v>0</v>
      </c>
      <c r="I14" s="326">
        <v>0</v>
      </c>
      <c r="J14" s="326">
        <v>0</v>
      </c>
      <c r="K14" s="327">
        <v>0</v>
      </c>
    </row>
    <row r="15" spans="1:11">
      <c r="A15" s="324">
        <v>7</v>
      </c>
      <c r="B15" s="325" t="s">
        <v>424</v>
      </c>
      <c r="C15" s="325">
        <v>1509947.12</v>
      </c>
      <c r="D15" s="326">
        <v>734102.12</v>
      </c>
      <c r="E15" s="326">
        <v>2244049.2400000002</v>
      </c>
      <c r="F15" s="326">
        <v>1247122.58</v>
      </c>
      <c r="G15" s="326">
        <v>726427.73</v>
      </c>
      <c r="H15" s="326">
        <v>1973550.31</v>
      </c>
      <c r="I15" s="326">
        <v>1247122.58</v>
      </c>
      <c r="J15" s="326">
        <v>726427.73</v>
      </c>
      <c r="K15" s="327">
        <v>1973550.31</v>
      </c>
    </row>
    <row r="16" spans="1:11">
      <c r="A16" s="324">
        <v>8</v>
      </c>
      <c r="B16" s="328" t="s">
        <v>384</v>
      </c>
      <c r="C16" s="325">
        <v>37852239.460000001</v>
      </c>
      <c r="D16" s="326">
        <v>9513242.9699999969</v>
      </c>
      <c r="E16" s="326">
        <v>47365482.43</v>
      </c>
      <c r="F16" s="326">
        <v>8083953.9186499994</v>
      </c>
      <c r="G16" s="326">
        <v>5698300.1203999985</v>
      </c>
      <c r="H16" s="326">
        <v>13782254.039049998</v>
      </c>
      <c r="I16" s="326">
        <v>6314722.6284999996</v>
      </c>
      <c r="J16" s="326">
        <v>2659419.8049999997</v>
      </c>
      <c r="K16" s="327">
        <v>8974142.4334999993</v>
      </c>
    </row>
    <row r="17" spans="1:11">
      <c r="A17" s="316" t="s">
        <v>381</v>
      </c>
      <c r="B17" s="317"/>
      <c r="C17" s="317"/>
      <c r="D17" s="317"/>
      <c r="E17" s="317"/>
      <c r="F17" s="317"/>
      <c r="G17" s="317"/>
      <c r="H17" s="317"/>
      <c r="I17" s="317"/>
      <c r="J17" s="317"/>
      <c r="K17" s="318"/>
    </row>
    <row r="18" spans="1:11">
      <c r="A18" s="324">
        <v>9</v>
      </c>
      <c r="B18" s="325" t="s">
        <v>387</v>
      </c>
      <c r="C18" s="325">
        <v>0</v>
      </c>
      <c r="D18" s="326">
        <v>0</v>
      </c>
      <c r="E18" s="326">
        <v>0</v>
      </c>
      <c r="F18" s="326"/>
      <c r="G18" s="326"/>
      <c r="H18" s="326">
        <v>0</v>
      </c>
      <c r="I18" s="326"/>
      <c r="J18" s="326"/>
      <c r="K18" s="327">
        <v>0</v>
      </c>
    </row>
    <row r="19" spans="1:11">
      <c r="A19" s="324">
        <v>10</v>
      </c>
      <c r="B19" s="325" t="s">
        <v>425</v>
      </c>
      <c r="C19" s="325">
        <v>9873314.1699999999</v>
      </c>
      <c r="D19" s="326">
        <v>16263080.340000004</v>
      </c>
      <c r="E19" s="326">
        <v>26136394.510000005</v>
      </c>
      <c r="F19" s="326">
        <v>132960.22500000001</v>
      </c>
      <c r="G19" s="326">
        <v>21662.634999999998</v>
      </c>
      <c r="H19" s="326">
        <v>154622.86000000002</v>
      </c>
      <c r="I19" s="326">
        <v>2755598.0950000002</v>
      </c>
      <c r="J19" s="326">
        <v>14062315.165000003</v>
      </c>
      <c r="K19" s="327">
        <v>16817913.260000002</v>
      </c>
    </row>
    <row r="20" spans="1:11">
      <c r="A20" s="324">
        <v>11</v>
      </c>
      <c r="B20" s="325" t="s">
        <v>386</v>
      </c>
      <c r="C20" s="325">
        <v>2746198.3200000003</v>
      </c>
      <c r="D20" s="326">
        <v>0</v>
      </c>
      <c r="E20" s="326">
        <v>2746198.3200000003</v>
      </c>
      <c r="F20" s="326"/>
      <c r="G20" s="326">
        <v>0</v>
      </c>
      <c r="H20" s="326">
        <v>0</v>
      </c>
      <c r="I20" s="326">
        <v>0</v>
      </c>
      <c r="J20" s="326">
        <v>0</v>
      </c>
      <c r="K20" s="327">
        <v>0</v>
      </c>
    </row>
    <row r="21" spans="1:11" ht="13.5" thickBot="1">
      <c r="A21" s="329">
        <v>12</v>
      </c>
      <c r="B21" s="330" t="s">
        <v>385</v>
      </c>
      <c r="C21" s="331">
        <v>12619512.49</v>
      </c>
      <c r="D21" s="332">
        <v>16263080.340000004</v>
      </c>
      <c r="E21" s="331">
        <v>28882592.830000006</v>
      </c>
      <c r="F21" s="332">
        <v>132960.22500000001</v>
      </c>
      <c r="G21" s="332">
        <v>21662.634999999998</v>
      </c>
      <c r="H21" s="332">
        <v>154622.86000000002</v>
      </c>
      <c r="I21" s="332">
        <v>2755598.0950000002</v>
      </c>
      <c r="J21" s="332">
        <v>14062315.165000003</v>
      </c>
      <c r="K21" s="333">
        <v>16817913.260000002</v>
      </c>
    </row>
    <row r="22" spans="1:11" ht="38.25" customHeight="1" thickBot="1">
      <c r="A22" s="334"/>
      <c r="B22" s="335"/>
      <c r="C22" s="335"/>
      <c r="D22" s="335"/>
      <c r="E22" s="335"/>
      <c r="F22" s="670" t="s">
        <v>427</v>
      </c>
      <c r="G22" s="668"/>
      <c r="H22" s="668"/>
      <c r="I22" s="670" t="s">
        <v>392</v>
      </c>
      <c r="J22" s="668"/>
      <c r="K22" s="669"/>
    </row>
    <row r="23" spans="1:11">
      <c r="A23" s="336">
        <v>13</v>
      </c>
      <c r="B23" s="337" t="s">
        <v>377</v>
      </c>
      <c r="C23" s="338"/>
      <c r="D23" s="338"/>
      <c r="E23" s="338"/>
      <c r="F23" s="339">
        <v>22262663.710000005</v>
      </c>
      <c r="G23" s="339">
        <v>16497421.83</v>
      </c>
      <c r="H23" s="339">
        <v>38760085.540000007</v>
      </c>
      <c r="I23" s="339">
        <v>19640025.840000004</v>
      </c>
      <c r="J23" s="339">
        <v>2459872.4499999997</v>
      </c>
      <c r="K23" s="340">
        <v>22099898.290000003</v>
      </c>
    </row>
    <row r="24" spans="1:11" ht="13.5" thickBot="1">
      <c r="A24" s="341">
        <v>14</v>
      </c>
      <c r="B24" s="342" t="s">
        <v>389</v>
      </c>
      <c r="C24" s="343"/>
      <c r="D24" s="344"/>
      <c r="E24" s="345"/>
      <c r="F24" s="346">
        <v>7950993.6936499998</v>
      </c>
      <c r="G24" s="346">
        <v>5676637.4853999987</v>
      </c>
      <c r="H24" s="346">
        <v>13627631.179049999</v>
      </c>
      <c r="I24" s="346">
        <v>3559124.5334999994</v>
      </c>
      <c r="J24" s="346">
        <v>664854.95124999993</v>
      </c>
      <c r="K24" s="347">
        <v>4365203.1740000006</v>
      </c>
    </row>
    <row r="25" spans="1:11" ht="13.5" thickBot="1">
      <c r="A25" s="348">
        <v>15</v>
      </c>
      <c r="B25" s="349" t="s">
        <v>390</v>
      </c>
      <c r="C25" s="350"/>
      <c r="D25" s="350"/>
      <c r="E25" s="350"/>
      <c r="F25" s="351">
        <v>2.7999850795731245</v>
      </c>
      <c r="G25" s="351">
        <v>2.9061961191692207</v>
      </c>
      <c r="H25" s="351">
        <v>2.8442276600196359</v>
      </c>
      <c r="I25" s="351">
        <v>5.5182182177498138</v>
      </c>
      <c r="J25" s="351">
        <v>3.6998633241358445</v>
      </c>
      <c r="K25" s="352">
        <v>5.0627421929937411</v>
      </c>
    </row>
    <row r="27" spans="1:11" ht="51">
      <c r="B27" s="313"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E6" activePane="bottomRight" state="frozen"/>
      <selection pane="topRight" activeCell="B1" sqref="B1"/>
      <selection pane="bottomLeft" activeCell="A5" sqref="A5"/>
      <selection pane="bottomRight" activeCell="I10" sqref="I10"/>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47"/>
  </cols>
  <sheetData>
    <row r="1" spans="1:14">
      <c r="A1" s="4" t="s">
        <v>30</v>
      </c>
      <c r="B1" s="3" t="str">
        <f>'Info '!C2</f>
        <v>JSC Silk Road Bank</v>
      </c>
    </row>
    <row r="2" spans="1:14" ht="14.25" customHeight="1">
      <c r="A2" s="4" t="s">
        <v>31</v>
      </c>
      <c r="B2" s="597">
        <f>'1. key ratios '!B2</f>
        <v>44469</v>
      </c>
    </row>
    <row r="3" spans="1:14" ht="14.25" customHeight="1"/>
    <row r="4" spans="1:14" ht="13.5" thickBot="1">
      <c r="A4" s="4" t="s">
        <v>264</v>
      </c>
      <c r="B4" s="260" t="s">
        <v>28</v>
      </c>
    </row>
    <row r="5" spans="1:14" s="198" customFormat="1">
      <c r="A5" s="194"/>
      <c r="B5" s="195"/>
      <c r="C5" s="196" t="s">
        <v>0</v>
      </c>
      <c r="D5" s="196" t="s">
        <v>1</v>
      </c>
      <c r="E5" s="196" t="s">
        <v>2</v>
      </c>
      <c r="F5" s="196" t="s">
        <v>3</v>
      </c>
      <c r="G5" s="196" t="s">
        <v>4</v>
      </c>
      <c r="H5" s="196" t="s">
        <v>5</v>
      </c>
      <c r="I5" s="196" t="s">
        <v>8</v>
      </c>
      <c r="J5" s="196" t="s">
        <v>9</v>
      </c>
      <c r="K5" s="196" t="s">
        <v>10</v>
      </c>
      <c r="L5" s="196" t="s">
        <v>11</v>
      </c>
      <c r="M5" s="196" t="s">
        <v>12</v>
      </c>
      <c r="N5" s="197" t="s">
        <v>13</v>
      </c>
    </row>
    <row r="6" spans="1:14" ht="25.5">
      <c r="A6" s="199"/>
      <c r="B6" s="200"/>
      <c r="C6" s="201" t="s">
        <v>263</v>
      </c>
      <c r="D6" s="202" t="s">
        <v>262</v>
      </c>
      <c r="E6" s="203" t="s">
        <v>261</v>
      </c>
      <c r="F6" s="204">
        <v>0</v>
      </c>
      <c r="G6" s="204">
        <v>0.2</v>
      </c>
      <c r="H6" s="204">
        <v>0.35</v>
      </c>
      <c r="I6" s="204">
        <v>0.5</v>
      </c>
      <c r="J6" s="204">
        <v>0.75</v>
      </c>
      <c r="K6" s="204">
        <v>1</v>
      </c>
      <c r="L6" s="204">
        <v>1.5</v>
      </c>
      <c r="M6" s="204">
        <v>2.5</v>
      </c>
      <c r="N6" s="259" t="s">
        <v>275</v>
      </c>
    </row>
    <row r="7" spans="1:14" ht="15">
      <c r="A7" s="205">
        <v>1</v>
      </c>
      <c r="B7" s="206" t="s">
        <v>260</v>
      </c>
      <c r="C7" s="207">
        <f>SUM(C8:C13)</f>
        <v>9996060</v>
      </c>
      <c r="D7" s="200"/>
      <c r="E7" s="208">
        <f t="shared" ref="E7:M7" si="0">SUM(E8:E13)</f>
        <v>199921.2</v>
      </c>
      <c r="F7" s="209">
        <f>SUM(F8:F13)</f>
        <v>0</v>
      </c>
      <c r="G7" s="209">
        <f t="shared" si="0"/>
        <v>0</v>
      </c>
      <c r="H7" s="209">
        <f t="shared" si="0"/>
        <v>0</v>
      </c>
      <c r="I7" s="209">
        <f t="shared" si="0"/>
        <v>0</v>
      </c>
      <c r="J7" s="209">
        <f t="shared" si="0"/>
        <v>0</v>
      </c>
      <c r="K7" s="209">
        <f t="shared" si="0"/>
        <v>199921.2</v>
      </c>
      <c r="L7" s="209">
        <f t="shared" si="0"/>
        <v>0</v>
      </c>
      <c r="M7" s="209">
        <f t="shared" si="0"/>
        <v>0</v>
      </c>
      <c r="N7" s="210">
        <f>SUM(N8:N13)</f>
        <v>199921.2</v>
      </c>
    </row>
    <row r="8" spans="1:14" ht="14.25">
      <c r="A8" s="205">
        <v>1.1000000000000001</v>
      </c>
      <c r="B8" s="211" t="s">
        <v>258</v>
      </c>
      <c r="C8" s="209">
        <v>9996060</v>
      </c>
      <c r="D8" s="212">
        <v>0.02</v>
      </c>
      <c r="E8" s="208">
        <f>C8*D8</f>
        <v>199921.2</v>
      </c>
      <c r="F8" s="209"/>
      <c r="G8" s="209"/>
      <c r="H8" s="209"/>
      <c r="I8" s="209"/>
      <c r="J8" s="209"/>
      <c r="K8" s="209">
        <f>E8</f>
        <v>199921.2</v>
      </c>
      <c r="L8" s="209"/>
      <c r="M8" s="209"/>
      <c r="N8" s="210">
        <f>SUMPRODUCT($F$6:$M$6,F8:M8)</f>
        <v>199921.2</v>
      </c>
    </row>
    <row r="9" spans="1:14" ht="14.25">
      <c r="A9" s="205">
        <v>1.2</v>
      </c>
      <c r="B9" s="211" t="s">
        <v>257</v>
      </c>
      <c r="C9" s="209">
        <v>0</v>
      </c>
      <c r="D9" s="212">
        <v>0.05</v>
      </c>
      <c r="E9" s="208">
        <f>C9*D9</f>
        <v>0</v>
      </c>
      <c r="F9" s="209"/>
      <c r="G9" s="209"/>
      <c r="H9" s="209"/>
      <c r="I9" s="209"/>
      <c r="J9" s="209"/>
      <c r="K9" s="209"/>
      <c r="L9" s="209"/>
      <c r="M9" s="209"/>
      <c r="N9" s="210">
        <f t="shared" ref="N9:N12" si="1">SUMPRODUCT($F$6:$M$6,F9:M9)</f>
        <v>0</v>
      </c>
    </row>
    <row r="10" spans="1:14" ht="14.25">
      <c r="A10" s="205">
        <v>1.3</v>
      </c>
      <c r="B10" s="211" t="s">
        <v>256</v>
      </c>
      <c r="C10" s="209">
        <v>0</v>
      </c>
      <c r="D10" s="212">
        <v>0.08</v>
      </c>
      <c r="E10" s="208">
        <f>C10*D10</f>
        <v>0</v>
      </c>
      <c r="F10" s="209"/>
      <c r="G10" s="209"/>
      <c r="H10" s="209"/>
      <c r="I10" s="209"/>
      <c r="J10" s="209"/>
      <c r="K10" s="209"/>
      <c r="L10" s="209"/>
      <c r="M10" s="209"/>
      <c r="N10" s="210">
        <f>SUMPRODUCT($F$6:$M$6,F10:M10)</f>
        <v>0</v>
      </c>
    </row>
    <row r="11" spans="1:14" ht="14.25">
      <c r="A11" s="205">
        <v>1.4</v>
      </c>
      <c r="B11" s="211" t="s">
        <v>255</v>
      </c>
      <c r="C11" s="209">
        <v>0</v>
      </c>
      <c r="D11" s="212">
        <v>0.11</v>
      </c>
      <c r="E11" s="208">
        <f>C11*D11</f>
        <v>0</v>
      </c>
      <c r="F11" s="209"/>
      <c r="G11" s="209"/>
      <c r="H11" s="209"/>
      <c r="I11" s="209"/>
      <c r="J11" s="209"/>
      <c r="K11" s="209"/>
      <c r="L11" s="209"/>
      <c r="M11" s="209"/>
      <c r="N11" s="210">
        <f t="shared" si="1"/>
        <v>0</v>
      </c>
    </row>
    <row r="12" spans="1:14" ht="14.25">
      <c r="A12" s="205">
        <v>1.5</v>
      </c>
      <c r="B12" s="211" t="s">
        <v>254</v>
      </c>
      <c r="C12" s="209">
        <v>0</v>
      </c>
      <c r="D12" s="212">
        <v>0.14000000000000001</v>
      </c>
      <c r="E12" s="208">
        <f>C12*D12</f>
        <v>0</v>
      </c>
      <c r="F12" s="209"/>
      <c r="G12" s="209"/>
      <c r="H12" s="209"/>
      <c r="I12" s="209"/>
      <c r="J12" s="209"/>
      <c r="K12" s="209"/>
      <c r="L12" s="209"/>
      <c r="M12" s="209"/>
      <c r="N12" s="210">
        <f t="shared" si="1"/>
        <v>0</v>
      </c>
    </row>
    <row r="13" spans="1:14" ht="14.25">
      <c r="A13" s="205">
        <v>1.6</v>
      </c>
      <c r="B13" s="213" t="s">
        <v>253</v>
      </c>
      <c r="C13" s="209">
        <v>0</v>
      </c>
      <c r="D13" s="214"/>
      <c r="E13" s="209"/>
      <c r="F13" s="209"/>
      <c r="G13" s="209"/>
      <c r="H13" s="209"/>
      <c r="I13" s="209"/>
      <c r="J13" s="209"/>
      <c r="K13" s="209"/>
      <c r="L13" s="209"/>
      <c r="M13" s="209"/>
      <c r="N13" s="210">
        <f>SUMPRODUCT($F$6:$M$6,F13:M13)</f>
        <v>0</v>
      </c>
    </row>
    <row r="14" spans="1:14" ht="15">
      <c r="A14" s="205">
        <v>2</v>
      </c>
      <c r="B14" s="215" t="s">
        <v>259</v>
      </c>
      <c r="C14" s="207">
        <f>SUM(C15:C20)</f>
        <v>0</v>
      </c>
      <c r="D14" s="200"/>
      <c r="E14" s="208">
        <f t="shared" ref="E14:M14" si="2">SUM(E15:E20)</f>
        <v>0</v>
      </c>
      <c r="F14" s="209">
        <f t="shared" si="2"/>
        <v>0</v>
      </c>
      <c r="G14" s="209">
        <f t="shared" si="2"/>
        <v>0</v>
      </c>
      <c r="H14" s="209">
        <f t="shared" si="2"/>
        <v>0</v>
      </c>
      <c r="I14" s="209">
        <f t="shared" si="2"/>
        <v>0</v>
      </c>
      <c r="J14" s="209">
        <f t="shared" si="2"/>
        <v>0</v>
      </c>
      <c r="K14" s="209">
        <f t="shared" si="2"/>
        <v>0</v>
      </c>
      <c r="L14" s="209">
        <f t="shared" si="2"/>
        <v>0</v>
      </c>
      <c r="M14" s="209">
        <f t="shared" si="2"/>
        <v>0</v>
      </c>
      <c r="N14" s="210">
        <f>SUM(N15:N20)</f>
        <v>0</v>
      </c>
    </row>
    <row r="15" spans="1:14" ht="14.25">
      <c r="A15" s="205">
        <v>2.1</v>
      </c>
      <c r="B15" s="213" t="s">
        <v>258</v>
      </c>
      <c r="C15" s="209"/>
      <c r="D15" s="212">
        <v>5.0000000000000001E-3</v>
      </c>
      <c r="E15" s="208">
        <f>C15*D15</f>
        <v>0</v>
      </c>
      <c r="F15" s="209"/>
      <c r="G15" s="209"/>
      <c r="H15" s="209"/>
      <c r="I15" s="209"/>
      <c r="J15" s="209"/>
      <c r="K15" s="209"/>
      <c r="L15" s="209"/>
      <c r="M15" s="209"/>
      <c r="N15" s="210">
        <f>SUMPRODUCT($F$6:$M$6,F15:M15)</f>
        <v>0</v>
      </c>
    </row>
    <row r="16" spans="1:14" ht="14.25">
      <c r="A16" s="205">
        <v>2.2000000000000002</v>
      </c>
      <c r="B16" s="213" t="s">
        <v>257</v>
      </c>
      <c r="C16" s="209"/>
      <c r="D16" s="212">
        <v>0.01</v>
      </c>
      <c r="E16" s="208">
        <f>C16*D16</f>
        <v>0</v>
      </c>
      <c r="F16" s="209"/>
      <c r="G16" s="209"/>
      <c r="H16" s="209"/>
      <c r="I16" s="209"/>
      <c r="J16" s="209"/>
      <c r="K16" s="209"/>
      <c r="L16" s="209"/>
      <c r="M16" s="209"/>
      <c r="N16" s="210">
        <f t="shared" ref="N16:N20" si="3">SUMPRODUCT($F$6:$M$6,F16:M16)</f>
        <v>0</v>
      </c>
    </row>
    <row r="17" spans="1:14" ht="14.25">
      <c r="A17" s="205">
        <v>2.2999999999999998</v>
      </c>
      <c r="B17" s="213" t="s">
        <v>256</v>
      </c>
      <c r="C17" s="209"/>
      <c r="D17" s="212">
        <v>0.02</v>
      </c>
      <c r="E17" s="208">
        <f>C17*D17</f>
        <v>0</v>
      </c>
      <c r="F17" s="209"/>
      <c r="G17" s="209"/>
      <c r="H17" s="209"/>
      <c r="I17" s="209"/>
      <c r="J17" s="209"/>
      <c r="K17" s="209"/>
      <c r="L17" s="209"/>
      <c r="M17" s="209"/>
      <c r="N17" s="210">
        <f t="shared" si="3"/>
        <v>0</v>
      </c>
    </row>
    <row r="18" spans="1:14" ht="14.25">
      <c r="A18" s="205">
        <v>2.4</v>
      </c>
      <c r="B18" s="213" t="s">
        <v>255</v>
      </c>
      <c r="C18" s="209"/>
      <c r="D18" s="212">
        <v>0.03</v>
      </c>
      <c r="E18" s="208">
        <f>C18*D18</f>
        <v>0</v>
      </c>
      <c r="F18" s="209"/>
      <c r="G18" s="209"/>
      <c r="H18" s="209"/>
      <c r="I18" s="209"/>
      <c r="J18" s="209"/>
      <c r="K18" s="209"/>
      <c r="L18" s="209"/>
      <c r="M18" s="209"/>
      <c r="N18" s="210">
        <f t="shared" si="3"/>
        <v>0</v>
      </c>
    </row>
    <row r="19" spans="1:14" ht="14.25">
      <c r="A19" s="205">
        <v>2.5</v>
      </c>
      <c r="B19" s="213" t="s">
        <v>254</v>
      </c>
      <c r="C19" s="209"/>
      <c r="D19" s="212">
        <v>0.04</v>
      </c>
      <c r="E19" s="208">
        <f>C19*D19</f>
        <v>0</v>
      </c>
      <c r="F19" s="209"/>
      <c r="G19" s="209"/>
      <c r="H19" s="209"/>
      <c r="I19" s="209"/>
      <c r="J19" s="209"/>
      <c r="K19" s="209"/>
      <c r="L19" s="209"/>
      <c r="M19" s="209"/>
      <c r="N19" s="210">
        <f t="shared" si="3"/>
        <v>0</v>
      </c>
    </row>
    <row r="20" spans="1:14" ht="14.25">
      <c r="A20" s="205">
        <v>2.6</v>
      </c>
      <c r="B20" s="213" t="s">
        <v>253</v>
      </c>
      <c r="C20" s="209"/>
      <c r="D20" s="214"/>
      <c r="E20" s="216"/>
      <c r="F20" s="209"/>
      <c r="G20" s="209"/>
      <c r="H20" s="209"/>
      <c r="I20" s="209"/>
      <c r="J20" s="209"/>
      <c r="K20" s="209"/>
      <c r="L20" s="209"/>
      <c r="M20" s="209"/>
      <c r="N20" s="210">
        <f t="shared" si="3"/>
        <v>0</v>
      </c>
    </row>
    <row r="21" spans="1:14" ht="15.75" thickBot="1">
      <c r="A21" s="217"/>
      <c r="B21" s="218" t="s">
        <v>108</v>
      </c>
      <c r="C21" s="193">
        <f>C14+C7</f>
        <v>9996060</v>
      </c>
      <c r="D21" s="219"/>
      <c r="E21" s="220">
        <f>E14+E7</f>
        <v>199921.2</v>
      </c>
      <c r="F21" s="221">
        <f>F7+F14</f>
        <v>0</v>
      </c>
      <c r="G21" s="221">
        <f t="shared" ref="G21:L21" si="4">G7+G14</f>
        <v>0</v>
      </c>
      <c r="H21" s="221">
        <f t="shared" si="4"/>
        <v>0</v>
      </c>
      <c r="I21" s="221">
        <f t="shared" si="4"/>
        <v>0</v>
      </c>
      <c r="J21" s="221">
        <f t="shared" si="4"/>
        <v>0</v>
      </c>
      <c r="K21" s="221">
        <f t="shared" si="4"/>
        <v>199921.2</v>
      </c>
      <c r="L21" s="221">
        <f t="shared" si="4"/>
        <v>0</v>
      </c>
      <c r="M21" s="221">
        <f>M7+M14</f>
        <v>0</v>
      </c>
      <c r="N21" s="222">
        <f>N14+N7</f>
        <v>199921.2</v>
      </c>
    </row>
    <row r="22" spans="1:14">
      <c r="E22" s="223"/>
      <c r="F22" s="223"/>
      <c r="G22" s="223"/>
      <c r="H22" s="223"/>
      <c r="I22" s="223"/>
      <c r="J22" s="223"/>
      <c r="K22" s="223"/>
      <c r="L22" s="223"/>
      <c r="M22" s="22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28" zoomScale="90" zoomScaleNormal="90" workbookViewId="0">
      <selection activeCell="C38" sqref="C38"/>
    </sheetView>
  </sheetViews>
  <sheetFormatPr defaultRowHeight="15"/>
  <cols>
    <col min="1" max="1" width="11.42578125" customWidth="1"/>
    <col min="2" max="2" width="76.7109375" style="386" customWidth="1"/>
    <col min="3" max="3" width="22.7109375" customWidth="1"/>
  </cols>
  <sheetData>
    <row r="1" spans="1:3">
      <c r="A1" s="2" t="s">
        <v>30</v>
      </c>
      <c r="B1" s="3" t="str">
        <f>'Info '!C2</f>
        <v>JSC Silk Road Bank</v>
      </c>
    </row>
    <row r="2" spans="1:3">
      <c r="A2" s="2" t="s">
        <v>31</v>
      </c>
      <c r="B2" s="597">
        <f>'1. key ratios '!B2</f>
        <v>44469</v>
      </c>
    </row>
    <row r="3" spans="1:3">
      <c r="A3" s="4"/>
      <c r="B3"/>
    </row>
    <row r="4" spans="1:3">
      <c r="A4" s="4" t="s">
        <v>431</v>
      </c>
      <c r="B4" t="s">
        <v>432</v>
      </c>
    </row>
    <row r="5" spans="1:3">
      <c r="A5" s="387" t="s">
        <v>433</v>
      </c>
      <c r="B5" s="388"/>
      <c r="C5" s="389"/>
    </row>
    <row r="6" spans="1:3" ht="24">
      <c r="A6" s="390">
        <v>1</v>
      </c>
      <c r="B6" s="391" t="s">
        <v>484</v>
      </c>
      <c r="C6" s="392">
        <v>88371062.599999994</v>
      </c>
    </row>
    <row r="7" spans="1:3">
      <c r="A7" s="390">
        <v>2</v>
      </c>
      <c r="B7" s="391" t="s">
        <v>434</v>
      </c>
      <c r="C7" s="392">
        <v>-4220143.82</v>
      </c>
    </row>
    <row r="8" spans="1:3" ht="24">
      <c r="A8" s="393">
        <v>3</v>
      </c>
      <c r="B8" s="394" t="s">
        <v>435</v>
      </c>
      <c r="C8" s="392">
        <v>84150918.780000001</v>
      </c>
    </row>
    <row r="9" spans="1:3">
      <c r="A9" s="387" t="s">
        <v>436</v>
      </c>
      <c r="B9" s="388"/>
      <c r="C9" s="395"/>
    </row>
    <row r="10" spans="1:3" ht="24">
      <c r="A10" s="396">
        <v>4</v>
      </c>
      <c r="B10" s="397" t="s">
        <v>437</v>
      </c>
      <c r="C10" s="392"/>
    </row>
    <row r="11" spans="1:3">
      <c r="A11" s="396">
        <v>5</v>
      </c>
      <c r="B11" s="398" t="s">
        <v>438</v>
      </c>
      <c r="C11" s="392"/>
    </row>
    <row r="12" spans="1:3">
      <c r="A12" s="396" t="s">
        <v>439</v>
      </c>
      <c r="B12" s="398" t="s">
        <v>440</v>
      </c>
      <c r="C12" s="392">
        <v>199921.2</v>
      </c>
    </row>
    <row r="13" spans="1:3" ht="24">
      <c r="A13" s="399">
        <v>6</v>
      </c>
      <c r="B13" s="397" t="s">
        <v>441</v>
      </c>
      <c r="C13" s="392"/>
    </row>
    <row r="14" spans="1:3">
      <c r="A14" s="399">
        <v>7</v>
      </c>
      <c r="B14" s="400" t="s">
        <v>442</v>
      </c>
      <c r="C14" s="392"/>
    </row>
    <row r="15" spans="1:3">
      <c r="A15" s="401">
        <v>8</v>
      </c>
      <c r="B15" s="402" t="s">
        <v>443</v>
      </c>
      <c r="C15" s="392"/>
    </row>
    <row r="16" spans="1:3">
      <c r="A16" s="399">
        <v>9</v>
      </c>
      <c r="B16" s="400" t="s">
        <v>444</v>
      </c>
      <c r="C16" s="392"/>
    </row>
    <row r="17" spans="1:3">
      <c r="A17" s="399">
        <v>10</v>
      </c>
      <c r="B17" s="400" t="s">
        <v>445</v>
      </c>
      <c r="C17" s="392"/>
    </row>
    <row r="18" spans="1:3">
      <c r="A18" s="403">
        <v>11</v>
      </c>
      <c r="B18" s="404" t="s">
        <v>446</v>
      </c>
      <c r="C18" s="405">
        <v>199921.2</v>
      </c>
    </row>
    <row r="19" spans="1:3">
      <c r="A19" s="406" t="s">
        <v>447</v>
      </c>
      <c r="B19" s="407"/>
      <c r="C19" s="408"/>
    </row>
    <row r="20" spans="1:3" ht="24">
      <c r="A20" s="409">
        <v>12</v>
      </c>
      <c r="B20" s="397" t="s">
        <v>448</v>
      </c>
      <c r="C20" s="392"/>
    </row>
    <row r="21" spans="1:3">
      <c r="A21" s="409">
        <v>13</v>
      </c>
      <c r="B21" s="397" t="s">
        <v>449</v>
      </c>
      <c r="C21" s="392"/>
    </row>
    <row r="22" spans="1:3">
      <c r="A22" s="409">
        <v>14</v>
      </c>
      <c r="B22" s="397" t="s">
        <v>450</v>
      </c>
      <c r="C22" s="392"/>
    </row>
    <row r="23" spans="1:3" ht="24">
      <c r="A23" s="409" t="s">
        <v>451</v>
      </c>
      <c r="B23" s="397" t="s">
        <v>452</v>
      </c>
      <c r="C23" s="392"/>
    </row>
    <row r="24" spans="1:3">
      <c r="A24" s="409">
        <v>15</v>
      </c>
      <c r="B24" s="397" t="s">
        <v>453</v>
      </c>
      <c r="C24" s="392"/>
    </row>
    <row r="25" spans="1:3">
      <c r="A25" s="409" t="s">
        <v>454</v>
      </c>
      <c r="B25" s="397" t="s">
        <v>455</v>
      </c>
      <c r="C25" s="392"/>
    </row>
    <row r="26" spans="1:3">
      <c r="A26" s="410">
        <v>16</v>
      </c>
      <c r="B26" s="411" t="s">
        <v>456</v>
      </c>
      <c r="C26" s="405">
        <v>0</v>
      </c>
    </row>
    <row r="27" spans="1:3">
      <c r="A27" s="387" t="s">
        <v>457</v>
      </c>
      <c r="B27" s="388"/>
      <c r="C27" s="395"/>
    </row>
    <row r="28" spans="1:3">
      <c r="A28" s="412">
        <v>17</v>
      </c>
      <c r="B28" s="398" t="s">
        <v>458</v>
      </c>
      <c r="C28" s="392">
        <v>238548.83000000002</v>
      </c>
    </row>
    <row r="29" spans="1:3">
      <c r="A29" s="412">
        <v>18</v>
      </c>
      <c r="B29" s="398" t="s">
        <v>459</v>
      </c>
      <c r="C29" s="392">
        <v>-74089</v>
      </c>
    </row>
    <row r="30" spans="1:3">
      <c r="A30" s="410">
        <v>19</v>
      </c>
      <c r="B30" s="411" t="s">
        <v>460</v>
      </c>
      <c r="C30" s="405">
        <v>164459.83000000002</v>
      </c>
    </row>
    <row r="31" spans="1:3">
      <c r="A31" s="387" t="s">
        <v>461</v>
      </c>
      <c r="B31" s="388"/>
      <c r="C31" s="395"/>
    </row>
    <row r="32" spans="1:3" ht="24">
      <c r="A32" s="412" t="s">
        <v>462</v>
      </c>
      <c r="B32" s="397" t="s">
        <v>463</v>
      </c>
      <c r="C32" s="413"/>
    </row>
    <row r="33" spans="1:3">
      <c r="A33" s="412" t="s">
        <v>464</v>
      </c>
      <c r="B33" s="398" t="s">
        <v>465</v>
      </c>
      <c r="C33" s="413"/>
    </row>
    <row r="34" spans="1:3">
      <c r="A34" s="387" t="s">
        <v>466</v>
      </c>
      <c r="B34" s="388"/>
      <c r="C34" s="395"/>
    </row>
    <row r="35" spans="1:3">
      <c r="A35" s="414">
        <v>20</v>
      </c>
      <c r="B35" s="415" t="s">
        <v>467</v>
      </c>
      <c r="C35" s="405">
        <v>50140763.410000004</v>
      </c>
    </row>
    <row r="36" spans="1:3">
      <c r="A36" s="410">
        <v>21</v>
      </c>
      <c r="B36" s="411" t="s">
        <v>468</v>
      </c>
      <c r="C36" s="405">
        <v>84515299.810000002</v>
      </c>
    </row>
    <row r="37" spans="1:3">
      <c r="A37" s="387" t="s">
        <v>469</v>
      </c>
      <c r="B37" s="388"/>
      <c r="C37" s="395"/>
    </row>
    <row r="38" spans="1:3">
      <c r="A38" s="410">
        <v>22</v>
      </c>
      <c r="B38" s="411" t="s">
        <v>469</v>
      </c>
      <c r="C38" s="598">
        <v>0.59327439555585959</v>
      </c>
    </row>
    <row r="39" spans="1:3">
      <c r="A39" s="387" t="s">
        <v>470</v>
      </c>
      <c r="B39" s="388"/>
      <c r="C39" s="395"/>
    </row>
    <row r="40" spans="1:3">
      <c r="A40" s="416" t="s">
        <v>471</v>
      </c>
      <c r="B40" s="397" t="s">
        <v>472</v>
      </c>
      <c r="C40" s="413"/>
    </row>
    <row r="41" spans="1:3" ht="24">
      <c r="A41" s="417" t="s">
        <v>473</v>
      </c>
      <c r="B41" s="391" t="s">
        <v>474</v>
      </c>
      <c r="C41" s="413"/>
    </row>
    <row r="43" spans="1:3">
      <c r="B43" s="386"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E31" activePane="bottomRight" state="frozen"/>
      <selection pane="topRight" activeCell="C1" sqref="C1"/>
      <selection pane="bottomLeft" activeCell="A6" sqref="A6"/>
      <selection pane="bottomRight" activeCell="C8" sqref="C8:G39"/>
    </sheetView>
  </sheetViews>
  <sheetFormatPr defaultRowHeight="15"/>
  <cols>
    <col min="1" max="1" width="8.7109375" style="266"/>
    <col min="2" max="2" width="82.7109375" style="273" customWidth="1"/>
    <col min="3" max="7" width="17.5703125" style="266" customWidth="1"/>
  </cols>
  <sheetData>
    <row r="1" spans="1:7">
      <c r="A1" s="266" t="s">
        <v>30</v>
      </c>
      <c r="B1" s="3" t="str">
        <f>'Info '!C2</f>
        <v>JSC Silk Road Bank</v>
      </c>
    </row>
    <row r="2" spans="1:7">
      <c r="A2" s="266" t="s">
        <v>31</v>
      </c>
      <c r="B2" s="597">
        <f>'1. key ratios '!B2</f>
        <v>44469</v>
      </c>
    </row>
    <row r="4" spans="1:7" ht="15.75" thickBot="1">
      <c r="A4" s="266" t="s">
        <v>535</v>
      </c>
      <c r="B4" s="464" t="s">
        <v>496</v>
      </c>
    </row>
    <row r="5" spans="1:7">
      <c r="A5" s="465"/>
      <c r="B5" s="466"/>
      <c r="C5" s="671" t="s">
        <v>497</v>
      </c>
      <c r="D5" s="671"/>
      <c r="E5" s="671"/>
      <c r="F5" s="671"/>
      <c r="G5" s="672" t="s">
        <v>498</v>
      </c>
    </row>
    <row r="6" spans="1:7">
      <c r="A6" s="467"/>
      <c r="B6" s="468"/>
      <c r="C6" s="469" t="s">
        <v>499</v>
      </c>
      <c r="D6" s="469" t="s">
        <v>500</v>
      </c>
      <c r="E6" s="469" t="s">
        <v>501</v>
      </c>
      <c r="F6" s="469" t="s">
        <v>502</v>
      </c>
      <c r="G6" s="673"/>
    </row>
    <row r="7" spans="1:7">
      <c r="A7" s="470"/>
      <c r="B7" s="471" t="s">
        <v>503</v>
      </c>
      <c r="C7" s="472"/>
      <c r="D7" s="472"/>
      <c r="E7" s="472"/>
      <c r="F7" s="472"/>
      <c r="G7" s="473"/>
    </row>
    <row r="8" spans="1:7">
      <c r="A8" s="474">
        <v>1</v>
      </c>
      <c r="B8" s="475" t="s">
        <v>504</v>
      </c>
      <c r="C8" s="476">
        <v>50140763.410000004</v>
      </c>
      <c r="D8" s="476">
        <v>0</v>
      </c>
      <c r="E8" s="476"/>
      <c r="F8" s="476">
        <v>1855000</v>
      </c>
      <c r="G8" s="477">
        <v>51995763.410000004</v>
      </c>
    </row>
    <row r="9" spans="1:7">
      <c r="A9" s="474">
        <v>2</v>
      </c>
      <c r="B9" s="478" t="s">
        <v>505</v>
      </c>
      <c r="C9" s="476">
        <v>50140763.410000004</v>
      </c>
      <c r="D9" s="476"/>
      <c r="E9" s="476"/>
      <c r="F9" s="476"/>
      <c r="G9" s="477">
        <v>50140763.410000004</v>
      </c>
    </row>
    <row r="10" spans="1:7">
      <c r="A10" s="474">
        <v>3</v>
      </c>
      <c r="B10" s="478" t="s">
        <v>506</v>
      </c>
      <c r="C10" s="479"/>
      <c r="D10" s="479"/>
      <c r="E10" s="479"/>
      <c r="F10" s="476">
        <v>1855000</v>
      </c>
      <c r="G10" s="477">
        <v>1855000</v>
      </c>
    </row>
    <row r="11" spans="1:7" ht="14.65" customHeight="1">
      <c r="A11" s="474">
        <v>4</v>
      </c>
      <c r="B11" s="475" t="s">
        <v>507</v>
      </c>
      <c r="C11" s="476">
        <v>2387356.11</v>
      </c>
      <c r="D11" s="476">
        <v>17358.36</v>
      </c>
      <c r="E11" s="476">
        <v>11554.36</v>
      </c>
      <c r="F11" s="476">
        <v>54057.08</v>
      </c>
      <c r="G11" s="477">
        <v>2304330.6629999997</v>
      </c>
    </row>
    <row r="12" spans="1:7">
      <c r="A12" s="474">
        <v>5</v>
      </c>
      <c r="B12" s="478" t="s">
        <v>508</v>
      </c>
      <c r="C12" s="476">
        <v>2292958.44</v>
      </c>
      <c r="D12" s="480">
        <v>17358.36</v>
      </c>
      <c r="E12" s="476">
        <v>11554.36</v>
      </c>
      <c r="F12" s="476">
        <v>54057.08</v>
      </c>
      <c r="G12" s="477">
        <v>2257131.8279999997</v>
      </c>
    </row>
    <row r="13" spans="1:7">
      <c r="A13" s="474">
        <v>6</v>
      </c>
      <c r="B13" s="478" t="s">
        <v>509</v>
      </c>
      <c r="C13" s="476">
        <v>94397.669999999984</v>
      </c>
      <c r="D13" s="480">
        <v>0</v>
      </c>
      <c r="E13" s="476">
        <v>0</v>
      </c>
      <c r="F13" s="476">
        <v>0</v>
      </c>
      <c r="G13" s="477">
        <v>47198.834999999992</v>
      </c>
    </row>
    <row r="14" spans="1:7">
      <c r="A14" s="474">
        <v>7</v>
      </c>
      <c r="B14" s="475" t="s">
        <v>510</v>
      </c>
      <c r="C14" s="476">
        <v>5766257.4000000004</v>
      </c>
      <c r="D14" s="476">
        <v>20000000</v>
      </c>
      <c r="E14" s="476">
        <v>0</v>
      </c>
      <c r="F14" s="476">
        <v>177473.60000000009</v>
      </c>
      <c r="G14" s="477">
        <v>2971865.5</v>
      </c>
    </row>
    <row r="15" spans="1:7" ht="39">
      <c r="A15" s="474">
        <v>8</v>
      </c>
      <c r="B15" s="478" t="s">
        <v>511</v>
      </c>
      <c r="C15" s="476">
        <v>5766257.4000000004</v>
      </c>
      <c r="D15" s="480">
        <v>0</v>
      </c>
      <c r="E15" s="476">
        <v>0</v>
      </c>
      <c r="F15" s="476">
        <v>177473.60000000009</v>
      </c>
      <c r="G15" s="477">
        <v>2971865.5</v>
      </c>
    </row>
    <row r="16" spans="1:7" ht="26.25">
      <c r="A16" s="474">
        <v>9</v>
      </c>
      <c r="B16" s="478" t="s">
        <v>512</v>
      </c>
      <c r="C16" s="476"/>
      <c r="D16" s="480">
        <v>20000000</v>
      </c>
      <c r="E16" s="476"/>
      <c r="F16" s="476"/>
      <c r="G16" s="477">
        <v>0</v>
      </c>
    </row>
    <row r="17" spans="1:7">
      <c r="A17" s="474">
        <v>10</v>
      </c>
      <c r="B17" s="475" t="s">
        <v>513</v>
      </c>
      <c r="C17" s="476"/>
      <c r="D17" s="480"/>
      <c r="E17" s="476"/>
      <c r="F17" s="476"/>
      <c r="G17" s="477">
        <v>0</v>
      </c>
    </row>
    <row r="18" spans="1:7">
      <c r="A18" s="474">
        <v>11</v>
      </c>
      <c r="B18" s="475" t="s">
        <v>514</v>
      </c>
      <c r="C18" s="476">
        <v>3552305.3099999987</v>
      </c>
      <c r="D18" s="480">
        <v>3100</v>
      </c>
      <c r="E18" s="476">
        <v>0</v>
      </c>
      <c r="F18" s="476">
        <v>0</v>
      </c>
      <c r="G18" s="477">
        <v>0</v>
      </c>
    </row>
    <row r="19" spans="1:7">
      <c r="A19" s="474">
        <v>12</v>
      </c>
      <c r="B19" s="478" t="s">
        <v>515</v>
      </c>
      <c r="C19" s="479"/>
      <c r="D19" s="480">
        <v>3100</v>
      </c>
      <c r="E19" s="476"/>
      <c r="F19" s="476"/>
      <c r="G19" s="477">
        <v>0</v>
      </c>
    </row>
    <row r="20" spans="1:7">
      <c r="A20" s="474">
        <v>13</v>
      </c>
      <c r="B20" s="478" t="s">
        <v>516</v>
      </c>
      <c r="C20" s="476">
        <v>3552305.3099999987</v>
      </c>
      <c r="D20" s="476"/>
      <c r="E20" s="476"/>
      <c r="F20" s="476"/>
      <c r="G20" s="477">
        <v>0</v>
      </c>
    </row>
    <row r="21" spans="1:7">
      <c r="A21" s="481">
        <v>14</v>
      </c>
      <c r="B21" s="482" t="s">
        <v>517</v>
      </c>
      <c r="C21" s="479"/>
      <c r="D21" s="479"/>
      <c r="E21" s="479"/>
      <c r="F21" s="479"/>
      <c r="G21" s="483">
        <v>57271959.573000006</v>
      </c>
    </row>
    <row r="22" spans="1:7">
      <c r="A22" s="484"/>
      <c r="B22" s="485" t="s">
        <v>518</v>
      </c>
      <c r="C22" s="486"/>
      <c r="D22" s="487"/>
      <c r="E22" s="486"/>
      <c r="F22" s="486"/>
      <c r="G22" s="488"/>
    </row>
    <row r="23" spans="1:7">
      <c r="A23" s="474">
        <v>15</v>
      </c>
      <c r="B23" s="475" t="s">
        <v>519</v>
      </c>
      <c r="C23" s="489">
        <v>38104584.739499994</v>
      </c>
      <c r="D23" s="490">
        <v>16938000</v>
      </c>
      <c r="E23" s="489"/>
      <c r="F23" s="489">
        <v>46842</v>
      </c>
      <c r="G23" s="477">
        <v>2528744.374475</v>
      </c>
    </row>
    <row r="24" spans="1:7">
      <c r="A24" s="474">
        <v>16</v>
      </c>
      <c r="B24" s="475" t="s">
        <v>520</v>
      </c>
      <c r="C24" s="476">
        <v>2520.1999999999998</v>
      </c>
      <c r="D24" s="480">
        <v>56702.130000000005</v>
      </c>
      <c r="E24" s="476">
        <v>186603.29000000004</v>
      </c>
      <c r="F24" s="476">
        <v>11578964.478000002</v>
      </c>
      <c r="G24" s="477">
        <v>10114363.607550001</v>
      </c>
    </row>
    <row r="25" spans="1:7">
      <c r="A25" s="474">
        <v>17</v>
      </c>
      <c r="B25" s="478" t="s">
        <v>521</v>
      </c>
      <c r="C25" s="476">
        <v>0</v>
      </c>
      <c r="D25" s="480"/>
      <c r="E25" s="476"/>
      <c r="F25" s="476"/>
      <c r="G25" s="477"/>
    </row>
    <row r="26" spans="1:7" ht="26.25">
      <c r="A26" s="474">
        <v>18</v>
      </c>
      <c r="B26" s="478" t="s">
        <v>522</v>
      </c>
      <c r="C26" s="476">
        <v>2520.1999999999998</v>
      </c>
      <c r="D26" s="480"/>
      <c r="E26" s="476"/>
      <c r="F26" s="476"/>
      <c r="G26" s="477">
        <v>378.03</v>
      </c>
    </row>
    <row r="27" spans="1:7">
      <c r="A27" s="474">
        <v>19</v>
      </c>
      <c r="B27" s="478" t="s">
        <v>523</v>
      </c>
      <c r="C27" s="476">
        <v>0</v>
      </c>
      <c r="D27" s="480">
        <v>56702.130000000005</v>
      </c>
      <c r="E27" s="476">
        <v>186603.29000000004</v>
      </c>
      <c r="F27" s="476">
        <v>9133557.8400000017</v>
      </c>
      <c r="G27" s="477">
        <v>7885176.8740000008</v>
      </c>
    </row>
    <row r="28" spans="1:7">
      <c r="A28" s="474">
        <v>20</v>
      </c>
      <c r="B28" s="491" t="s">
        <v>524</v>
      </c>
      <c r="C28" s="476"/>
      <c r="D28" s="480"/>
      <c r="E28" s="476"/>
      <c r="F28" s="476"/>
      <c r="G28" s="477"/>
    </row>
    <row r="29" spans="1:7">
      <c r="A29" s="474">
        <v>21</v>
      </c>
      <c r="B29" s="478" t="s">
        <v>525</v>
      </c>
      <c r="C29" s="476"/>
      <c r="D29" s="480"/>
      <c r="E29" s="476"/>
      <c r="F29" s="476"/>
      <c r="G29" s="477">
        <v>0</v>
      </c>
    </row>
    <row r="30" spans="1:7">
      <c r="A30" s="474">
        <v>22</v>
      </c>
      <c r="B30" s="491" t="s">
        <v>524</v>
      </c>
      <c r="C30" s="476"/>
      <c r="D30" s="480"/>
      <c r="E30" s="476"/>
      <c r="F30" s="476"/>
      <c r="G30" s="477"/>
    </row>
    <row r="31" spans="1:7">
      <c r="A31" s="474">
        <v>23</v>
      </c>
      <c r="B31" s="478" t="s">
        <v>526</v>
      </c>
      <c r="C31" s="476"/>
      <c r="D31" s="480">
        <v>0</v>
      </c>
      <c r="E31" s="476">
        <v>300426.1225</v>
      </c>
      <c r="F31" s="476">
        <v>2445406.6380000003</v>
      </c>
      <c r="G31" s="477">
        <v>2228808.7035500002</v>
      </c>
    </row>
    <row r="32" spans="1:7">
      <c r="A32" s="474">
        <v>24</v>
      </c>
      <c r="B32" s="475" t="s">
        <v>527</v>
      </c>
      <c r="C32" s="476"/>
      <c r="D32" s="480"/>
      <c r="E32" s="476"/>
      <c r="F32" s="476"/>
      <c r="G32" s="477"/>
    </row>
    <row r="33" spans="1:7">
      <c r="A33" s="474">
        <v>25</v>
      </c>
      <c r="B33" s="475" t="s">
        <v>528</v>
      </c>
      <c r="C33" s="476">
        <v>9391082.1800000016</v>
      </c>
      <c r="D33" s="476">
        <v>1723956.4400000004</v>
      </c>
      <c r="E33" s="476">
        <v>93123.920000000013</v>
      </c>
      <c r="F33" s="476">
        <v>5539319.7099999934</v>
      </c>
      <c r="G33" s="477">
        <v>16256149.029999996</v>
      </c>
    </row>
    <row r="34" spans="1:7">
      <c r="A34" s="474">
        <v>26</v>
      </c>
      <c r="B34" s="478" t="s">
        <v>529</v>
      </c>
      <c r="C34" s="479"/>
      <c r="D34" s="480">
        <v>741290</v>
      </c>
      <c r="E34" s="476"/>
      <c r="F34" s="476"/>
      <c r="G34" s="477">
        <v>741290</v>
      </c>
    </row>
    <row r="35" spans="1:7">
      <c r="A35" s="474">
        <v>27</v>
      </c>
      <c r="B35" s="478" t="s">
        <v>530</v>
      </c>
      <c r="C35" s="476">
        <v>9391082.1800000016</v>
      </c>
      <c r="D35" s="480">
        <v>982666.44000000041</v>
      </c>
      <c r="E35" s="476">
        <v>93123.920000000013</v>
      </c>
      <c r="F35" s="476">
        <v>5539319.7099999934</v>
      </c>
      <c r="G35" s="477">
        <v>15514859.029999996</v>
      </c>
    </row>
    <row r="36" spans="1:7">
      <c r="A36" s="474">
        <v>28</v>
      </c>
      <c r="B36" s="475" t="s">
        <v>531</v>
      </c>
      <c r="C36" s="476"/>
      <c r="D36" s="480">
        <v>113548.83</v>
      </c>
      <c r="E36" s="476"/>
      <c r="F36" s="476">
        <v>125000</v>
      </c>
      <c r="G36" s="477">
        <v>25988.841500000002</v>
      </c>
    </row>
    <row r="37" spans="1:7">
      <c r="A37" s="481">
        <v>29</v>
      </c>
      <c r="B37" s="482" t="s">
        <v>532</v>
      </c>
      <c r="C37" s="479"/>
      <c r="D37" s="479"/>
      <c r="E37" s="479"/>
      <c r="F37" s="479"/>
      <c r="G37" s="483">
        <v>28925245.853524994</v>
      </c>
    </row>
    <row r="38" spans="1:7">
      <c r="A38" s="470"/>
      <c r="B38" s="492"/>
      <c r="C38" s="493"/>
      <c r="D38" s="493"/>
      <c r="E38" s="493"/>
      <c r="F38" s="493"/>
      <c r="G38" s="494"/>
    </row>
    <row r="39" spans="1:7" ht="15.75" thickBot="1">
      <c r="A39" s="495">
        <v>30</v>
      </c>
      <c r="B39" s="496" t="s">
        <v>533</v>
      </c>
      <c r="C39" s="343"/>
      <c r="D39" s="344"/>
      <c r="E39" s="344"/>
      <c r="F39" s="345"/>
      <c r="G39" s="497">
        <v>1.9799990590579724</v>
      </c>
    </row>
    <row r="42" spans="1:7" ht="39">
      <c r="B42" s="273"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C6" activePane="bottomRight" state="frozen"/>
      <selection activeCell="B9" sqref="B9"/>
      <selection pane="topRight" activeCell="B9" sqref="B9"/>
      <selection pane="bottomLeft" activeCell="B9" sqref="B9"/>
      <selection pane="bottomRight" activeCell="I15" sqref="I15"/>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7">
      <c r="A1" s="2" t="s">
        <v>30</v>
      </c>
      <c r="B1" s="3" t="str">
        <f>'Info '!C2</f>
        <v>JSC Silk Road Bank</v>
      </c>
    </row>
    <row r="2" spans="1:7">
      <c r="A2" s="2" t="s">
        <v>31</v>
      </c>
      <c r="B2" s="457">
        <v>44469</v>
      </c>
    </row>
    <row r="3" spans="1:7">
      <c r="A3" s="2"/>
    </row>
    <row r="4" spans="1:7" ht="15" thickBot="1">
      <c r="A4" s="6" t="s">
        <v>139</v>
      </c>
      <c r="B4" s="7" t="s">
        <v>138</v>
      </c>
      <c r="C4" s="7"/>
      <c r="D4" s="7"/>
      <c r="E4" s="7"/>
      <c r="F4" s="7"/>
      <c r="G4" s="7"/>
    </row>
    <row r="5" spans="1:7">
      <c r="A5" s="8" t="s">
        <v>6</v>
      </c>
      <c r="B5" s="9"/>
      <c r="C5" s="455" t="str">
        <f>INT((MONTH($B$2))/3)&amp;"Q"&amp;"-"&amp;YEAR($B$2)</f>
        <v>3Q-2021</v>
      </c>
      <c r="D5" s="455" t="str">
        <f>IF(INT(MONTH($B$2))=3, "4"&amp;"Q"&amp;"-"&amp;YEAR($B$2)-1, IF(INT(MONTH($B$2))=6, "1"&amp;"Q"&amp;"-"&amp;YEAR($B$2), IF(INT(MONTH($B$2))=9, "2"&amp;"Q"&amp;"-"&amp;YEAR($B$2),IF(INT(MONTH($B$2))=12, "3"&amp;"Q"&amp;"-"&amp;YEAR($B$2), 0))))</f>
        <v>2Q-2021</v>
      </c>
      <c r="E5" s="455" t="str">
        <f>IF(INT(MONTH($B$2))=3, "3"&amp;"Q"&amp;"-"&amp;YEAR($B$2)-1, IF(INT(MONTH($B$2))=6, "4"&amp;"Q"&amp;"-"&amp;YEAR($B$2)-1, IF(INT(MONTH($B$2))=9, "1"&amp;"Q"&amp;"-"&amp;YEAR($B$2),IF(INT(MONTH($B$2))=12, "2"&amp;"Q"&amp;"-"&amp;YEAR($B$2), 0))))</f>
        <v>1Q-2021</v>
      </c>
      <c r="F5" s="455" t="str">
        <f>IF(INT(MONTH($B$2))=3, "2"&amp;"Q"&amp;"-"&amp;YEAR($B$2)-1, IF(INT(MONTH($B$2))=6, "3"&amp;"Q"&amp;"-"&amp;YEAR($B$2)-1, IF(INT(MONTH($B$2))=9, "4"&amp;"Q"&amp;"-"&amp;YEAR($B$2)-1,IF(INT(MONTH($B$2))=12, "1"&amp;"Q"&amp;"-"&amp;YEAR($B$2), 0))))</f>
        <v>4Q-2020</v>
      </c>
      <c r="G5" s="456" t="str">
        <f>IF(INT(MONTH($B$2))=3, "1"&amp;"Q"&amp;"-"&amp;YEAR($B$2)-1, IF(INT(MONTH($B$2))=6, "2"&amp;"Q"&amp;"-"&amp;YEAR($B$2)-1, IF(INT(MONTH($B$2))=9, "3"&amp;"Q"&amp;"-"&amp;YEAR($B$2)-1,IF(INT(MONTH($B$2))=12, "4"&amp;"Q"&amp;"-"&amp;YEAR($B$2)-1, 0))))</f>
        <v>3Q-2020</v>
      </c>
    </row>
    <row r="6" spans="1:7">
      <c r="B6" s="240" t="s">
        <v>137</v>
      </c>
      <c r="C6" s="459"/>
      <c r="D6" s="459"/>
      <c r="E6" s="459"/>
      <c r="F6" s="459"/>
      <c r="G6" s="460"/>
    </row>
    <row r="7" spans="1:7">
      <c r="A7" s="10"/>
      <c r="B7" s="241" t="s">
        <v>135</v>
      </c>
      <c r="C7" s="459"/>
      <c r="D7" s="459"/>
      <c r="E7" s="459"/>
      <c r="F7" s="459"/>
      <c r="G7" s="460"/>
    </row>
    <row r="8" spans="1:7">
      <c r="A8" s="8">
        <v>1</v>
      </c>
      <c r="B8" s="11" t="s">
        <v>486</v>
      </c>
      <c r="C8" s="12">
        <v>50140763.410000004</v>
      </c>
      <c r="D8" s="13">
        <v>48994240.769999996</v>
      </c>
      <c r="E8" s="13">
        <v>48030224.949999996</v>
      </c>
      <c r="F8" s="13">
        <v>49015556.859999999</v>
      </c>
      <c r="G8" s="14">
        <v>50436147.519999996</v>
      </c>
    </row>
    <row r="9" spans="1:7">
      <c r="A9" s="8">
        <v>2</v>
      </c>
      <c r="B9" s="11" t="s">
        <v>487</v>
      </c>
      <c r="C9" s="12">
        <v>50140763.410000004</v>
      </c>
      <c r="D9" s="13">
        <v>48994240.769999996</v>
      </c>
      <c r="E9" s="13">
        <v>48030224.949999996</v>
      </c>
      <c r="F9" s="13">
        <v>49015556.859999999</v>
      </c>
      <c r="G9" s="14">
        <v>50436147.519999996</v>
      </c>
    </row>
    <row r="10" spans="1:7">
      <c r="A10" s="8">
        <v>3</v>
      </c>
      <c r="B10" s="11" t="s">
        <v>244</v>
      </c>
      <c r="C10" s="12">
        <v>50329556.980000004</v>
      </c>
      <c r="D10" s="13">
        <v>49180119.979999997</v>
      </c>
      <c r="E10" s="13">
        <v>48212430.529999994</v>
      </c>
      <c r="F10" s="13">
        <v>49189598.670000002</v>
      </c>
      <c r="G10" s="14">
        <v>50628192.069999993</v>
      </c>
    </row>
    <row r="11" spans="1:7">
      <c r="A11" s="8">
        <v>4</v>
      </c>
      <c r="B11" s="11" t="s">
        <v>489</v>
      </c>
      <c r="C11" s="12">
        <v>5583742.4805544456</v>
      </c>
      <c r="D11" s="13">
        <v>5689129.5554804113</v>
      </c>
      <c r="E11" s="13">
        <v>3721596.4491270822</v>
      </c>
      <c r="F11" s="13">
        <v>3669053.9387969607</v>
      </c>
      <c r="G11" s="14">
        <v>3966908.3605011906</v>
      </c>
    </row>
    <row r="12" spans="1:7">
      <c r="A12" s="8">
        <v>5</v>
      </c>
      <c r="B12" s="11" t="s">
        <v>490</v>
      </c>
      <c r="C12" s="12">
        <v>7445232.7104652599</v>
      </c>
      <c r="D12" s="13">
        <v>7585739.6874565352</v>
      </c>
      <c r="E12" s="13">
        <v>4962381.6974553932</v>
      </c>
      <c r="F12" s="13">
        <v>4892317.5833932431</v>
      </c>
      <c r="G12" s="14">
        <v>5289525.1620051712</v>
      </c>
    </row>
    <row r="13" spans="1:7">
      <c r="A13" s="8">
        <v>6</v>
      </c>
      <c r="B13" s="11" t="s">
        <v>488</v>
      </c>
      <c r="C13" s="12">
        <v>13939495.565229142</v>
      </c>
      <c r="D13" s="13">
        <v>14230476.649601668</v>
      </c>
      <c r="E13" s="13">
        <v>12571356.698550938</v>
      </c>
      <c r="F13" s="13">
        <v>11863864.133874578</v>
      </c>
      <c r="G13" s="14">
        <v>12913310.615375604</v>
      </c>
    </row>
    <row r="14" spans="1:7">
      <c r="A14" s="10"/>
      <c r="B14" s="240" t="s">
        <v>492</v>
      </c>
      <c r="C14" s="459"/>
      <c r="D14" s="459"/>
      <c r="E14" s="459"/>
      <c r="F14" s="459"/>
      <c r="G14" s="460"/>
    </row>
    <row r="15" spans="1:7" ht="15" customHeight="1">
      <c r="A15" s="8">
        <v>7</v>
      </c>
      <c r="B15" s="11" t="s">
        <v>491</v>
      </c>
      <c r="C15" s="310">
        <v>65855255.826557294</v>
      </c>
      <c r="D15" s="13">
        <v>66750700.426331006</v>
      </c>
      <c r="E15" s="13">
        <v>54689751.944623999</v>
      </c>
      <c r="F15" s="13">
        <v>56341137.09237846</v>
      </c>
      <c r="G15" s="14">
        <v>60342059.507699989</v>
      </c>
    </row>
    <row r="16" spans="1:7">
      <c r="A16" s="10"/>
      <c r="B16" s="240" t="s">
        <v>493</v>
      </c>
      <c r="C16" s="459"/>
      <c r="D16" s="459"/>
      <c r="E16" s="459"/>
      <c r="F16" s="459"/>
      <c r="G16" s="460"/>
    </row>
    <row r="17" spans="1:7">
      <c r="A17" s="8"/>
      <c r="B17" s="241" t="s">
        <v>477</v>
      </c>
      <c r="C17" s="311"/>
      <c r="D17" s="13"/>
      <c r="E17" s="13"/>
      <c r="F17" s="13"/>
      <c r="G17" s="14"/>
    </row>
    <row r="18" spans="1:7">
      <c r="A18" s="8">
        <v>8</v>
      </c>
      <c r="B18" s="11" t="s">
        <v>486</v>
      </c>
      <c r="C18" s="575">
        <v>0.76137831036683723</v>
      </c>
      <c r="D18" s="576">
        <v>0.73398841445974317</v>
      </c>
      <c r="E18" s="576">
        <v>0.87823080636081341</v>
      </c>
      <c r="F18" s="576">
        <v>0.86997812592303136</v>
      </c>
      <c r="G18" s="577">
        <v>0.83583735675385851</v>
      </c>
    </row>
    <row r="19" spans="1:7" ht="15" customHeight="1">
      <c r="A19" s="8">
        <v>9</v>
      </c>
      <c r="B19" s="11" t="s">
        <v>487</v>
      </c>
      <c r="C19" s="575">
        <v>0.76137831036683723</v>
      </c>
      <c r="D19" s="576">
        <v>0.73398841445974317</v>
      </c>
      <c r="E19" s="576">
        <v>0.87823080636081341</v>
      </c>
      <c r="F19" s="576">
        <v>0.86997812592303136</v>
      </c>
      <c r="G19" s="577">
        <v>0.83583735675385851</v>
      </c>
    </row>
    <row r="20" spans="1:7">
      <c r="A20" s="8">
        <v>10</v>
      </c>
      <c r="B20" s="11" t="s">
        <v>244</v>
      </c>
      <c r="C20" s="575">
        <v>0.76424510615451469</v>
      </c>
      <c r="D20" s="576">
        <v>0.73677309250525891</v>
      </c>
      <c r="E20" s="576">
        <v>0.88156242834704013</v>
      </c>
      <c r="F20" s="576">
        <v>0.873067197585086</v>
      </c>
      <c r="G20" s="577">
        <v>0.83901995528574147</v>
      </c>
    </row>
    <row r="21" spans="1:7">
      <c r="A21" s="8">
        <v>11</v>
      </c>
      <c r="B21" s="11" t="s">
        <v>489</v>
      </c>
      <c r="C21" s="575">
        <v>8.4788107045857125E-2</v>
      </c>
      <c r="D21" s="576">
        <v>8.5229510988565335E-2</v>
      </c>
      <c r="E21" s="576">
        <v>6.80492471952584E-2</v>
      </c>
      <c r="F21" s="576">
        <v>6.5122113754663494E-2</v>
      </c>
      <c r="G21" s="577">
        <v>6.5740354122235264E-2</v>
      </c>
    </row>
    <row r="22" spans="1:7">
      <c r="A22" s="8">
        <v>12</v>
      </c>
      <c r="B22" s="11" t="s">
        <v>490</v>
      </c>
      <c r="C22" s="575">
        <v>0.11305449530214776</v>
      </c>
      <c r="D22" s="576">
        <v>0.11364284777548499</v>
      </c>
      <c r="E22" s="576">
        <v>9.0736957492146664E-2</v>
      </c>
      <c r="F22" s="576">
        <v>8.6833845319303132E-2</v>
      </c>
      <c r="G22" s="577">
        <v>8.7659009406700766E-2</v>
      </c>
    </row>
    <row r="23" spans="1:7">
      <c r="A23" s="8">
        <v>13</v>
      </c>
      <c r="B23" s="11" t="s">
        <v>488</v>
      </c>
      <c r="C23" s="575">
        <v>0.21166868749157292</v>
      </c>
      <c r="D23" s="576">
        <v>0.21318842437177188</v>
      </c>
      <c r="E23" s="576">
        <v>0.22986677122397703</v>
      </c>
      <c r="F23" s="576">
        <v>0.21057196830128339</v>
      </c>
      <c r="G23" s="577">
        <v>0.2140018209641617</v>
      </c>
    </row>
    <row r="24" spans="1:7">
      <c r="A24" s="10"/>
      <c r="B24" s="240" t="s">
        <v>134</v>
      </c>
      <c r="C24" s="578"/>
      <c r="D24" s="578"/>
      <c r="E24" s="578"/>
      <c r="F24" s="578"/>
      <c r="G24" s="579"/>
    </row>
    <row r="25" spans="1:7" ht="15" customHeight="1">
      <c r="A25" s="461">
        <v>14</v>
      </c>
      <c r="B25" s="11" t="s">
        <v>133</v>
      </c>
      <c r="C25" s="580">
        <v>6.242506897294841E-2</v>
      </c>
      <c r="D25" s="581">
        <v>6.300658041975149E-2</v>
      </c>
      <c r="E25" s="581">
        <v>6.5206076243806227E-2</v>
      </c>
      <c r="F25" s="581">
        <v>6.3531888575918877E-2</v>
      </c>
      <c r="G25" s="582">
        <v>6.2493208670033946E-2</v>
      </c>
    </row>
    <row r="26" spans="1:7">
      <c r="A26" s="461">
        <v>15</v>
      </c>
      <c r="B26" s="11" t="s">
        <v>132</v>
      </c>
      <c r="C26" s="580">
        <v>2.3426350698135607E-2</v>
      </c>
      <c r="D26" s="581">
        <v>2.1178849671432853E-2</v>
      </c>
      <c r="E26" s="581">
        <v>1.7688829538469113E-2</v>
      </c>
      <c r="F26" s="581">
        <v>1.7119923855720236E-2</v>
      </c>
      <c r="G26" s="582">
        <v>1.4835958246256036E-2</v>
      </c>
    </row>
    <row r="27" spans="1:7">
      <c r="A27" s="461">
        <v>16</v>
      </c>
      <c r="B27" s="11" t="s">
        <v>131</v>
      </c>
      <c r="C27" s="580">
        <v>3.0128411488318539E-2</v>
      </c>
      <c r="D27" s="581">
        <v>1.9565139738882846E-2</v>
      </c>
      <c r="E27" s="581">
        <v>2.1386115670392114E-2</v>
      </c>
      <c r="F27" s="581">
        <v>-2.3244613168104757E-2</v>
      </c>
      <c r="G27" s="582">
        <v>-3.1245167158823011E-2</v>
      </c>
    </row>
    <row r="28" spans="1:7">
      <c r="A28" s="461">
        <v>17</v>
      </c>
      <c r="B28" s="11" t="s">
        <v>130</v>
      </c>
      <c r="C28" s="580">
        <v>3.8998718274812799E-2</v>
      </c>
      <c r="D28" s="581">
        <v>4.1827730748318637E-2</v>
      </c>
      <c r="E28" s="581">
        <v>4.7517246705337107E-2</v>
      </c>
      <c r="F28" s="581">
        <v>4.6411964720198644E-2</v>
      </c>
      <c r="G28" s="582">
        <v>4.7657250423777907E-2</v>
      </c>
    </row>
    <row r="29" spans="1:7">
      <c r="A29" s="461">
        <v>18</v>
      </c>
      <c r="B29" s="11" t="s">
        <v>270</v>
      </c>
      <c r="C29" s="580">
        <v>2.0703867906920439E-2</v>
      </c>
      <c r="D29" s="581">
        <v>5.2590344482301068E-3</v>
      </c>
      <c r="E29" s="581">
        <v>-4.7226773251644504E-2</v>
      </c>
      <c r="F29" s="581">
        <v>-1.3522450765508351E-2</v>
      </c>
      <c r="G29" s="582">
        <v>3.7322350086022998E-3</v>
      </c>
    </row>
    <row r="30" spans="1:7">
      <c r="A30" s="461">
        <v>19</v>
      </c>
      <c r="B30" s="11" t="s">
        <v>271</v>
      </c>
      <c r="C30" s="580">
        <v>3.3549324486663562E-2</v>
      </c>
      <c r="D30" s="581">
        <v>8.4385839783986099E-3</v>
      </c>
      <c r="E30" s="581">
        <v>-7.1949456813684018E-2</v>
      </c>
      <c r="F30" s="581">
        <v>-2.1448728953931434E-2</v>
      </c>
      <c r="G30" s="582">
        <v>5.9441720109621272E-3</v>
      </c>
    </row>
    <row r="31" spans="1:7">
      <c r="A31" s="10"/>
      <c r="B31" s="240" t="s">
        <v>350</v>
      </c>
      <c r="C31" s="578"/>
      <c r="D31" s="578"/>
      <c r="E31" s="578"/>
      <c r="F31" s="578"/>
      <c r="G31" s="579"/>
    </row>
    <row r="32" spans="1:7">
      <c r="A32" s="461">
        <v>20</v>
      </c>
      <c r="B32" s="11" t="s">
        <v>129</v>
      </c>
      <c r="C32" s="580">
        <v>0.23554034392257195</v>
      </c>
      <c r="D32" s="581">
        <v>0.24475507830196283</v>
      </c>
      <c r="E32" s="581">
        <v>0.2580454347889839</v>
      </c>
      <c r="F32" s="581">
        <v>0.26667916827889038</v>
      </c>
      <c r="G32" s="582">
        <v>0.281099520365931</v>
      </c>
    </row>
    <row r="33" spans="1:7" ht="15" customHeight="1">
      <c r="A33" s="461">
        <v>21</v>
      </c>
      <c r="B33" s="11" t="s">
        <v>128</v>
      </c>
      <c r="C33" s="580">
        <v>9.5600417409486035E-2</v>
      </c>
      <c r="D33" s="581">
        <v>0.1104944961222218</v>
      </c>
      <c r="E33" s="581">
        <v>0.11378055479573464</v>
      </c>
      <c r="F33" s="581">
        <v>0.11435879671425289</v>
      </c>
      <c r="G33" s="582">
        <v>0.15777041888787344</v>
      </c>
    </row>
    <row r="34" spans="1:7">
      <c r="A34" s="461">
        <v>22</v>
      </c>
      <c r="B34" s="11" t="s">
        <v>127</v>
      </c>
      <c r="C34" s="580">
        <v>0.30896848358040074</v>
      </c>
      <c r="D34" s="581">
        <v>0.31342616527967693</v>
      </c>
      <c r="E34" s="581">
        <v>0.33916287116894367</v>
      </c>
      <c r="F34" s="581">
        <v>0.337750209407014</v>
      </c>
      <c r="G34" s="582">
        <v>0.36649184392218587</v>
      </c>
    </row>
    <row r="35" spans="1:7" ht="15" customHeight="1">
      <c r="A35" s="461">
        <v>23</v>
      </c>
      <c r="B35" s="11" t="s">
        <v>126</v>
      </c>
      <c r="C35" s="580">
        <v>0.2213184036780321</v>
      </c>
      <c r="D35" s="581">
        <v>0.19914981700949014</v>
      </c>
      <c r="E35" s="581">
        <v>0.10767649829313319</v>
      </c>
      <c r="F35" s="581">
        <v>0.11575045836836298</v>
      </c>
      <c r="G35" s="582">
        <v>0.13991345691766446</v>
      </c>
    </row>
    <row r="36" spans="1:7">
      <c r="A36" s="461">
        <v>24</v>
      </c>
      <c r="B36" s="11" t="s">
        <v>125</v>
      </c>
      <c r="C36" s="580">
        <v>2.9941524285723307E-2</v>
      </c>
      <c r="D36" s="581">
        <v>3.0181514125398035E-2</v>
      </c>
      <c r="E36" s="581">
        <v>3.3271506398887415E-2</v>
      </c>
      <c r="F36" s="581">
        <v>-0.1909705642415622</v>
      </c>
      <c r="G36" s="582">
        <v>-5.7291020219198983E-2</v>
      </c>
    </row>
    <row r="37" spans="1:7" ht="15" customHeight="1">
      <c r="A37" s="10"/>
      <c r="B37" s="240" t="s">
        <v>351</v>
      </c>
      <c r="C37" s="578"/>
      <c r="D37" s="578"/>
      <c r="E37" s="578"/>
      <c r="F37" s="578"/>
      <c r="G37" s="579"/>
    </row>
    <row r="38" spans="1:7" ht="15" customHeight="1">
      <c r="A38" s="461">
        <v>25</v>
      </c>
      <c r="B38" s="11" t="s">
        <v>124</v>
      </c>
      <c r="C38" s="583">
        <v>0.43837417785348737</v>
      </c>
      <c r="D38" s="584">
        <v>0.38187034498274303</v>
      </c>
      <c r="E38" s="584">
        <v>0.44122710019382411</v>
      </c>
      <c r="F38" s="584">
        <v>0.60364736816434872</v>
      </c>
      <c r="G38" s="585">
        <v>0.46661841744872468</v>
      </c>
    </row>
    <row r="39" spans="1:7" ht="15" customHeight="1">
      <c r="A39" s="461">
        <v>26</v>
      </c>
      <c r="B39" s="11" t="s">
        <v>123</v>
      </c>
      <c r="C39" s="583">
        <v>0.19044426206437998</v>
      </c>
      <c r="D39" s="584">
        <v>0.15221198508518563</v>
      </c>
      <c r="E39" s="584">
        <v>0.23523415647568569</v>
      </c>
      <c r="F39" s="584">
        <v>0.25222309265510817</v>
      </c>
      <c r="G39" s="585">
        <v>0.30496004625736545</v>
      </c>
    </row>
    <row r="40" spans="1:7" ht="15" customHeight="1">
      <c r="A40" s="461">
        <v>27</v>
      </c>
      <c r="B40" s="11" t="s">
        <v>122</v>
      </c>
      <c r="C40" s="583">
        <v>9.5158448679160387E-2</v>
      </c>
      <c r="D40" s="584">
        <v>8.0969739021411927E-2</v>
      </c>
      <c r="E40" s="584">
        <v>0.10326360686047392</v>
      </c>
      <c r="F40" s="584">
        <v>8.9678620030018377E-2</v>
      </c>
      <c r="G40" s="585">
        <v>0.18581024135650068</v>
      </c>
    </row>
    <row r="41" spans="1:7" ht="15" customHeight="1">
      <c r="A41" s="462"/>
      <c r="B41" s="240" t="s">
        <v>394</v>
      </c>
      <c r="C41" s="459"/>
      <c r="D41" s="459"/>
      <c r="E41" s="459"/>
      <c r="F41" s="459"/>
      <c r="G41" s="460"/>
    </row>
    <row r="42" spans="1:7">
      <c r="A42" s="461">
        <v>28</v>
      </c>
      <c r="B42" s="11" t="s">
        <v>377</v>
      </c>
      <c r="C42" s="15">
        <v>38760085.540000007</v>
      </c>
      <c r="D42" s="16">
        <v>53434140.819999993</v>
      </c>
      <c r="E42" s="16">
        <v>38378698.431111112</v>
      </c>
      <c r="F42" s="16">
        <v>46813249.193913043</v>
      </c>
      <c r="G42" s="17">
        <v>54330261.56000001</v>
      </c>
    </row>
    <row r="43" spans="1:7" ht="15" customHeight="1">
      <c r="A43" s="461">
        <v>29</v>
      </c>
      <c r="B43" s="11" t="s">
        <v>389</v>
      </c>
      <c r="C43" s="15">
        <v>13627631.179049999</v>
      </c>
      <c r="D43" s="16">
        <v>21568589.341299996</v>
      </c>
      <c r="E43" s="16">
        <v>14454068.32525</v>
      </c>
      <c r="F43" s="16">
        <v>19808315.129049994</v>
      </c>
      <c r="G43" s="17">
        <v>21031927.905399993</v>
      </c>
    </row>
    <row r="44" spans="1:7" ht="15" customHeight="1">
      <c r="A44" s="498">
        <v>30</v>
      </c>
      <c r="B44" s="499" t="s">
        <v>378</v>
      </c>
      <c r="C44" s="572">
        <v>2.8442276600196359</v>
      </c>
      <c r="D44" s="573">
        <v>2.4774054517178441</v>
      </c>
      <c r="E44" s="573">
        <v>2.6552177260755623</v>
      </c>
      <c r="F44" s="573">
        <v>2.363313027328549</v>
      </c>
      <c r="G44" s="574">
        <v>2.5832278336238779</v>
      </c>
    </row>
    <row r="45" spans="1:7" ht="15" customHeight="1">
      <c r="A45" s="498"/>
      <c r="B45" s="240" t="s">
        <v>496</v>
      </c>
      <c r="C45" s="500"/>
      <c r="D45" s="501"/>
      <c r="E45" s="501"/>
      <c r="F45" s="501"/>
      <c r="G45" s="502"/>
    </row>
    <row r="46" spans="1:7" ht="15" customHeight="1">
      <c r="A46" s="498">
        <v>31</v>
      </c>
      <c r="B46" s="499" t="s">
        <v>503</v>
      </c>
      <c r="C46" s="500">
        <v>57271959.573000006</v>
      </c>
      <c r="D46" s="501">
        <v>55902096.184999995</v>
      </c>
      <c r="E46" s="501">
        <v>55172310.281499989</v>
      </c>
      <c r="F46" s="501">
        <v>55397951.920499995</v>
      </c>
      <c r="G46" s="502"/>
    </row>
    <row r="47" spans="1:7" ht="15" customHeight="1">
      <c r="A47" s="498">
        <v>32</v>
      </c>
      <c r="B47" s="499" t="s">
        <v>518</v>
      </c>
      <c r="C47" s="500">
        <v>28925245.853524994</v>
      </c>
      <c r="D47" s="501">
        <v>31224880.248529296</v>
      </c>
      <c r="E47" s="501">
        <v>28419948.975447744</v>
      </c>
      <c r="F47" s="501">
        <v>29492663.440779965</v>
      </c>
      <c r="G47" s="502"/>
    </row>
    <row r="48" spans="1:7" ht="15" thickBot="1">
      <c r="A48" s="463">
        <v>33</v>
      </c>
      <c r="B48" s="242" t="s">
        <v>536</v>
      </c>
      <c r="C48" s="569">
        <v>1.9799990590579724</v>
      </c>
      <c r="D48" s="570">
        <v>1.7903061834042744</v>
      </c>
      <c r="E48" s="570">
        <v>1.9413233404874815</v>
      </c>
      <c r="F48" s="570">
        <v>1.8783638185726008</v>
      </c>
      <c r="G48" s="571"/>
    </row>
    <row r="49" spans="1:2">
      <c r="A49" s="18"/>
    </row>
    <row r="50" spans="1:2" ht="38.25">
      <c r="B50" s="313" t="s">
        <v>478</v>
      </c>
    </row>
    <row r="51" spans="1:2" ht="51">
      <c r="B51" s="313" t="s">
        <v>393</v>
      </c>
    </row>
    <row r="53" spans="1:2">
      <c r="B53" s="31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C7" zoomScaleNormal="100" workbookViewId="0">
      <selection activeCell="K13" sqref="K13"/>
    </sheetView>
  </sheetViews>
  <sheetFormatPr defaultColWidth="9.28515625" defaultRowHeight="12.75"/>
  <cols>
    <col min="1" max="1" width="11.7109375" style="512" bestFit="1" customWidth="1"/>
    <col min="2" max="2" width="53.42578125" style="512" customWidth="1"/>
    <col min="3" max="3" width="14.28515625" style="512" bestFit="1" customWidth="1"/>
    <col min="4" max="4" width="14.140625" style="512" bestFit="1" customWidth="1"/>
    <col min="5" max="5" width="17.7109375" style="512" bestFit="1" customWidth="1"/>
    <col min="6" max="6" width="14.140625" style="512" bestFit="1" customWidth="1"/>
    <col min="7" max="7" width="20.85546875" style="512" customWidth="1"/>
    <col min="8" max="8" width="14.5703125" style="512" customWidth="1"/>
    <col min="9" max="16384" width="9.28515625" style="512"/>
  </cols>
  <sheetData>
    <row r="1" spans="1:8" ht="13.5">
      <c r="A1" s="503" t="s">
        <v>30</v>
      </c>
      <c r="B1" s="3" t="str">
        <f>'Info '!C2</f>
        <v>JSC Silk Road Bank</v>
      </c>
    </row>
    <row r="2" spans="1:8" ht="13.5">
      <c r="A2" s="503" t="s">
        <v>31</v>
      </c>
      <c r="B2" s="597">
        <f>'1. key ratios '!B2</f>
        <v>44469</v>
      </c>
    </row>
    <row r="3" spans="1:8">
      <c r="A3" s="504" t="s">
        <v>543</v>
      </c>
    </row>
    <row r="5" spans="1:8" ht="15" customHeight="1">
      <c r="A5" s="674" t="s">
        <v>544</v>
      </c>
      <c r="B5" s="675"/>
      <c r="C5" s="680" t="s">
        <v>545</v>
      </c>
      <c r="D5" s="681"/>
      <c r="E5" s="681"/>
      <c r="F5" s="681"/>
      <c r="G5" s="681"/>
      <c r="H5" s="682"/>
    </row>
    <row r="6" spans="1:8">
      <c r="A6" s="676"/>
      <c r="B6" s="677"/>
      <c r="C6" s="683"/>
      <c r="D6" s="684"/>
      <c r="E6" s="684"/>
      <c r="F6" s="684"/>
      <c r="G6" s="684"/>
      <c r="H6" s="685"/>
    </row>
    <row r="7" spans="1:8">
      <c r="A7" s="678"/>
      <c r="B7" s="679"/>
      <c r="C7" s="534" t="s">
        <v>546</v>
      </c>
      <c r="D7" s="534" t="s">
        <v>547</v>
      </c>
      <c r="E7" s="534" t="s">
        <v>548</v>
      </c>
      <c r="F7" s="534" t="s">
        <v>549</v>
      </c>
      <c r="G7" s="534" t="s">
        <v>550</v>
      </c>
      <c r="H7" s="534" t="s">
        <v>108</v>
      </c>
    </row>
    <row r="8" spans="1:8" ht="24">
      <c r="A8" s="506">
        <v>1</v>
      </c>
      <c r="B8" s="505" t="s">
        <v>95</v>
      </c>
      <c r="C8" s="600">
        <v>2115408.1800000002</v>
      </c>
      <c r="D8" s="600">
        <v>3329122.140000008</v>
      </c>
      <c r="E8" s="600">
        <v>17108925.890000001</v>
      </c>
      <c r="F8" s="600">
        <v>16799206.869999997</v>
      </c>
      <c r="G8" s="600">
        <v>0</v>
      </c>
      <c r="H8" s="602">
        <f>SUM(C8:G8)</f>
        <v>39352663.080000006</v>
      </c>
    </row>
    <row r="9" spans="1:8" ht="24">
      <c r="A9" s="506">
        <v>2</v>
      </c>
      <c r="B9" s="505" t="s">
        <v>96</v>
      </c>
      <c r="C9" s="600"/>
      <c r="D9" s="600">
        <v>0</v>
      </c>
      <c r="E9" s="600"/>
      <c r="F9" s="600"/>
      <c r="G9" s="600"/>
      <c r="H9" s="602">
        <f t="shared" ref="H9:H21" si="0">SUM(C9:G9)</f>
        <v>0</v>
      </c>
    </row>
    <row r="10" spans="1:8">
      <c r="A10" s="506">
        <v>3</v>
      </c>
      <c r="B10" s="505" t="s">
        <v>268</v>
      </c>
      <c r="C10" s="600"/>
      <c r="D10" s="600">
        <v>0</v>
      </c>
      <c r="E10" s="600"/>
      <c r="F10" s="600"/>
      <c r="G10" s="600"/>
      <c r="H10" s="602">
        <f t="shared" si="0"/>
        <v>0</v>
      </c>
    </row>
    <row r="11" spans="1:8">
      <c r="A11" s="506">
        <v>4</v>
      </c>
      <c r="B11" s="505" t="s">
        <v>97</v>
      </c>
      <c r="C11" s="600"/>
      <c r="D11" s="600">
        <v>0</v>
      </c>
      <c r="E11" s="600"/>
      <c r="F11" s="600"/>
      <c r="G11" s="600"/>
      <c r="H11" s="602">
        <f t="shared" si="0"/>
        <v>0</v>
      </c>
    </row>
    <row r="12" spans="1:8" ht="24">
      <c r="A12" s="506">
        <v>5</v>
      </c>
      <c r="B12" s="505" t="s">
        <v>98</v>
      </c>
      <c r="C12" s="600"/>
      <c r="D12" s="600">
        <v>0</v>
      </c>
      <c r="E12" s="600"/>
      <c r="F12" s="600"/>
      <c r="G12" s="600"/>
      <c r="H12" s="602">
        <f t="shared" si="0"/>
        <v>0</v>
      </c>
    </row>
    <row r="13" spans="1:8">
      <c r="A13" s="506">
        <v>6</v>
      </c>
      <c r="B13" s="505" t="s">
        <v>99</v>
      </c>
      <c r="C13" s="600">
        <v>12516680.529999999</v>
      </c>
      <c r="D13" s="600">
        <v>0</v>
      </c>
      <c r="E13" s="600"/>
      <c r="F13" s="600"/>
      <c r="G13" s="600"/>
      <c r="H13" s="602">
        <f t="shared" si="0"/>
        <v>12516680.529999999</v>
      </c>
    </row>
    <row r="14" spans="1:8">
      <c r="A14" s="506">
        <v>7</v>
      </c>
      <c r="B14" s="505" t="s">
        <v>100</v>
      </c>
      <c r="C14" s="600"/>
      <c r="D14" s="600">
        <v>723985.1</v>
      </c>
      <c r="E14" s="600">
        <v>272590.11</v>
      </c>
      <c r="F14" s="600">
        <v>5244942.8000000007</v>
      </c>
      <c r="G14" s="600">
        <v>0</v>
      </c>
      <c r="H14" s="602">
        <f t="shared" si="0"/>
        <v>6241518.0100000007</v>
      </c>
    </row>
    <row r="15" spans="1:8">
      <c r="A15" s="506">
        <v>8</v>
      </c>
      <c r="B15" s="505" t="s">
        <v>101</v>
      </c>
      <c r="C15" s="600"/>
      <c r="D15" s="600">
        <v>305583.10999999987</v>
      </c>
      <c r="E15" s="600">
        <v>3140000.8299999954</v>
      </c>
      <c r="F15" s="600">
        <v>1693825.7399999995</v>
      </c>
      <c r="G15" s="600">
        <v>22978.240000000002</v>
      </c>
      <c r="H15" s="602">
        <f t="shared" si="0"/>
        <v>5162387.9199999953</v>
      </c>
    </row>
    <row r="16" spans="1:8" ht="24">
      <c r="A16" s="506">
        <v>9</v>
      </c>
      <c r="B16" s="505" t="s">
        <v>102</v>
      </c>
      <c r="C16" s="600"/>
      <c r="D16" s="600">
        <v>0</v>
      </c>
      <c r="E16" s="600"/>
      <c r="F16" s="600">
        <v>0</v>
      </c>
      <c r="G16" s="600"/>
      <c r="H16" s="602">
        <f t="shared" si="0"/>
        <v>0</v>
      </c>
    </row>
    <row r="17" spans="1:8">
      <c r="A17" s="506">
        <v>10</v>
      </c>
      <c r="B17" s="537" t="s">
        <v>562</v>
      </c>
      <c r="C17" s="600"/>
      <c r="D17" s="600">
        <v>742181.04999999993</v>
      </c>
      <c r="E17" s="600">
        <v>133077.30000000016</v>
      </c>
      <c r="F17" s="600">
        <v>1355.02</v>
      </c>
      <c r="G17" s="600"/>
      <c r="H17" s="602">
        <f t="shared" si="0"/>
        <v>876613.37000000011</v>
      </c>
    </row>
    <row r="18" spans="1:8">
      <c r="A18" s="506">
        <v>11</v>
      </c>
      <c r="B18" s="505" t="s">
        <v>104</v>
      </c>
      <c r="C18" s="600"/>
      <c r="D18" s="600">
        <v>28238.230000000021</v>
      </c>
      <c r="E18" s="600">
        <v>18767.77</v>
      </c>
      <c r="F18" s="600">
        <v>85730.349999999948</v>
      </c>
      <c r="G18" s="600">
        <v>0</v>
      </c>
      <c r="H18" s="602">
        <f t="shared" si="0"/>
        <v>132736.34999999998</v>
      </c>
    </row>
    <row r="19" spans="1:8">
      <c r="A19" s="506">
        <v>12</v>
      </c>
      <c r="B19" s="505" t="s">
        <v>105</v>
      </c>
      <c r="C19" s="600"/>
      <c r="D19" s="600">
        <v>0</v>
      </c>
      <c r="E19" s="600"/>
      <c r="F19" s="600"/>
      <c r="G19" s="600"/>
      <c r="H19" s="602">
        <f t="shared" si="0"/>
        <v>0</v>
      </c>
    </row>
    <row r="20" spans="1:8">
      <c r="A20" s="506">
        <v>13</v>
      </c>
      <c r="B20" s="505" t="s">
        <v>246</v>
      </c>
      <c r="C20" s="600"/>
      <c r="D20" s="600">
        <v>0</v>
      </c>
      <c r="E20" s="600"/>
      <c r="F20" s="600"/>
      <c r="G20" s="600"/>
      <c r="H20" s="602">
        <f t="shared" si="0"/>
        <v>0</v>
      </c>
    </row>
    <row r="21" spans="1:8">
      <c r="A21" s="506">
        <v>14</v>
      </c>
      <c r="B21" s="505" t="s">
        <v>107</v>
      </c>
      <c r="C21" s="600">
        <v>1886362.4100000001</v>
      </c>
      <c r="D21" s="600">
        <v>9447487.7400000002</v>
      </c>
      <c r="E21" s="600">
        <v>0</v>
      </c>
      <c r="F21" s="600"/>
      <c r="G21" s="600">
        <v>13372410.26</v>
      </c>
      <c r="H21" s="602">
        <f t="shared" si="0"/>
        <v>24706260.41</v>
      </c>
    </row>
    <row r="22" spans="1:8">
      <c r="A22" s="507">
        <v>15</v>
      </c>
      <c r="B22" s="514" t="s">
        <v>108</v>
      </c>
      <c r="C22" s="602">
        <f>+SUM(C8:C16)+SUM(C18:C21)</f>
        <v>16518451.119999999</v>
      </c>
      <c r="D22" s="602">
        <f t="shared" ref="D22:G22" si="1">+SUM(D8:D16)+SUM(D18:D21)</f>
        <v>13834416.320000008</v>
      </c>
      <c r="E22" s="602">
        <f t="shared" si="1"/>
        <v>20540284.599999994</v>
      </c>
      <c r="F22" s="602">
        <f t="shared" si="1"/>
        <v>23823705.759999998</v>
      </c>
      <c r="G22" s="602">
        <f t="shared" si="1"/>
        <v>13395388.5</v>
      </c>
      <c r="H22" s="602">
        <f>+SUM(H8:H16)+SUM(H18:H21)</f>
        <v>88112246.299999997</v>
      </c>
    </row>
    <row r="26" spans="1:8" ht="51">
      <c r="B26" s="538"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C6" zoomScale="70" zoomScaleNormal="70" workbookViewId="0">
      <selection activeCell="C7" sqref="C7:H23"/>
    </sheetView>
  </sheetViews>
  <sheetFormatPr defaultColWidth="9.28515625" defaultRowHeight="12.75"/>
  <cols>
    <col min="1" max="1" width="11.7109375" style="539" bestFit="1" customWidth="1"/>
    <col min="2" max="2" width="74.85546875" style="512" customWidth="1"/>
    <col min="3" max="3" width="22.42578125" style="512" customWidth="1"/>
    <col min="4" max="4" width="23.5703125" style="512" customWidth="1"/>
    <col min="5" max="8" width="22.28515625" style="512" customWidth="1"/>
    <col min="9" max="9" width="41.42578125" style="512" customWidth="1"/>
    <col min="10" max="16384" width="9.28515625" style="512"/>
  </cols>
  <sheetData>
    <row r="1" spans="1:9" ht="13.5">
      <c r="A1" s="503" t="s">
        <v>30</v>
      </c>
      <c r="B1" s="3" t="str">
        <f>'Info '!C2</f>
        <v>JSC Silk Road Bank</v>
      </c>
    </row>
    <row r="2" spans="1:9" ht="13.5">
      <c r="A2" s="503" t="s">
        <v>31</v>
      </c>
      <c r="B2" s="597">
        <f>'1. key ratios '!B2</f>
        <v>44469</v>
      </c>
    </row>
    <row r="3" spans="1:9">
      <c r="A3" s="504" t="s">
        <v>551</v>
      </c>
    </row>
    <row r="4" spans="1:9">
      <c r="C4" s="540" t="s">
        <v>0</v>
      </c>
      <c r="D4" s="540" t="s">
        <v>1</v>
      </c>
      <c r="E4" s="540" t="s">
        <v>2</v>
      </c>
      <c r="F4" s="540" t="s">
        <v>3</v>
      </c>
      <c r="G4" s="540" t="s">
        <v>4</v>
      </c>
      <c r="H4" s="540" t="s">
        <v>5</v>
      </c>
      <c r="I4" s="540" t="s">
        <v>8</v>
      </c>
    </row>
    <row r="5" spans="1:9" ht="44.25" customHeight="1">
      <c r="A5" s="674" t="s">
        <v>552</v>
      </c>
      <c r="B5" s="675"/>
      <c r="C5" s="688" t="s">
        <v>553</v>
      </c>
      <c r="D5" s="688"/>
      <c r="E5" s="688" t="s">
        <v>554</v>
      </c>
      <c r="F5" s="688" t="s">
        <v>555</v>
      </c>
      <c r="G5" s="686" t="s">
        <v>556</v>
      </c>
      <c r="H5" s="686" t="s">
        <v>557</v>
      </c>
      <c r="I5" s="541" t="s">
        <v>558</v>
      </c>
    </row>
    <row r="6" spans="1:9" ht="60" customHeight="1">
      <c r="A6" s="678"/>
      <c r="B6" s="679"/>
      <c r="C6" s="530" t="s">
        <v>559</v>
      </c>
      <c r="D6" s="530" t="s">
        <v>560</v>
      </c>
      <c r="E6" s="688"/>
      <c r="F6" s="688"/>
      <c r="G6" s="687"/>
      <c r="H6" s="687"/>
      <c r="I6" s="541" t="s">
        <v>561</v>
      </c>
    </row>
    <row r="7" spans="1:9">
      <c r="A7" s="510">
        <v>1</v>
      </c>
      <c r="B7" s="505" t="s">
        <v>95</v>
      </c>
      <c r="C7" s="508"/>
      <c r="D7" s="508">
        <v>39352663.080000006</v>
      </c>
      <c r="E7" s="508"/>
      <c r="F7" s="508"/>
      <c r="G7" s="508"/>
      <c r="H7" s="508"/>
      <c r="I7" s="509">
        <f t="shared" ref="I7:I23" si="0">C7+D7-E7-F7-G7</f>
        <v>39352663.080000006</v>
      </c>
    </row>
    <row r="8" spans="1:9">
      <c r="A8" s="510">
        <v>2</v>
      </c>
      <c r="B8" s="505" t="s">
        <v>96</v>
      </c>
      <c r="C8" s="508"/>
      <c r="D8" s="508">
        <v>0</v>
      </c>
      <c r="E8" s="508"/>
      <c r="F8" s="508"/>
      <c r="G8" s="508"/>
      <c r="H8" s="508"/>
      <c r="I8" s="509">
        <f t="shared" si="0"/>
        <v>0</v>
      </c>
    </row>
    <row r="9" spans="1:9">
      <c r="A9" s="510">
        <v>3</v>
      </c>
      <c r="B9" s="505" t="s">
        <v>268</v>
      </c>
      <c r="C9" s="508"/>
      <c r="D9" s="508">
        <v>0</v>
      </c>
      <c r="E9" s="508"/>
      <c r="F9" s="508"/>
      <c r="G9" s="508"/>
      <c r="H9" s="508"/>
      <c r="I9" s="509">
        <f t="shared" si="0"/>
        <v>0</v>
      </c>
    </row>
    <row r="10" spans="1:9">
      <c r="A10" s="510">
        <v>4</v>
      </c>
      <c r="B10" s="505" t="s">
        <v>97</v>
      </c>
      <c r="C10" s="508"/>
      <c r="D10" s="508">
        <v>0</v>
      </c>
      <c r="E10" s="508"/>
      <c r="F10" s="508"/>
      <c r="G10" s="508"/>
      <c r="H10" s="508"/>
      <c r="I10" s="509">
        <f t="shared" si="0"/>
        <v>0</v>
      </c>
    </row>
    <row r="11" spans="1:9">
      <c r="A11" s="510">
        <v>5</v>
      </c>
      <c r="B11" s="505" t="s">
        <v>98</v>
      </c>
      <c r="C11" s="508"/>
      <c r="D11" s="508">
        <v>0</v>
      </c>
      <c r="E11" s="508"/>
      <c r="F11" s="508"/>
      <c r="G11" s="508"/>
      <c r="H11" s="508"/>
      <c r="I11" s="509">
        <f t="shared" si="0"/>
        <v>0</v>
      </c>
    </row>
    <row r="12" spans="1:9">
      <c r="A12" s="510">
        <v>6</v>
      </c>
      <c r="B12" s="505" t="s">
        <v>99</v>
      </c>
      <c r="C12" s="508"/>
      <c r="D12" s="508">
        <v>12516680.529999999</v>
      </c>
      <c r="E12" s="508"/>
      <c r="F12" s="508"/>
      <c r="G12" s="508"/>
      <c r="H12" s="508"/>
      <c r="I12" s="509">
        <f t="shared" si="0"/>
        <v>12516680.529999999</v>
      </c>
    </row>
    <row r="13" spans="1:9">
      <c r="A13" s="510">
        <v>7</v>
      </c>
      <c r="B13" s="505" t="s">
        <v>100</v>
      </c>
      <c r="C13" s="508">
        <v>2173835.52</v>
      </c>
      <c r="D13" s="508">
        <v>4719833.1499999985</v>
      </c>
      <c r="E13" s="508">
        <v>652150.59000000008</v>
      </c>
      <c r="F13" s="508">
        <v>93646.900000000009</v>
      </c>
      <c r="G13" s="508"/>
      <c r="H13" s="508"/>
      <c r="I13" s="509">
        <f t="shared" si="0"/>
        <v>6147871.1799999978</v>
      </c>
    </row>
    <row r="14" spans="1:9">
      <c r="A14" s="510">
        <v>8</v>
      </c>
      <c r="B14" s="505" t="s">
        <v>101</v>
      </c>
      <c r="C14" s="508">
        <v>748014.98</v>
      </c>
      <c r="D14" s="508">
        <v>4759360.1999999983</v>
      </c>
      <c r="E14" s="508">
        <v>344987.24</v>
      </c>
      <c r="F14" s="508">
        <v>92513.819999999978</v>
      </c>
      <c r="G14" s="508"/>
      <c r="H14" s="508">
        <v>64808.710000000006</v>
      </c>
      <c r="I14" s="509">
        <f t="shared" si="0"/>
        <v>5069874.1199999973</v>
      </c>
    </row>
    <row r="15" spans="1:9">
      <c r="A15" s="510">
        <v>9</v>
      </c>
      <c r="B15" s="505" t="s">
        <v>102</v>
      </c>
      <c r="C15" s="508">
        <v>0</v>
      </c>
      <c r="D15" s="508">
        <v>0</v>
      </c>
      <c r="E15" s="508">
        <v>0</v>
      </c>
      <c r="F15" s="508">
        <v>0</v>
      </c>
      <c r="G15" s="508"/>
      <c r="H15" s="508"/>
      <c r="I15" s="509">
        <f t="shared" si="0"/>
        <v>0</v>
      </c>
    </row>
    <row r="16" spans="1:9">
      <c r="A16" s="510">
        <v>10</v>
      </c>
      <c r="B16" s="537" t="s">
        <v>562</v>
      </c>
      <c r="C16" s="508">
        <v>1398396.7100000002</v>
      </c>
      <c r="D16" s="508">
        <v>0</v>
      </c>
      <c r="E16" s="508">
        <v>521783.34</v>
      </c>
      <c r="F16" s="508">
        <v>0</v>
      </c>
      <c r="G16" s="508"/>
      <c r="H16" s="508"/>
      <c r="I16" s="509">
        <f t="shared" si="0"/>
        <v>876613.37000000011</v>
      </c>
    </row>
    <row r="17" spans="1:9">
      <c r="A17" s="510">
        <v>11</v>
      </c>
      <c r="B17" s="505" t="s">
        <v>104</v>
      </c>
      <c r="C17" s="508">
        <v>0</v>
      </c>
      <c r="D17" s="508">
        <v>132736.34999999998</v>
      </c>
      <c r="E17" s="508">
        <v>0</v>
      </c>
      <c r="F17" s="508">
        <v>2613.41</v>
      </c>
      <c r="G17" s="508"/>
      <c r="H17" s="508"/>
      <c r="I17" s="509">
        <f t="shared" si="0"/>
        <v>130122.93999999997</v>
      </c>
    </row>
    <row r="18" spans="1:9">
      <c r="A18" s="510">
        <v>12</v>
      </c>
      <c r="B18" s="505" t="s">
        <v>105</v>
      </c>
      <c r="C18" s="508"/>
      <c r="D18" s="508">
        <v>0</v>
      </c>
      <c r="E18" s="508"/>
      <c r="F18" s="508"/>
      <c r="G18" s="508"/>
      <c r="H18" s="508"/>
      <c r="I18" s="509">
        <f t="shared" si="0"/>
        <v>0</v>
      </c>
    </row>
    <row r="19" spans="1:9">
      <c r="A19" s="510">
        <v>13</v>
      </c>
      <c r="B19" s="505" t="s">
        <v>246</v>
      </c>
      <c r="C19" s="508"/>
      <c r="D19" s="508">
        <v>0</v>
      </c>
      <c r="E19" s="508"/>
      <c r="F19" s="508"/>
      <c r="G19" s="508"/>
      <c r="H19" s="508"/>
      <c r="I19" s="509">
        <f t="shared" si="0"/>
        <v>0</v>
      </c>
    </row>
    <row r="20" spans="1:9">
      <c r="A20" s="510">
        <v>14</v>
      </c>
      <c r="B20" s="505" t="s">
        <v>107</v>
      </c>
      <c r="C20" s="508">
        <v>655820</v>
      </c>
      <c r="D20" s="508">
        <v>24467036.690000001</v>
      </c>
      <c r="E20" s="508">
        <v>157761</v>
      </c>
      <c r="F20" s="508">
        <v>19</v>
      </c>
      <c r="G20" s="508"/>
      <c r="H20" s="508"/>
      <c r="I20" s="509">
        <f t="shared" si="0"/>
        <v>24965076.690000001</v>
      </c>
    </row>
    <row r="21" spans="1:9" s="542" customFormat="1">
      <c r="A21" s="511">
        <v>15</v>
      </c>
      <c r="B21" s="514" t="s">
        <v>108</v>
      </c>
      <c r="C21" s="514">
        <v>3577670.5</v>
      </c>
      <c r="D21" s="514">
        <v>85948310</v>
      </c>
      <c r="E21" s="514">
        <v>1154898.83</v>
      </c>
      <c r="F21" s="514">
        <v>188793.12999999998</v>
      </c>
      <c r="G21" s="514">
        <v>0</v>
      </c>
      <c r="H21" s="514">
        <v>64808.710000000006</v>
      </c>
      <c r="I21" s="509">
        <f t="shared" si="0"/>
        <v>88182288.540000007</v>
      </c>
    </row>
    <row r="22" spans="1:9">
      <c r="A22" s="543">
        <v>16</v>
      </c>
      <c r="B22" s="544" t="s">
        <v>563</v>
      </c>
      <c r="C22" s="508">
        <v>2921850.5</v>
      </c>
      <c r="D22" s="508">
        <v>9611929.6999999974</v>
      </c>
      <c r="E22" s="508">
        <v>997137.83000000007</v>
      </c>
      <c r="F22" s="508">
        <v>188774.12999999998</v>
      </c>
      <c r="G22" s="508">
        <v>0</v>
      </c>
      <c r="H22" s="508">
        <v>64808.710000000006</v>
      </c>
      <c r="I22" s="509">
        <f t="shared" si="0"/>
        <v>11347868.239999996</v>
      </c>
    </row>
    <row r="23" spans="1:9">
      <c r="A23" s="543">
        <v>17</v>
      </c>
      <c r="B23" s="544" t="s">
        <v>564</v>
      </c>
      <c r="C23" s="508"/>
      <c r="D23" s="508">
        <v>40899228.359999999</v>
      </c>
      <c r="E23" s="508"/>
      <c r="F23" s="508"/>
      <c r="G23" s="508"/>
      <c r="H23" s="508"/>
      <c r="I23" s="509">
        <f t="shared" si="0"/>
        <v>40899228.359999999</v>
      </c>
    </row>
    <row r="26" spans="1:9" ht="38.25">
      <c r="B26" s="538"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C13" zoomScale="55" zoomScaleNormal="55" workbookViewId="0">
      <selection activeCell="F37" sqref="F37"/>
    </sheetView>
  </sheetViews>
  <sheetFormatPr defaultColWidth="9.28515625" defaultRowHeight="12.75"/>
  <cols>
    <col min="1" max="1" width="11" style="512" bestFit="1" customWidth="1"/>
    <col min="2" max="2" width="70.7109375" style="512" customWidth="1"/>
    <col min="3" max="8" width="22" style="512" customWidth="1"/>
    <col min="9" max="9" width="24.7109375" style="512" customWidth="1"/>
    <col min="10" max="16384" width="9.28515625" style="512"/>
  </cols>
  <sheetData>
    <row r="1" spans="1:9" ht="13.5">
      <c r="A1" s="503" t="s">
        <v>30</v>
      </c>
      <c r="B1" s="3" t="str">
        <f>'Info '!C2</f>
        <v>JSC Silk Road Bank</v>
      </c>
    </row>
    <row r="2" spans="1:9" ht="13.5">
      <c r="A2" s="503" t="s">
        <v>31</v>
      </c>
      <c r="B2" s="597">
        <f>'1. key ratios '!B2</f>
        <v>44469</v>
      </c>
    </row>
    <row r="3" spans="1:9">
      <c r="A3" s="504" t="s">
        <v>565</v>
      </c>
    </row>
    <row r="4" spans="1:9">
      <c r="C4" s="540" t="s">
        <v>0</v>
      </c>
      <c r="D4" s="540" t="s">
        <v>1</v>
      </c>
      <c r="E4" s="540" t="s">
        <v>2</v>
      </c>
      <c r="F4" s="540" t="s">
        <v>3</v>
      </c>
      <c r="G4" s="540" t="s">
        <v>4</v>
      </c>
      <c r="H4" s="540" t="s">
        <v>5</v>
      </c>
      <c r="I4" s="540" t="s">
        <v>8</v>
      </c>
    </row>
    <row r="5" spans="1:9" ht="46.5" customHeight="1">
      <c r="A5" s="674" t="s">
        <v>706</v>
      </c>
      <c r="B5" s="675"/>
      <c r="C5" s="688" t="s">
        <v>553</v>
      </c>
      <c r="D5" s="688"/>
      <c r="E5" s="688" t="s">
        <v>554</v>
      </c>
      <c r="F5" s="688" t="s">
        <v>555</v>
      </c>
      <c r="G5" s="686" t="s">
        <v>556</v>
      </c>
      <c r="H5" s="686" t="s">
        <v>557</v>
      </c>
      <c r="I5" s="541" t="s">
        <v>558</v>
      </c>
    </row>
    <row r="6" spans="1:9" ht="75" customHeight="1">
      <c r="A6" s="678"/>
      <c r="B6" s="679"/>
      <c r="C6" s="530" t="s">
        <v>559</v>
      </c>
      <c r="D6" s="530" t="s">
        <v>560</v>
      </c>
      <c r="E6" s="688"/>
      <c r="F6" s="688"/>
      <c r="G6" s="687"/>
      <c r="H6" s="687"/>
      <c r="I6" s="541" t="s">
        <v>561</v>
      </c>
    </row>
    <row r="7" spans="1:9">
      <c r="A7" s="508">
        <v>1</v>
      </c>
      <c r="B7" s="513" t="s">
        <v>696</v>
      </c>
      <c r="C7" s="508">
        <v>11594.300000000001</v>
      </c>
      <c r="D7" s="508">
        <v>39779065.990000002</v>
      </c>
      <c r="E7" s="508">
        <v>6354.08</v>
      </c>
      <c r="F7" s="508">
        <v>8266.8399999999983</v>
      </c>
      <c r="G7" s="508"/>
      <c r="H7" s="508">
        <v>5594.68</v>
      </c>
      <c r="I7" s="509">
        <f t="shared" ref="I7:I34" si="0">C7+D7-E7-F7-G7</f>
        <v>39776039.369999997</v>
      </c>
    </row>
    <row r="8" spans="1:9">
      <c r="A8" s="508">
        <v>2</v>
      </c>
      <c r="B8" s="513" t="s">
        <v>566</v>
      </c>
      <c r="C8" s="508">
        <v>331641.15000000002</v>
      </c>
      <c r="D8" s="508">
        <v>13208891.75</v>
      </c>
      <c r="E8" s="508">
        <v>99771.579999999987</v>
      </c>
      <c r="F8" s="508">
        <v>13591.149999999996</v>
      </c>
      <c r="G8" s="508"/>
      <c r="H8" s="508">
        <v>426.24</v>
      </c>
      <c r="I8" s="509">
        <f t="shared" si="0"/>
        <v>13427170.17</v>
      </c>
    </row>
    <row r="9" spans="1:9">
      <c r="A9" s="508">
        <v>3</v>
      </c>
      <c r="B9" s="513" t="s">
        <v>567</v>
      </c>
      <c r="C9" s="508">
        <v>0</v>
      </c>
      <c r="D9" s="508">
        <v>0</v>
      </c>
      <c r="E9" s="508">
        <v>0</v>
      </c>
      <c r="F9" s="508">
        <v>0</v>
      </c>
      <c r="G9" s="508"/>
      <c r="H9" s="508">
        <v>0</v>
      </c>
      <c r="I9" s="509">
        <f t="shared" si="0"/>
        <v>0</v>
      </c>
    </row>
    <row r="10" spans="1:9">
      <c r="A10" s="508">
        <v>4</v>
      </c>
      <c r="B10" s="513" t="s">
        <v>697</v>
      </c>
      <c r="C10" s="508">
        <v>634.11</v>
      </c>
      <c r="D10" s="508">
        <v>29.66</v>
      </c>
      <c r="E10" s="508">
        <v>190.24</v>
      </c>
      <c r="F10" s="508">
        <v>0.59</v>
      </c>
      <c r="G10" s="508"/>
      <c r="H10" s="508">
        <v>0</v>
      </c>
      <c r="I10" s="509">
        <f t="shared" si="0"/>
        <v>472.94</v>
      </c>
    </row>
    <row r="11" spans="1:9">
      <c r="A11" s="508">
        <v>5</v>
      </c>
      <c r="B11" s="513" t="s">
        <v>568</v>
      </c>
      <c r="C11" s="508">
        <v>1213691.52</v>
      </c>
      <c r="D11" s="508">
        <v>4222185.82</v>
      </c>
      <c r="E11" s="508">
        <v>364173.27999999997</v>
      </c>
      <c r="F11" s="508">
        <v>83760.040000000008</v>
      </c>
      <c r="G11" s="508"/>
      <c r="H11" s="508">
        <v>0</v>
      </c>
      <c r="I11" s="509">
        <f t="shared" si="0"/>
        <v>4987944.0199999996</v>
      </c>
    </row>
    <row r="12" spans="1:9">
      <c r="A12" s="508">
        <v>6</v>
      </c>
      <c r="B12" s="513" t="s">
        <v>569</v>
      </c>
      <c r="C12" s="508">
        <v>1244.6399999999999</v>
      </c>
      <c r="D12" s="508">
        <v>60846.2</v>
      </c>
      <c r="E12" s="508">
        <v>499.53</v>
      </c>
      <c r="F12" s="508">
        <v>1198.2500000000002</v>
      </c>
      <c r="G12" s="508"/>
      <c r="H12" s="508">
        <v>553.14</v>
      </c>
      <c r="I12" s="509">
        <f t="shared" si="0"/>
        <v>60393.06</v>
      </c>
    </row>
    <row r="13" spans="1:9">
      <c r="A13" s="508">
        <v>7</v>
      </c>
      <c r="B13" s="513" t="s">
        <v>570</v>
      </c>
      <c r="C13" s="508">
        <v>1296.1600000000003</v>
      </c>
      <c r="D13" s="508">
        <v>49476.960000000006</v>
      </c>
      <c r="E13" s="508">
        <v>694.01</v>
      </c>
      <c r="F13" s="508">
        <v>966.29</v>
      </c>
      <c r="G13" s="508"/>
      <c r="H13" s="508">
        <v>944.75</v>
      </c>
      <c r="I13" s="509">
        <f t="shared" si="0"/>
        <v>49112.820000000007</v>
      </c>
    </row>
    <row r="14" spans="1:9">
      <c r="A14" s="508">
        <v>8</v>
      </c>
      <c r="B14" s="513" t="s">
        <v>571</v>
      </c>
      <c r="C14" s="508">
        <v>3049.22</v>
      </c>
      <c r="D14" s="508">
        <v>4691.87</v>
      </c>
      <c r="E14" s="508">
        <v>1002.97</v>
      </c>
      <c r="F14" s="508">
        <v>74.13</v>
      </c>
      <c r="G14" s="508"/>
      <c r="H14" s="508">
        <v>1642.1499999999999</v>
      </c>
      <c r="I14" s="509">
        <f t="shared" si="0"/>
        <v>6663.99</v>
      </c>
    </row>
    <row r="15" spans="1:9">
      <c r="A15" s="508">
        <v>9</v>
      </c>
      <c r="B15" s="513" t="s">
        <v>572</v>
      </c>
      <c r="C15" s="508">
        <v>244.57</v>
      </c>
      <c r="D15" s="508">
        <v>25867.24</v>
      </c>
      <c r="E15" s="508">
        <v>87.4</v>
      </c>
      <c r="F15" s="508">
        <v>509.37</v>
      </c>
      <c r="G15" s="508"/>
      <c r="H15" s="508">
        <v>0</v>
      </c>
      <c r="I15" s="509">
        <f t="shared" si="0"/>
        <v>25515.040000000001</v>
      </c>
    </row>
    <row r="16" spans="1:9">
      <c r="A16" s="508">
        <v>10</v>
      </c>
      <c r="B16" s="513" t="s">
        <v>573</v>
      </c>
      <c r="C16" s="508">
        <v>288.81</v>
      </c>
      <c r="D16" s="508">
        <v>1046.98</v>
      </c>
      <c r="E16" s="508">
        <v>116.29</v>
      </c>
      <c r="F16" s="508">
        <v>17.12</v>
      </c>
      <c r="G16" s="508"/>
      <c r="H16" s="508">
        <v>0</v>
      </c>
      <c r="I16" s="509">
        <f t="shared" si="0"/>
        <v>1202.3800000000001</v>
      </c>
    </row>
    <row r="17" spans="1:9">
      <c r="A17" s="508">
        <v>11</v>
      </c>
      <c r="B17" s="513" t="s">
        <v>574</v>
      </c>
      <c r="C17" s="508">
        <v>392.26</v>
      </c>
      <c r="D17" s="508">
        <v>2027.7200000000003</v>
      </c>
      <c r="E17" s="508">
        <v>183.19</v>
      </c>
      <c r="F17" s="508">
        <v>25.94</v>
      </c>
      <c r="G17" s="508"/>
      <c r="H17" s="508">
        <v>0</v>
      </c>
      <c r="I17" s="509">
        <f t="shared" si="0"/>
        <v>2210.8500000000004</v>
      </c>
    </row>
    <row r="18" spans="1:9">
      <c r="A18" s="508">
        <v>12</v>
      </c>
      <c r="B18" s="513" t="s">
        <v>575</v>
      </c>
      <c r="C18" s="508">
        <v>12975.460000000001</v>
      </c>
      <c r="D18" s="508">
        <v>199440.78</v>
      </c>
      <c r="E18" s="508">
        <v>5287.0499999999993</v>
      </c>
      <c r="F18" s="508">
        <v>3806.5</v>
      </c>
      <c r="G18" s="508"/>
      <c r="H18" s="508">
        <v>5204.0400000000009</v>
      </c>
      <c r="I18" s="509">
        <f t="shared" si="0"/>
        <v>203322.69</v>
      </c>
    </row>
    <row r="19" spans="1:9">
      <c r="A19" s="508">
        <v>13</v>
      </c>
      <c r="B19" s="513" t="s">
        <v>576</v>
      </c>
      <c r="C19" s="508">
        <v>7476.26</v>
      </c>
      <c r="D19" s="508">
        <v>23351.79</v>
      </c>
      <c r="E19" s="508">
        <v>3842.08</v>
      </c>
      <c r="F19" s="508">
        <v>394.96</v>
      </c>
      <c r="G19" s="508"/>
      <c r="H19" s="508">
        <v>3321.3599999999997</v>
      </c>
      <c r="I19" s="509">
        <f t="shared" si="0"/>
        <v>26591.010000000002</v>
      </c>
    </row>
    <row r="20" spans="1:9">
      <c r="A20" s="508">
        <v>14</v>
      </c>
      <c r="B20" s="513" t="s">
        <v>577</v>
      </c>
      <c r="C20" s="508">
        <v>1309.77</v>
      </c>
      <c r="D20" s="508">
        <v>12001.72</v>
      </c>
      <c r="E20" s="508">
        <v>486.53999999999996</v>
      </c>
      <c r="F20" s="508">
        <v>233.48</v>
      </c>
      <c r="G20" s="508"/>
      <c r="H20" s="508">
        <v>1101.6299999999999</v>
      </c>
      <c r="I20" s="509">
        <f t="shared" si="0"/>
        <v>12591.470000000001</v>
      </c>
    </row>
    <row r="21" spans="1:9">
      <c r="A21" s="508">
        <v>15</v>
      </c>
      <c r="B21" s="513" t="s">
        <v>578</v>
      </c>
      <c r="C21" s="508">
        <v>17231.949999999997</v>
      </c>
      <c r="D21" s="508">
        <v>63205.07</v>
      </c>
      <c r="E21" s="508">
        <v>5861.4</v>
      </c>
      <c r="F21" s="508">
        <v>1241.95</v>
      </c>
      <c r="G21" s="508"/>
      <c r="H21" s="508">
        <v>3633.4900000000002</v>
      </c>
      <c r="I21" s="509">
        <f t="shared" si="0"/>
        <v>73333.67</v>
      </c>
    </row>
    <row r="22" spans="1:9">
      <c r="A22" s="508">
        <v>16</v>
      </c>
      <c r="B22" s="513" t="s">
        <v>579</v>
      </c>
      <c r="C22" s="508">
        <v>302.17</v>
      </c>
      <c r="D22" s="508">
        <v>0</v>
      </c>
      <c r="E22" s="508">
        <v>90.65</v>
      </c>
      <c r="F22" s="508">
        <v>0</v>
      </c>
      <c r="G22" s="508"/>
      <c r="H22" s="508">
        <v>0</v>
      </c>
      <c r="I22" s="509">
        <f t="shared" si="0"/>
        <v>211.52</v>
      </c>
    </row>
    <row r="23" spans="1:9">
      <c r="A23" s="508">
        <v>17</v>
      </c>
      <c r="B23" s="513" t="s">
        <v>700</v>
      </c>
      <c r="C23" s="508">
        <v>10650.95</v>
      </c>
      <c r="D23" s="508">
        <v>0</v>
      </c>
      <c r="E23" s="508">
        <v>3195.29</v>
      </c>
      <c r="F23" s="508">
        <v>0</v>
      </c>
      <c r="G23" s="508"/>
      <c r="H23" s="508">
        <v>172.54</v>
      </c>
      <c r="I23" s="509">
        <f t="shared" si="0"/>
        <v>7455.6600000000008</v>
      </c>
    </row>
    <row r="24" spans="1:9">
      <c r="A24" s="508">
        <v>18</v>
      </c>
      <c r="B24" s="513" t="s">
        <v>580</v>
      </c>
      <c r="C24" s="508">
        <v>819.67000000000007</v>
      </c>
      <c r="D24" s="508">
        <v>1698.0900000000001</v>
      </c>
      <c r="E24" s="508">
        <v>569.61</v>
      </c>
      <c r="F24" s="508">
        <v>33.9</v>
      </c>
      <c r="G24" s="508"/>
      <c r="H24" s="508">
        <v>249.43</v>
      </c>
      <c r="I24" s="509">
        <f t="shared" si="0"/>
        <v>1914.25</v>
      </c>
    </row>
    <row r="25" spans="1:9">
      <c r="A25" s="508">
        <v>19</v>
      </c>
      <c r="B25" s="513" t="s">
        <v>581</v>
      </c>
      <c r="C25" s="508">
        <v>0</v>
      </c>
      <c r="D25" s="508">
        <v>14462.810000000001</v>
      </c>
      <c r="E25" s="508">
        <v>97.75</v>
      </c>
      <c r="F25" s="508">
        <v>267.32</v>
      </c>
      <c r="G25" s="508"/>
      <c r="H25" s="508">
        <v>0</v>
      </c>
      <c r="I25" s="509">
        <f t="shared" si="0"/>
        <v>14097.740000000002</v>
      </c>
    </row>
    <row r="26" spans="1:9">
      <c r="A26" s="508">
        <v>20</v>
      </c>
      <c r="B26" s="513" t="s">
        <v>699</v>
      </c>
      <c r="C26" s="508">
        <v>2328.6499999999996</v>
      </c>
      <c r="D26" s="508">
        <v>30829.529999999995</v>
      </c>
      <c r="E26" s="508">
        <v>1126.52</v>
      </c>
      <c r="F26" s="508">
        <v>571.53000000000009</v>
      </c>
      <c r="G26" s="508"/>
      <c r="H26" s="508">
        <v>635.16999999999996</v>
      </c>
      <c r="I26" s="509">
        <f t="shared" si="0"/>
        <v>31460.129999999994</v>
      </c>
    </row>
    <row r="27" spans="1:9">
      <c r="A27" s="508">
        <v>21</v>
      </c>
      <c r="B27" s="513" t="s">
        <v>582</v>
      </c>
      <c r="C27" s="508">
        <v>0.15</v>
      </c>
      <c r="D27" s="508">
        <v>9362.09</v>
      </c>
      <c r="E27" s="508">
        <v>140.63</v>
      </c>
      <c r="F27" s="508">
        <v>157.43</v>
      </c>
      <c r="G27" s="508"/>
      <c r="H27" s="508">
        <v>187.07</v>
      </c>
      <c r="I27" s="509">
        <f t="shared" si="0"/>
        <v>9064.18</v>
      </c>
    </row>
    <row r="28" spans="1:9">
      <c r="A28" s="508">
        <v>22</v>
      </c>
      <c r="B28" s="513" t="s">
        <v>583</v>
      </c>
      <c r="C28" s="508">
        <v>47079.51</v>
      </c>
      <c r="D28" s="508">
        <v>2046481.3900000001</v>
      </c>
      <c r="E28" s="508">
        <v>14792.25</v>
      </c>
      <c r="F28" s="508">
        <v>40261.32999999998</v>
      </c>
      <c r="G28" s="508"/>
      <c r="H28" s="508">
        <v>11570.660000000002</v>
      </c>
      <c r="I28" s="509">
        <f t="shared" si="0"/>
        <v>2038507.32</v>
      </c>
    </row>
    <row r="29" spans="1:9">
      <c r="A29" s="508">
        <v>23</v>
      </c>
      <c r="B29" s="513" t="s">
        <v>584</v>
      </c>
      <c r="C29" s="508">
        <v>72553.58</v>
      </c>
      <c r="D29" s="508">
        <v>315867.70999999996</v>
      </c>
      <c r="E29" s="508">
        <v>36699.83</v>
      </c>
      <c r="F29" s="508">
        <v>6111.9500000000016</v>
      </c>
      <c r="G29" s="508"/>
      <c r="H29" s="508">
        <v>24987.43</v>
      </c>
      <c r="I29" s="509">
        <f t="shared" si="0"/>
        <v>345609.50999999995</v>
      </c>
    </row>
    <row r="30" spans="1:9">
      <c r="A30" s="508">
        <v>24</v>
      </c>
      <c r="B30" s="513" t="s">
        <v>698</v>
      </c>
      <c r="C30" s="508">
        <v>963986.82</v>
      </c>
      <c r="D30" s="508">
        <v>5791.3200000000015</v>
      </c>
      <c r="E30" s="508">
        <v>289463.39</v>
      </c>
      <c r="F30" s="508">
        <v>88.739999999999981</v>
      </c>
      <c r="G30" s="508"/>
      <c r="H30" s="508">
        <v>1055.03</v>
      </c>
      <c r="I30" s="509">
        <f t="shared" si="0"/>
        <v>680226.00999999989</v>
      </c>
    </row>
    <row r="31" spans="1:9">
      <c r="A31" s="508">
        <v>25</v>
      </c>
      <c r="B31" s="513" t="s">
        <v>585</v>
      </c>
      <c r="C31" s="508">
        <v>221058.82</v>
      </c>
      <c r="D31" s="508">
        <v>1404650.8199999998</v>
      </c>
      <c r="E31" s="508">
        <v>162412.34000000003</v>
      </c>
      <c r="F31" s="508">
        <v>27195.320000000007</v>
      </c>
      <c r="G31" s="508"/>
      <c r="H31" s="508">
        <v>3530.1699999999996</v>
      </c>
      <c r="I31" s="509">
        <f t="shared" si="0"/>
        <v>1436101.9799999997</v>
      </c>
    </row>
    <row r="32" spans="1:9">
      <c r="A32" s="508">
        <v>26</v>
      </c>
      <c r="B32" s="513" t="s">
        <v>695</v>
      </c>
      <c r="C32" s="508">
        <v>0</v>
      </c>
      <c r="D32" s="508">
        <v>0</v>
      </c>
      <c r="E32" s="508">
        <v>0</v>
      </c>
      <c r="F32" s="508">
        <v>0</v>
      </c>
      <c r="G32" s="508"/>
      <c r="H32" s="508">
        <v>0</v>
      </c>
      <c r="I32" s="509">
        <f t="shared" si="0"/>
        <v>0</v>
      </c>
    </row>
    <row r="33" spans="1:9">
      <c r="A33" s="508">
        <v>27</v>
      </c>
      <c r="B33" s="508" t="s">
        <v>586</v>
      </c>
      <c r="C33" s="508">
        <v>655820</v>
      </c>
      <c r="D33" s="508">
        <v>24467036.690000001</v>
      </c>
      <c r="E33" s="508">
        <v>157780.44</v>
      </c>
      <c r="F33" s="508">
        <v>19</v>
      </c>
      <c r="G33" s="508"/>
      <c r="H33" s="508"/>
      <c r="I33" s="509">
        <f t="shared" si="0"/>
        <v>24965057.25</v>
      </c>
    </row>
    <row r="34" spans="1:9">
      <c r="A34" s="508">
        <v>28</v>
      </c>
      <c r="B34" s="514" t="s">
        <v>108</v>
      </c>
      <c r="C34" s="514">
        <v>3577670.4999999995</v>
      </c>
      <c r="D34" s="514">
        <v>85948310.000000015</v>
      </c>
      <c r="E34" s="514">
        <v>1154918.3399999999</v>
      </c>
      <c r="F34" s="514">
        <v>188793.12999999998</v>
      </c>
      <c r="G34" s="514">
        <v>0</v>
      </c>
      <c r="H34" s="514">
        <v>64808.98</v>
      </c>
      <c r="I34" s="603">
        <f t="shared" si="0"/>
        <v>88182269.030000016</v>
      </c>
    </row>
    <row r="36" spans="1:9">
      <c r="B36" s="545"/>
    </row>
    <row r="42" spans="1:9">
      <c r="A42" s="542"/>
      <c r="B42" s="542"/>
    </row>
    <row r="43" spans="1:9">
      <c r="A43" s="542"/>
      <c r="B43" s="54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topLeftCell="C1" zoomScaleNormal="100" workbookViewId="0">
      <selection activeCell="C6" sqref="C6:C19"/>
    </sheetView>
  </sheetViews>
  <sheetFormatPr defaultColWidth="9.28515625" defaultRowHeight="12.75"/>
  <cols>
    <col min="1" max="1" width="11.7109375" style="512" bestFit="1" customWidth="1"/>
    <col min="2" max="2" width="108" style="512" bestFit="1" customWidth="1"/>
    <col min="3" max="4" width="35.5703125" style="512" customWidth="1"/>
    <col min="5" max="16384" width="9.28515625" style="512"/>
  </cols>
  <sheetData>
    <row r="1" spans="1:4" ht="13.5">
      <c r="A1" s="503" t="s">
        <v>30</v>
      </c>
      <c r="B1" s="3" t="str">
        <f>'Info '!C2</f>
        <v>JSC Silk Road Bank</v>
      </c>
    </row>
    <row r="2" spans="1:4" ht="13.5">
      <c r="A2" s="503" t="s">
        <v>31</v>
      </c>
      <c r="B2" s="597">
        <f>'1. key ratios '!B2</f>
        <v>44469</v>
      </c>
    </row>
    <row r="3" spans="1:4">
      <c r="A3" s="504" t="s">
        <v>587</v>
      </c>
    </row>
    <row r="5" spans="1:4" ht="25.5">
      <c r="A5" s="689" t="s">
        <v>588</v>
      </c>
      <c r="B5" s="689"/>
      <c r="C5" s="534" t="s">
        <v>589</v>
      </c>
      <c r="D5" s="534" t="s">
        <v>590</v>
      </c>
    </row>
    <row r="6" spans="1:4">
      <c r="A6" s="515">
        <v>1</v>
      </c>
      <c r="B6" s="516" t="s">
        <v>591</v>
      </c>
      <c r="C6" s="599">
        <v>1372593.71</v>
      </c>
      <c r="D6" s="508"/>
    </row>
    <row r="7" spans="1:4">
      <c r="A7" s="517">
        <v>2</v>
      </c>
      <c r="B7" s="516" t="s">
        <v>592</v>
      </c>
      <c r="C7" s="599">
        <v>201228.99440000003</v>
      </c>
      <c r="D7" s="508">
        <f>SUM(D8:D11)</f>
        <v>0</v>
      </c>
    </row>
    <row r="8" spans="1:4">
      <c r="A8" s="517">
        <v>2.1</v>
      </c>
      <c r="B8" s="518" t="s">
        <v>703</v>
      </c>
      <c r="C8" s="599">
        <v>110532.28940000002</v>
      </c>
      <c r="D8" s="508"/>
    </row>
    <row r="9" spans="1:4">
      <c r="A9" s="517">
        <v>2.2000000000000002</v>
      </c>
      <c r="B9" s="518" t="s">
        <v>701</v>
      </c>
      <c r="C9" s="599">
        <v>90696.705000000016</v>
      </c>
      <c r="D9" s="508"/>
    </row>
    <row r="10" spans="1:4">
      <c r="A10" s="517">
        <v>2.2999999999999998</v>
      </c>
      <c r="B10" s="518" t="s">
        <v>593</v>
      </c>
      <c r="C10" s="599">
        <v>0</v>
      </c>
      <c r="D10" s="508"/>
    </row>
    <row r="11" spans="1:4">
      <c r="A11" s="517">
        <v>2.4</v>
      </c>
      <c r="B11" s="518" t="s">
        <v>594</v>
      </c>
      <c r="C11" s="599">
        <v>0</v>
      </c>
      <c r="D11" s="508"/>
    </row>
    <row r="12" spans="1:4">
      <c r="A12" s="515">
        <v>3</v>
      </c>
      <c r="B12" s="516" t="s">
        <v>595</v>
      </c>
      <c r="C12" s="599">
        <v>387911.10979999998</v>
      </c>
      <c r="D12" s="508">
        <f>SUM(D13:D18)</f>
        <v>0</v>
      </c>
    </row>
    <row r="13" spans="1:4">
      <c r="A13" s="517">
        <v>3.1</v>
      </c>
      <c r="B13" s="518" t="s">
        <v>596</v>
      </c>
      <c r="C13" s="599">
        <v>64808.710000000006</v>
      </c>
      <c r="D13" s="508"/>
    </row>
    <row r="14" spans="1:4">
      <c r="A14" s="517">
        <v>3.2</v>
      </c>
      <c r="B14" s="518" t="s">
        <v>597</v>
      </c>
      <c r="C14" s="599">
        <v>88711.742000000013</v>
      </c>
      <c r="D14" s="508"/>
    </row>
    <row r="15" spans="1:4">
      <c r="A15" s="517">
        <v>3.3</v>
      </c>
      <c r="B15" s="518" t="s">
        <v>692</v>
      </c>
      <c r="C15" s="599">
        <v>11088.3578</v>
      </c>
      <c r="D15" s="508"/>
    </row>
    <row r="16" spans="1:4">
      <c r="A16" s="517">
        <v>3.4</v>
      </c>
      <c r="B16" s="518" t="s">
        <v>702</v>
      </c>
      <c r="C16" s="599">
        <v>0</v>
      </c>
      <c r="D16" s="508"/>
    </row>
    <row r="17" spans="1:4">
      <c r="A17" s="517">
        <v>3.5</v>
      </c>
      <c r="B17" s="518" t="s">
        <v>598</v>
      </c>
      <c r="C17" s="599">
        <v>15254</v>
      </c>
      <c r="D17" s="508"/>
    </row>
    <row r="18" spans="1:4">
      <c r="A18" s="517">
        <v>3.6</v>
      </c>
      <c r="B18" s="518" t="s">
        <v>599</v>
      </c>
      <c r="C18" s="599">
        <v>208048.3</v>
      </c>
      <c r="D18" s="508"/>
    </row>
    <row r="19" spans="1:4">
      <c r="A19" s="519">
        <v>4</v>
      </c>
      <c r="B19" s="516" t="s">
        <v>600</v>
      </c>
      <c r="C19" s="601">
        <v>1185911.5946</v>
      </c>
      <c r="D19" s="514">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topLeftCell="B4" zoomScaleNormal="100" workbookViewId="0">
      <selection activeCell="C7" sqref="C7:C19"/>
    </sheetView>
  </sheetViews>
  <sheetFormatPr defaultColWidth="9.28515625" defaultRowHeight="12.75"/>
  <cols>
    <col min="1" max="1" width="11.7109375" style="512" bestFit="1" customWidth="1"/>
    <col min="2" max="2" width="63.42578125" style="512" customWidth="1"/>
    <col min="3" max="3" width="31.5703125" style="512" customWidth="1"/>
    <col min="4" max="4" width="39.28515625" style="512" customWidth="1"/>
    <col min="5" max="16384" width="9.28515625" style="512"/>
  </cols>
  <sheetData>
    <row r="1" spans="1:4" ht="13.5">
      <c r="A1" s="503" t="s">
        <v>30</v>
      </c>
      <c r="B1" s="3" t="str">
        <f>'Info '!C2</f>
        <v>JSC Silk Road Bank</v>
      </c>
    </row>
    <row r="2" spans="1:4" ht="13.5">
      <c r="A2" s="503" t="s">
        <v>31</v>
      </c>
      <c r="B2" s="597">
        <f>'1. key ratios '!B2</f>
        <v>44469</v>
      </c>
    </row>
    <row r="3" spans="1:4">
      <c r="A3" s="504" t="s">
        <v>601</v>
      </c>
    </row>
    <row r="4" spans="1:4">
      <c r="A4" s="504"/>
    </row>
    <row r="5" spans="1:4" ht="15" customHeight="1">
      <c r="A5" s="690" t="s">
        <v>704</v>
      </c>
      <c r="B5" s="691"/>
      <c r="C5" s="680" t="s">
        <v>602</v>
      </c>
      <c r="D5" s="694" t="s">
        <v>603</v>
      </c>
    </row>
    <row r="6" spans="1:4">
      <c r="A6" s="692"/>
      <c r="B6" s="693"/>
      <c r="C6" s="683"/>
      <c r="D6" s="694"/>
    </row>
    <row r="7" spans="1:4">
      <c r="A7" s="514">
        <v>1</v>
      </c>
      <c r="B7" s="514" t="s">
        <v>591</v>
      </c>
      <c r="C7" s="599">
        <v>3036865.67</v>
      </c>
      <c r="D7" s="556"/>
    </row>
    <row r="8" spans="1:4">
      <c r="A8" s="508">
        <v>2</v>
      </c>
      <c r="B8" s="508" t="s">
        <v>604</v>
      </c>
      <c r="C8" s="599">
        <v>315475</v>
      </c>
      <c r="D8" s="556"/>
    </row>
    <row r="9" spans="1:4">
      <c r="A9" s="508">
        <v>3</v>
      </c>
      <c r="B9" s="520" t="s">
        <v>605</v>
      </c>
      <c r="C9" s="599"/>
      <c r="D9" s="556"/>
    </row>
    <row r="10" spans="1:4">
      <c r="A10" s="508">
        <v>4</v>
      </c>
      <c r="B10" s="508" t="s">
        <v>606</v>
      </c>
      <c r="C10" s="599">
        <v>430489.71</v>
      </c>
      <c r="D10" s="556"/>
    </row>
    <row r="11" spans="1:4">
      <c r="A11" s="508">
        <v>5</v>
      </c>
      <c r="B11" s="521" t="s">
        <v>607</v>
      </c>
      <c r="C11" s="599"/>
      <c r="D11" s="556"/>
    </row>
    <row r="12" spans="1:4">
      <c r="A12" s="508">
        <v>6</v>
      </c>
      <c r="B12" s="521" t="s">
        <v>608</v>
      </c>
      <c r="C12" s="599"/>
      <c r="D12" s="556"/>
    </row>
    <row r="13" spans="1:4">
      <c r="A13" s="508">
        <v>7</v>
      </c>
      <c r="B13" s="521" t="s">
        <v>609</v>
      </c>
      <c r="C13" s="599">
        <v>293877</v>
      </c>
      <c r="D13" s="556"/>
    </row>
    <row r="14" spans="1:4">
      <c r="A14" s="508">
        <v>8</v>
      </c>
      <c r="B14" s="521" t="s">
        <v>610</v>
      </c>
      <c r="C14" s="599"/>
      <c r="D14" s="508"/>
    </row>
    <row r="15" spans="1:4">
      <c r="A15" s="508">
        <v>9</v>
      </c>
      <c r="B15" s="521" t="s">
        <v>611</v>
      </c>
      <c r="C15" s="599"/>
      <c r="D15" s="508"/>
    </row>
    <row r="16" spans="1:4">
      <c r="A16" s="508">
        <v>10</v>
      </c>
      <c r="B16" s="521" t="s">
        <v>612</v>
      </c>
      <c r="C16" s="599">
        <v>64808.710000000006</v>
      </c>
      <c r="D16" s="556"/>
    </row>
    <row r="17" spans="1:4">
      <c r="A17" s="508">
        <v>11</v>
      </c>
      <c r="B17" s="521" t="s">
        <v>613</v>
      </c>
      <c r="C17" s="599"/>
      <c r="D17" s="508"/>
    </row>
    <row r="18" spans="1:4" ht="25.5">
      <c r="A18" s="508">
        <v>12</v>
      </c>
      <c r="B18" s="518" t="s">
        <v>709</v>
      </c>
      <c r="C18" s="599">
        <v>71804</v>
      </c>
      <c r="D18" s="556"/>
    </row>
    <row r="19" spans="1:4">
      <c r="A19" s="514">
        <v>13</v>
      </c>
      <c r="B19" s="546" t="s">
        <v>600</v>
      </c>
      <c r="C19" s="601">
        <v>2921850.5</v>
      </c>
      <c r="D19" s="557"/>
    </row>
    <row r="22" spans="1:4">
      <c r="B22" s="503"/>
    </row>
    <row r="23" spans="1:4">
      <c r="B23" s="503"/>
    </row>
    <row r="24" spans="1:4">
      <c r="B24" s="50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workbookViewId="0">
      <selection activeCell="A32" sqref="A32"/>
    </sheetView>
  </sheetViews>
  <sheetFormatPr defaultColWidth="9.28515625" defaultRowHeight="12.75"/>
  <cols>
    <col min="1" max="1" width="11.7109375" style="512" bestFit="1" customWidth="1"/>
    <col min="2" max="2" width="80.7109375" style="512" customWidth="1"/>
    <col min="3" max="3" width="15.5703125" style="512" customWidth="1"/>
    <col min="4" max="5" width="22.28515625" style="512" customWidth="1"/>
    <col min="6" max="6" width="23.42578125" style="512" customWidth="1"/>
    <col min="7" max="14" width="22.28515625" style="512" customWidth="1"/>
    <col min="15" max="15" width="23.28515625" style="512" bestFit="1" customWidth="1"/>
    <col min="16" max="16" width="21.7109375" style="512" bestFit="1" customWidth="1"/>
    <col min="17" max="19" width="19" style="512" bestFit="1" customWidth="1"/>
    <col min="20" max="20" width="16.28515625" style="512" customWidth="1"/>
    <col min="21" max="21" width="21" style="512" customWidth="1"/>
    <col min="22" max="22" width="20" style="512" customWidth="1"/>
    <col min="23" max="16384" width="9.28515625" style="512"/>
  </cols>
  <sheetData>
    <row r="1" spans="1:22" ht="13.5">
      <c r="A1" s="503" t="s">
        <v>30</v>
      </c>
      <c r="B1" s="3" t="str">
        <f>'Info '!C2</f>
        <v>JSC Silk Road Bank</v>
      </c>
    </row>
    <row r="2" spans="1:22" ht="13.5">
      <c r="A2" s="503" t="s">
        <v>31</v>
      </c>
      <c r="B2" s="597">
        <f>'1. key ratios '!B2</f>
        <v>44469</v>
      </c>
      <c r="C2" s="539"/>
    </row>
    <row r="3" spans="1:22">
      <c r="A3" s="504" t="s">
        <v>614</v>
      </c>
    </row>
    <row r="5" spans="1:22" ht="15" customHeight="1">
      <c r="A5" s="680" t="s">
        <v>539</v>
      </c>
      <c r="B5" s="682"/>
      <c r="C5" s="697" t="s">
        <v>615</v>
      </c>
      <c r="D5" s="698"/>
      <c r="E5" s="698"/>
      <c r="F5" s="698"/>
      <c r="G5" s="698"/>
      <c r="H5" s="698"/>
      <c r="I5" s="698"/>
      <c r="J5" s="698"/>
      <c r="K5" s="698"/>
      <c r="L5" s="698"/>
      <c r="M5" s="698"/>
      <c r="N5" s="698"/>
      <c r="O5" s="698"/>
      <c r="P5" s="698"/>
      <c r="Q5" s="698"/>
      <c r="R5" s="698"/>
      <c r="S5" s="698"/>
      <c r="T5" s="698"/>
      <c r="U5" s="699"/>
      <c r="V5" s="547"/>
    </row>
    <row r="6" spans="1:22">
      <c r="A6" s="695"/>
      <c r="B6" s="696"/>
      <c r="C6" s="700" t="s">
        <v>108</v>
      </c>
      <c r="D6" s="702" t="s">
        <v>616</v>
      </c>
      <c r="E6" s="702"/>
      <c r="F6" s="687"/>
      <c r="G6" s="703" t="s">
        <v>617</v>
      </c>
      <c r="H6" s="704"/>
      <c r="I6" s="704"/>
      <c r="J6" s="704"/>
      <c r="K6" s="705"/>
      <c r="L6" s="536"/>
      <c r="M6" s="706" t="s">
        <v>618</v>
      </c>
      <c r="N6" s="706"/>
      <c r="O6" s="687"/>
      <c r="P6" s="687"/>
      <c r="Q6" s="687"/>
      <c r="R6" s="687"/>
      <c r="S6" s="687"/>
      <c r="T6" s="687"/>
      <c r="U6" s="687"/>
      <c r="V6" s="536"/>
    </row>
    <row r="7" spans="1:22" ht="25.5">
      <c r="A7" s="683"/>
      <c r="B7" s="685"/>
      <c r="C7" s="701"/>
      <c r="D7" s="548"/>
      <c r="E7" s="541" t="s">
        <v>619</v>
      </c>
      <c r="F7" s="541" t="s">
        <v>620</v>
      </c>
      <c r="G7" s="539"/>
      <c r="H7" s="541" t="s">
        <v>619</v>
      </c>
      <c r="I7" s="541" t="s">
        <v>621</v>
      </c>
      <c r="J7" s="541" t="s">
        <v>622</v>
      </c>
      <c r="K7" s="541" t="s">
        <v>623</v>
      </c>
      <c r="L7" s="535"/>
      <c r="M7" s="530" t="s">
        <v>624</v>
      </c>
      <c r="N7" s="541" t="s">
        <v>622</v>
      </c>
      <c r="O7" s="541" t="s">
        <v>625</v>
      </c>
      <c r="P7" s="541" t="s">
        <v>626</v>
      </c>
      <c r="Q7" s="541" t="s">
        <v>627</v>
      </c>
      <c r="R7" s="541" t="s">
        <v>628</v>
      </c>
      <c r="S7" s="541" t="s">
        <v>629</v>
      </c>
      <c r="T7" s="549" t="s">
        <v>630</v>
      </c>
      <c r="U7" s="541" t="s">
        <v>631</v>
      </c>
      <c r="V7" s="547"/>
    </row>
    <row r="8" spans="1:22">
      <c r="A8" s="550">
        <v>1</v>
      </c>
      <c r="B8" s="514" t="s">
        <v>632</v>
      </c>
      <c r="C8" s="604">
        <v>12404883.390000004</v>
      </c>
      <c r="D8" s="605">
        <v>9438711.8500000052</v>
      </c>
      <c r="E8" s="605">
        <v>19162.27</v>
      </c>
      <c r="F8" s="605">
        <v>0</v>
      </c>
      <c r="G8" s="605">
        <v>44321.040000000015</v>
      </c>
      <c r="H8" s="605">
        <v>4835.42</v>
      </c>
      <c r="I8" s="605">
        <v>4597.22</v>
      </c>
      <c r="J8" s="605">
        <v>0</v>
      </c>
      <c r="K8" s="605">
        <v>0</v>
      </c>
      <c r="L8" s="605">
        <v>2921850.5</v>
      </c>
      <c r="M8" s="605">
        <v>17829.080000000002</v>
      </c>
      <c r="N8" s="605">
        <v>15526.21</v>
      </c>
      <c r="O8" s="605">
        <v>19509.420000000002</v>
      </c>
      <c r="P8" s="605">
        <v>5288.36</v>
      </c>
      <c r="Q8" s="605">
        <v>187555.31</v>
      </c>
      <c r="R8" s="605">
        <v>962303.57</v>
      </c>
      <c r="S8" s="605">
        <v>0</v>
      </c>
      <c r="T8" s="605">
        <v>223740.05</v>
      </c>
      <c r="U8" s="605">
        <v>151598.29000000007</v>
      </c>
    </row>
    <row r="9" spans="1:22">
      <c r="A9" s="508">
        <v>1.1000000000000001</v>
      </c>
      <c r="B9" s="532" t="s">
        <v>633</v>
      </c>
      <c r="C9" s="606"/>
      <c r="D9" s="605"/>
      <c r="E9" s="605"/>
      <c r="F9" s="605"/>
      <c r="G9" s="605"/>
      <c r="H9" s="605"/>
      <c r="I9" s="605"/>
      <c r="J9" s="605"/>
      <c r="K9" s="605"/>
      <c r="L9" s="605"/>
      <c r="M9" s="605"/>
      <c r="N9" s="605"/>
      <c r="O9" s="605"/>
      <c r="P9" s="605"/>
      <c r="Q9" s="605"/>
      <c r="R9" s="605"/>
      <c r="S9" s="605"/>
      <c r="T9" s="605"/>
      <c r="U9" s="605"/>
    </row>
    <row r="10" spans="1:22">
      <c r="A10" s="508">
        <v>1.2</v>
      </c>
      <c r="B10" s="532" t="s">
        <v>634</v>
      </c>
      <c r="C10" s="606"/>
      <c r="D10" s="605"/>
      <c r="E10" s="605"/>
      <c r="F10" s="605"/>
      <c r="G10" s="605"/>
      <c r="H10" s="605"/>
      <c r="I10" s="605"/>
      <c r="J10" s="605"/>
      <c r="K10" s="605"/>
      <c r="L10" s="605"/>
      <c r="M10" s="605"/>
      <c r="N10" s="605"/>
      <c r="O10" s="605"/>
      <c r="P10" s="605"/>
      <c r="Q10" s="605"/>
      <c r="R10" s="605"/>
      <c r="S10" s="605"/>
      <c r="T10" s="605"/>
      <c r="U10" s="605"/>
    </row>
    <row r="11" spans="1:22">
      <c r="A11" s="508">
        <v>1.3</v>
      </c>
      <c r="B11" s="532" t="s">
        <v>635</v>
      </c>
      <c r="C11" s="606"/>
      <c r="D11" s="605"/>
      <c r="E11" s="605"/>
      <c r="F11" s="605"/>
      <c r="G11" s="605"/>
      <c r="H11" s="605"/>
      <c r="I11" s="605"/>
      <c r="J11" s="605"/>
      <c r="K11" s="605"/>
      <c r="L11" s="605"/>
      <c r="M11" s="605"/>
      <c r="N11" s="605"/>
      <c r="O11" s="605"/>
      <c r="P11" s="605"/>
      <c r="Q11" s="605"/>
      <c r="R11" s="605"/>
      <c r="S11" s="605"/>
      <c r="T11" s="605"/>
      <c r="U11" s="605"/>
    </row>
    <row r="12" spans="1:22">
      <c r="A12" s="508">
        <v>1.4</v>
      </c>
      <c r="B12" s="532" t="s">
        <v>636</v>
      </c>
      <c r="C12" s="606"/>
      <c r="D12" s="605"/>
      <c r="E12" s="605"/>
      <c r="F12" s="605"/>
      <c r="G12" s="605"/>
      <c r="H12" s="605"/>
      <c r="I12" s="605"/>
      <c r="J12" s="605"/>
      <c r="K12" s="605"/>
      <c r="L12" s="605"/>
      <c r="M12" s="605"/>
      <c r="N12" s="605"/>
      <c r="O12" s="605"/>
      <c r="P12" s="605"/>
      <c r="Q12" s="605"/>
      <c r="R12" s="605"/>
      <c r="S12" s="605"/>
      <c r="T12" s="605"/>
      <c r="U12" s="605"/>
    </row>
    <row r="13" spans="1:22">
      <c r="A13" s="508">
        <v>1.5</v>
      </c>
      <c r="B13" s="532" t="s">
        <v>637</v>
      </c>
      <c r="C13" s="606">
        <v>6567254.620000001</v>
      </c>
      <c r="D13" s="605">
        <v>4393419.1000000006</v>
      </c>
      <c r="E13" s="605">
        <v>0</v>
      </c>
      <c r="F13" s="605">
        <v>0</v>
      </c>
      <c r="G13" s="605">
        <v>0</v>
      </c>
      <c r="H13" s="605">
        <v>0</v>
      </c>
      <c r="I13" s="605">
        <v>0</v>
      </c>
      <c r="J13" s="605">
        <v>0</v>
      </c>
      <c r="K13" s="605">
        <v>0</v>
      </c>
      <c r="L13" s="605">
        <v>2173835.52</v>
      </c>
      <c r="M13" s="605">
        <v>0</v>
      </c>
      <c r="N13" s="605">
        <v>0</v>
      </c>
      <c r="O13" s="605">
        <v>0</v>
      </c>
      <c r="P13" s="605">
        <v>0</v>
      </c>
      <c r="Q13" s="605">
        <v>0</v>
      </c>
      <c r="R13" s="605">
        <v>962303.57</v>
      </c>
      <c r="S13" s="605">
        <v>0</v>
      </c>
      <c r="T13" s="605">
        <v>0</v>
      </c>
      <c r="U13" s="605">
        <v>0</v>
      </c>
    </row>
    <row r="14" spans="1:22">
      <c r="A14" s="508">
        <v>1.6</v>
      </c>
      <c r="B14" s="532" t="s">
        <v>638</v>
      </c>
      <c r="C14" s="606">
        <v>5837628.7700000079</v>
      </c>
      <c r="D14" s="605">
        <v>5045292.7500000075</v>
      </c>
      <c r="E14" s="605">
        <v>19162.27</v>
      </c>
      <c r="F14" s="605">
        <v>0</v>
      </c>
      <c r="G14" s="605">
        <v>44321.040000000015</v>
      </c>
      <c r="H14" s="605">
        <v>4835.42</v>
      </c>
      <c r="I14" s="605">
        <v>4597.22</v>
      </c>
      <c r="J14" s="605">
        <v>0</v>
      </c>
      <c r="K14" s="605">
        <v>0</v>
      </c>
      <c r="L14" s="605">
        <v>748014.9800000001</v>
      </c>
      <c r="M14" s="605">
        <v>17829.080000000002</v>
      </c>
      <c r="N14" s="605">
        <v>15526.21</v>
      </c>
      <c r="O14" s="605">
        <v>19509.420000000002</v>
      </c>
      <c r="P14" s="605">
        <v>5288.36</v>
      </c>
      <c r="Q14" s="605">
        <v>187555.31</v>
      </c>
      <c r="R14" s="605">
        <v>0</v>
      </c>
      <c r="S14" s="605">
        <v>0</v>
      </c>
      <c r="T14" s="605">
        <v>223740.05</v>
      </c>
      <c r="U14" s="605">
        <v>151598.29000000007</v>
      </c>
    </row>
    <row r="15" spans="1:22">
      <c r="A15" s="550">
        <v>2</v>
      </c>
      <c r="B15" s="514" t="s">
        <v>639</v>
      </c>
      <c r="C15" s="604">
        <v>39916655.210000001</v>
      </c>
      <c r="D15" s="605">
        <v>39916655.210000001</v>
      </c>
      <c r="E15" s="605">
        <v>0</v>
      </c>
      <c r="F15" s="605">
        <v>0</v>
      </c>
      <c r="G15" s="605">
        <v>0</v>
      </c>
      <c r="H15" s="605">
        <v>0</v>
      </c>
      <c r="I15" s="605">
        <v>0</v>
      </c>
      <c r="J15" s="605">
        <v>0</v>
      </c>
      <c r="K15" s="605">
        <v>0</v>
      </c>
      <c r="L15" s="605">
        <v>0</v>
      </c>
      <c r="M15" s="605">
        <v>0</v>
      </c>
      <c r="N15" s="605">
        <v>0</v>
      </c>
      <c r="O15" s="605">
        <v>0</v>
      </c>
      <c r="P15" s="605">
        <v>0</v>
      </c>
      <c r="Q15" s="605">
        <v>0</v>
      </c>
      <c r="R15" s="605">
        <v>0</v>
      </c>
      <c r="S15" s="605">
        <v>0</v>
      </c>
      <c r="T15" s="605">
        <v>0</v>
      </c>
      <c r="U15" s="605">
        <v>0</v>
      </c>
    </row>
    <row r="16" spans="1:22">
      <c r="A16" s="508">
        <v>2.1</v>
      </c>
      <c r="B16" s="532" t="s">
        <v>633</v>
      </c>
      <c r="C16" s="606">
        <v>0</v>
      </c>
      <c r="D16" s="605"/>
      <c r="E16" s="605"/>
      <c r="F16" s="605"/>
      <c r="G16" s="605"/>
      <c r="H16" s="605"/>
      <c r="I16" s="605"/>
      <c r="J16" s="605"/>
      <c r="K16" s="605"/>
      <c r="L16" s="605"/>
      <c r="M16" s="605"/>
      <c r="N16" s="605"/>
      <c r="O16" s="605"/>
      <c r="P16" s="605"/>
      <c r="Q16" s="605"/>
      <c r="R16" s="605"/>
      <c r="S16" s="605"/>
      <c r="T16" s="605"/>
      <c r="U16" s="605"/>
    </row>
    <row r="17" spans="1:21">
      <c r="A17" s="508">
        <v>2.2000000000000002</v>
      </c>
      <c r="B17" s="532" t="s">
        <v>634</v>
      </c>
      <c r="C17" s="606">
        <v>34916655.210000001</v>
      </c>
      <c r="D17" s="605">
        <v>34916655.210000001</v>
      </c>
      <c r="E17" s="605"/>
      <c r="F17" s="605"/>
      <c r="G17" s="605"/>
      <c r="H17" s="605"/>
      <c r="I17" s="605"/>
      <c r="J17" s="605"/>
      <c r="K17" s="605"/>
      <c r="L17" s="605"/>
      <c r="M17" s="605"/>
      <c r="N17" s="605"/>
      <c r="O17" s="605"/>
      <c r="P17" s="605"/>
      <c r="Q17" s="605"/>
      <c r="R17" s="605"/>
      <c r="S17" s="605"/>
      <c r="T17" s="605"/>
      <c r="U17" s="605"/>
    </row>
    <row r="18" spans="1:21">
      <c r="A18" s="508">
        <v>2.2999999999999998</v>
      </c>
      <c r="B18" s="532" t="s">
        <v>635</v>
      </c>
      <c r="C18" s="606">
        <v>0</v>
      </c>
      <c r="D18" s="605"/>
      <c r="E18" s="605"/>
      <c r="F18" s="605"/>
      <c r="G18" s="605"/>
      <c r="H18" s="605"/>
      <c r="I18" s="605"/>
      <c r="J18" s="605"/>
      <c r="K18" s="605"/>
      <c r="L18" s="605"/>
      <c r="M18" s="605"/>
      <c r="N18" s="605"/>
      <c r="O18" s="605"/>
      <c r="P18" s="605"/>
      <c r="Q18" s="605"/>
      <c r="R18" s="605"/>
      <c r="S18" s="605"/>
      <c r="T18" s="605"/>
      <c r="U18" s="605"/>
    </row>
    <row r="19" spans="1:21">
      <c r="A19" s="508">
        <v>2.4</v>
      </c>
      <c r="B19" s="532" t="s">
        <v>636</v>
      </c>
      <c r="C19" s="606">
        <v>3000000</v>
      </c>
      <c r="D19" s="605">
        <v>3000000</v>
      </c>
      <c r="E19" s="605"/>
      <c r="F19" s="605"/>
      <c r="G19" s="605"/>
      <c r="H19" s="605"/>
      <c r="I19" s="605"/>
      <c r="J19" s="605"/>
      <c r="K19" s="605"/>
      <c r="L19" s="605"/>
      <c r="M19" s="605"/>
      <c r="N19" s="605"/>
      <c r="O19" s="605"/>
      <c r="P19" s="605"/>
      <c r="Q19" s="605"/>
      <c r="R19" s="605"/>
      <c r="S19" s="605"/>
      <c r="T19" s="605"/>
      <c r="U19" s="605"/>
    </row>
    <row r="20" spans="1:21">
      <c r="A20" s="508">
        <v>2.5</v>
      </c>
      <c r="B20" s="532" t="s">
        <v>637</v>
      </c>
      <c r="C20" s="606">
        <v>2000000</v>
      </c>
      <c r="D20" s="605">
        <v>2000000</v>
      </c>
      <c r="E20" s="605"/>
      <c r="F20" s="605"/>
      <c r="G20" s="605"/>
      <c r="H20" s="605"/>
      <c r="I20" s="605"/>
      <c r="J20" s="605"/>
      <c r="K20" s="605"/>
      <c r="L20" s="605"/>
      <c r="M20" s="605"/>
      <c r="N20" s="605"/>
      <c r="O20" s="605"/>
      <c r="P20" s="605"/>
      <c r="Q20" s="605"/>
      <c r="R20" s="605"/>
      <c r="S20" s="605"/>
      <c r="T20" s="605"/>
      <c r="U20" s="605"/>
    </row>
    <row r="21" spans="1:21">
      <c r="A21" s="508">
        <v>2.6</v>
      </c>
      <c r="B21" s="532" t="s">
        <v>638</v>
      </c>
      <c r="C21" s="606">
        <v>0</v>
      </c>
      <c r="D21" s="605"/>
      <c r="E21" s="605"/>
      <c r="F21" s="605"/>
      <c r="G21" s="605"/>
      <c r="H21" s="605"/>
      <c r="I21" s="605"/>
      <c r="J21" s="605"/>
      <c r="K21" s="605"/>
      <c r="L21" s="605"/>
      <c r="M21" s="605"/>
      <c r="N21" s="605"/>
      <c r="O21" s="605"/>
      <c r="P21" s="605"/>
      <c r="Q21" s="605"/>
      <c r="R21" s="605"/>
      <c r="S21" s="605"/>
      <c r="T21" s="605"/>
      <c r="U21" s="605"/>
    </row>
    <row r="22" spans="1:21">
      <c r="A22" s="550">
        <v>3</v>
      </c>
      <c r="B22" s="514" t="s">
        <v>694</v>
      </c>
      <c r="C22" s="607">
        <v>248717.88</v>
      </c>
      <c r="D22" s="608">
        <v>156228</v>
      </c>
      <c r="E22" s="609">
        <v>0</v>
      </c>
      <c r="F22" s="609">
        <v>0</v>
      </c>
      <c r="G22" s="608">
        <v>0</v>
      </c>
      <c r="H22" s="609">
        <v>0</v>
      </c>
      <c r="I22" s="609">
        <v>0</v>
      </c>
      <c r="J22" s="609">
        <v>0</v>
      </c>
      <c r="K22" s="609">
        <v>0</v>
      </c>
      <c r="L22" s="608">
        <v>0</v>
      </c>
      <c r="M22" s="609">
        <v>0</v>
      </c>
      <c r="N22" s="609">
        <v>0</v>
      </c>
      <c r="O22" s="609">
        <v>0</v>
      </c>
      <c r="P22" s="609">
        <v>0</v>
      </c>
      <c r="Q22" s="609">
        <v>0</v>
      </c>
      <c r="R22" s="609">
        <v>0</v>
      </c>
      <c r="S22" s="609">
        <v>0</v>
      </c>
      <c r="T22" s="609">
        <v>0</v>
      </c>
      <c r="U22" s="608">
        <v>0</v>
      </c>
    </row>
    <row r="23" spans="1:21">
      <c r="A23" s="508">
        <v>3.1</v>
      </c>
      <c r="B23" s="532" t="s">
        <v>633</v>
      </c>
      <c r="C23" s="610">
        <v>0</v>
      </c>
      <c r="D23" s="608"/>
      <c r="E23" s="609"/>
      <c r="F23" s="609"/>
      <c r="G23" s="608"/>
      <c r="H23" s="609"/>
      <c r="I23" s="609"/>
      <c r="J23" s="609"/>
      <c r="K23" s="609"/>
      <c r="L23" s="608"/>
      <c r="M23" s="609"/>
      <c r="N23" s="609"/>
      <c r="O23" s="609"/>
      <c r="P23" s="609"/>
      <c r="Q23" s="609"/>
      <c r="R23" s="609"/>
      <c r="S23" s="609"/>
      <c r="T23" s="609"/>
      <c r="U23" s="608"/>
    </row>
    <row r="24" spans="1:21">
      <c r="A24" s="508">
        <v>3.2</v>
      </c>
      <c r="B24" s="532" t="s">
        <v>634</v>
      </c>
      <c r="C24" s="610">
        <v>0</v>
      </c>
      <c r="D24" s="608"/>
      <c r="E24" s="609"/>
      <c r="F24" s="609"/>
      <c r="G24" s="608"/>
      <c r="H24" s="609"/>
      <c r="I24" s="609"/>
      <c r="J24" s="609"/>
      <c r="K24" s="609"/>
      <c r="L24" s="608"/>
      <c r="M24" s="609"/>
      <c r="N24" s="609"/>
      <c r="O24" s="609"/>
      <c r="P24" s="609"/>
      <c r="Q24" s="609"/>
      <c r="R24" s="609"/>
      <c r="S24" s="609"/>
      <c r="T24" s="609"/>
      <c r="U24" s="608"/>
    </row>
    <row r="25" spans="1:21">
      <c r="A25" s="508">
        <v>3.3</v>
      </c>
      <c r="B25" s="532" t="s">
        <v>635</v>
      </c>
      <c r="C25" s="610">
        <v>0</v>
      </c>
      <c r="D25" s="608"/>
      <c r="E25" s="609"/>
      <c r="F25" s="609"/>
      <c r="G25" s="608"/>
      <c r="H25" s="609"/>
      <c r="I25" s="609"/>
      <c r="J25" s="609"/>
      <c r="K25" s="609"/>
      <c r="L25" s="608"/>
      <c r="M25" s="609"/>
      <c r="N25" s="609"/>
      <c r="O25" s="609"/>
      <c r="P25" s="609"/>
      <c r="Q25" s="609"/>
      <c r="R25" s="609"/>
      <c r="S25" s="609"/>
      <c r="T25" s="609"/>
      <c r="U25" s="608"/>
    </row>
    <row r="26" spans="1:21">
      <c r="A26" s="508">
        <v>3.4</v>
      </c>
      <c r="B26" s="532" t="s">
        <v>636</v>
      </c>
      <c r="C26" s="610">
        <v>0</v>
      </c>
      <c r="D26" s="608"/>
      <c r="E26" s="609"/>
      <c r="F26" s="609"/>
      <c r="G26" s="608"/>
      <c r="H26" s="609"/>
      <c r="I26" s="609"/>
      <c r="J26" s="609"/>
      <c r="K26" s="609"/>
      <c r="L26" s="608"/>
      <c r="M26" s="609"/>
      <c r="N26" s="609"/>
      <c r="O26" s="609"/>
      <c r="P26" s="609"/>
      <c r="Q26" s="609"/>
      <c r="R26" s="609"/>
      <c r="S26" s="609"/>
      <c r="T26" s="609"/>
      <c r="U26" s="608"/>
    </row>
    <row r="27" spans="1:21">
      <c r="A27" s="508">
        <v>3.5</v>
      </c>
      <c r="B27" s="532" t="s">
        <v>637</v>
      </c>
      <c r="C27" s="610">
        <v>156228</v>
      </c>
      <c r="D27" s="608">
        <v>156228</v>
      </c>
      <c r="E27" s="609"/>
      <c r="F27" s="609"/>
      <c r="G27" s="608"/>
      <c r="H27" s="609"/>
      <c r="I27" s="609"/>
      <c r="J27" s="609"/>
      <c r="K27" s="609"/>
      <c r="L27" s="608"/>
      <c r="M27" s="609"/>
      <c r="N27" s="609"/>
      <c r="O27" s="609"/>
      <c r="P27" s="609"/>
      <c r="Q27" s="609"/>
      <c r="R27" s="609"/>
      <c r="S27" s="609"/>
      <c r="T27" s="609"/>
      <c r="U27" s="608"/>
    </row>
    <row r="28" spans="1:21">
      <c r="A28" s="508">
        <v>3.6</v>
      </c>
      <c r="B28" s="532" t="s">
        <v>638</v>
      </c>
      <c r="C28" s="610">
        <v>92489.88</v>
      </c>
      <c r="D28" s="608"/>
      <c r="E28" s="609"/>
      <c r="F28" s="609"/>
      <c r="G28" s="608"/>
      <c r="H28" s="609"/>
      <c r="I28" s="609"/>
      <c r="J28" s="609"/>
      <c r="K28" s="609"/>
      <c r="L28" s="608"/>
      <c r="M28" s="609"/>
      <c r="N28" s="609"/>
      <c r="O28" s="609"/>
      <c r="P28" s="609"/>
      <c r="Q28" s="609"/>
      <c r="R28" s="609"/>
      <c r="S28" s="609"/>
      <c r="T28" s="609"/>
      <c r="U28" s="608"/>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topLeftCell="A7" workbookViewId="0">
      <selection activeCell="C8" sqref="C8:T22"/>
    </sheetView>
  </sheetViews>
  <sheetFormatPr defaultColWidth="9.28515625" defaultRowHeight="12.75"/>
  <cols>
    <col min="1" max="1" width="11.7109375" style="512" bestFit="1" customWidth="1"/>
    <col min="2" max="2" width="90.28515625" style="512" bestFit="1" customWidth="1"/>
    <col min="3" max="3" width="19.7109375" style="512" customWidth="1"/>
    <col min="4" max="4" width="21.140625" style="512" customWidth="1"/>
    <col min="5" max="5" width="17.140625" style="512" customWidth="1"/>
    <col min="6" max="6" width="22.28515625" style="512" customWidth="1"/>
    <col min="7" max="7" width="19.28515625" style="512" customWidth="1"/>
    <col min="8" max="8" width="17.140625" style="512" customWidth="1"/>
    <col min="9" max="14" width="22.28515625" style="512" customWidth="1"/>
    <col min="15" max="15" width="23" style="512" customWidth="1"/>
    <col min="16" max="16" width="21.7109375" style="512" bestFit="1" customWidth="1"/>
    <col min="17" max="19" width="19" style="512" bestFit="1" customWidth="1"/>
    <col min="20" max="20" width="14.7109375" style="512" customWidth="1"/>
    <col min="21" max="21" width="20" style="512" customWidth="1"/>
    <col min="22" max="16384" width="9.28515625" style="512"/>
  </cols>
  <sheetData>
    <row r="1" spans="1:21" ht="13.5">
      <c r="A1" s="503" t="s">
        <v>30</v>
      </c>
      <c r="B1" s="3" t="str">
        <f>'Info '!C2</f>
        <v>JSC Silk Road Bank</v>
      </c>
    </row>
    <row r="2" spans="1:21" ht="13.5">
      <c r="A2" s="503" t="s">
        <v>31</v>
      </c>
      <c r="B2" s="458">
        <f>'1. key ratios '!B2</f>
        <v>44469</v>
      </c>
      <c r="C2" s="458"/>
    </row>
    <row r="3" spans="1:21">
      <c r="A3" s="504" t="s">
        <v>641</v>
      </c>
    </row>
    <row r="5" spans="1:21" ht="13.5" customHeight="1">
      <c r="A5" s="707" t="s">
        <v>642</v>
      </c>
      <c r="B5" s="708"/>
      <c r="C5" s="716" t="s">
        <v>643</v>
      </c>
      <c r="D5" s="717"/>
      <c r="E5" s="717"/>
      <c r="F5" s="717"/>
      <c r="G5" s="717"/>
      <c r="H5" s="717"/>
      <c r="I5" s="717"/>
      <c r="J5" s="717"/>
      <c r="K5" s="717"/>
      <c r="L5" s="717"/>
      <c r="M5" s="717"/>
      <c r="N5" s="717"/>
      <c r="O5" s="717"/>
      <c r="P5" s="717"/>
      <c r="Q5" s="717"/>
      <c r="R5" s="717"/>
      <c r="S5" s="717"/>
      <c r="T5" s="718"/>
      <c r="U5" s="547"/>
    </row>
    <row r="6" spans="1:21">
      <c r="A6" s="709"/>
      <c r="B6" s="710"/>
      <c r="C6" s="700" t="s">
        <v>108</v>
      </c>
      <c r="D6" s="713" t="s">
        <v>644</v>
      </c>
      <c r="E6" s="713"/>
      <c r="F6" s="714"/>
      <c r="G6" s="715" t="s">
        <v>645</v>
      </c>
      <c r="H6" s="713"/>
      <c r="I6" s="713"/>
      <c r="J6" s="713"/>
      <c r="K6" s="714"/>
      <c r="L6" s="703" t="s">
        <v>646</v>
      </c>
      <c r="M6" s="704"/>
      <c r="N6" s="704"/>
      <c r="O6" s="704"/>
      <c r="P6" s="704"/>
      <c r="Q6" s="704"/>
      <c r="R6" s="704"/>
      <c r="S6" s="704"/>
      <c r="T6" s="705"/>
      <c r="U6" s="536"/>
    </row>
    <row r="7" spans="1:21">
      <c r="A7" s="711"/>
      <c r="B7" s="712"/>
      <c r="C7" s="701"/>
      <c r="E7" s="530" t="s">
        <v>619</v>
      </c>
      <c r="F7" s="541" t="s">
        <v>620</v>
      </c>
      <c r="H7" s="530" t="s">
        <v>619</v>
      </c>
      <c r="I7" s="541" t="s">
        <v>621</v>
      </c>
      <c r="J7" s="541" t="s">
        <v>622</v>
      </c>
      <c r="K7" s="541" t="s">
        <v>623</v>
      </c>
      <c r="L7" s="551"/>
      <c r="M7" s="530" t="s">
        <v>624</v>
      </c>
      <c r="N7" s="541" t="s">
        <v>622</v>
      </c>
      <c r="O7" s="541" t="s">
        <v>625</v>
      </c>
      <c r="P7" s="541" t="s">
        <v>626</v>
      </c>
      <c r="Q7" s="541" t="s">
        <v>627</v>
      </c>
      <c r="R7" s="541" t="s">
        <v>628</v>
      </c>
      <c r="S7" s="541" t="s">
        <v>629</v>
      </c>
      <c r="T7" s="549" t="s">
        <v>630</v>
      </c>
      <c r="U7" s="547"/>
    </row>
    <row r="8" spans="1:21">
      <c r="A8" s="551">
        <v>1</v>
      </c>
      <c r="B8" s="546" t="s">
        <v>632</v>
      </c>
      <c r="C8" s="611">
        <v>12404883.390000004</v>
      </c>
      <c r="D8" s="612">
        <v>9438711.8500000052</v>
      </c>
      <c r="E8" s="612">
        <v>19162.27</v>
      </c>
      <c r="F8" s="612">
        <v>0</v>
      </c>
      <c r="G8" s="612">
        <v>44321.040000000015</v>
      </c>
      <c r="H8" s="612">
        <v>4835.42</v>
      </c>
      <c r="I8" s="612">
        <v>4597.22</v>
      </c>
      <c r="J8" s="612">
        <v>0</v>
      </c>
      <c r="K8" s="612">
        <v>0</v>
      </c>
      <c r="L8" s="612">
        <v>2921850.5</v>
      </c>
      <c r="M8" s="612">
        <v>17829.080000000002</v>
      </c>
      <c r="N8" s="612">
        <v>15526.21</v>
      </c>
      <c r="O8" s="612">
        <v>19509.420000000002</v>
      </c>
      <c r="P8" s="612">
        <v>5288.36</v>
      </c>
      <c r="Q8" s="612">
        <v>187555.31</v>
      </c>
      <c r="R8" s="612">
        <v>962303.57</v>
      </c>
      <c r="S8" s="612">
        <v>0</v>
      </c>
      <c r="T8" s="612">
        <v>223740.05</v>
      </c>
    </row>
    <row r="9" spans="1:21">
      <c r="A9" s="532">
        <v>1.1000000000000001</v>
      </c>
      <c r="B9" s="532" t="s">
        <v>647</v>
      </c>
      <c r="C9" s="612">
        <v>9094374.0500000007</v>
      </c>
      <c r="D9" s="612">
        <v>6379478.660000002</v>
      </c>
      <c r="E9" s="612">
        <v>0</v>
      </c>
      <c r="F9" s="612">
        <v>0</v>
      </c>
      <c r="G9" s="612">
        <v>0</v>
      </c>
      <c r="H9" s="612">
        <v>0</v>
      </c>
      <c r="I9" s="612">
        <v>0</v>
      </c>
      <c r="J9" s="612">
        <v>0</v>
      </c>
      <c r="K9" s="612">
        <v>0</v>
      </c>
      <c r="L9" s="612">
        <v>2714895.3899999997</v>
      </c>
      <c r="M9" s="612">
        <v>0</v>
      </c>
      <c r="N9" s="612">
        <v>6429.66</v>
      </c>
      <c r="O9" s="612">
        <v>0</v>
      </c>
      <c r="P9" s="612">
        <v>0</v>
      </c>
      <c r="Q9" s="612">
        <v>187555.31</v>
      </c>
      <c r="R9" s="612">
        <v>962303.57</v>
      </c>
      <c r="S9" s="612">
        <v>0</v>
      </c>
      <c r="T9" s="612">
        <v>223740.05</v>
      </c>
    </row>
    <row r="10" spans="1:21">
      <c r="A10" s="552" t="s">
        <v>14</v>
      </c>
      <c r="B10" s="552" t="s">
        <v>648</v>
      </c>
      <c r="C10" s="612">
        <v>9005719.9200000018</v>
      </c>
      <c r="D10" s="612">
        <v>6290824.5300000012</v>
      </c>
      <c r="E10" s="612">
        <v>0</v>
      </c>
      <c r="F10" s="612">
        <v>0</v>
      </c>
      <c r="G10" s="612">
        <v>0</v>
      </c>
      <c r="H10" s="612">
        <v>0</v>
      </c>
      <c r="I10" s="612">
        <v>0</v>
      </c>
      <c r="J10" s="612">
        <v>0</v>
      </c>
      <c r="K10" s="612">
        <v>0</v>
      </c>
      <c r="L10" s="612">
        <v>2714895.3899999997</v>
      </c>
      <c r="M10" s="612">
        <v>0</v>
      </c>
      <c r="N10" s="612">
        <v>6429.66</v>
      </c>
      <c r="O10" s="612">
        <v>0</v>
      </c>
      <c r="P10" s="612">
        <v>0</v>
      </c>
      <c r="Q10" s="612">
        <v>187555.31</v>
      </c>
      <c r="R10" s="612">
        <v>962303.57</v>
      </c>
      <c r="S10" s="612">
        <v>0</v>
      </c>
      <c r="T10" s="612">
        <v>223740.05</v>
      </c>
    </row>
    <row r="11" spans="1:21">
      <c r="A11" s="522" t="s">
        <v>649</v>
      </c>
      <c r="B11" s="522" t="s">
        <v>650</v>
      </c>
      <c r="C11" s="612">
        <v>6391381.2800000012</v>
      </c>
      <c r="D11" s="612">
        <v>3999193.1500000008</v>
      </c>
      <c r="E11" s="612"/>
      <c r="F11" s="612"/>
      <c r="G11" s="612">
        <v>0</v>
      </c>
      <c r="H11" s="612"/>
      <c r="I11" s="612"/>
      <c r="J11" s="612"/>
      <c r="K11" s="612"/>
      <c r="L11" s="612">
        <v>2392188.1300000004</v>
      </c>
      <c r="M11" s="612"/>
      <c r="N11" s="612">
        <v>6429.66</v>
      </c>
      <c r="O11" s="612"/>
      <c r="P11" s="612"/>
      <c r="Q11" s="612">
        <v>0</v>
      </c>
      <c r="R11" s="612">
        <v>962303.57</v>
      </c>
      <c r="S11" s="612"/>
      <c r="T11" s="612">
        <v>88588.099999999991</v>
      </c>
    </row>
    <row r="12" spans="1:21">
      <c r="A12" s="522" t="s">
        <v>651</v>
      </c>
      <c r="B12" s="522" t="s">
        <v>652</v>
      </c>
      <c r="C12" s="612">
        <v>2434879.4499999974</v>
      </c>
      <c r="D12" s="612">
        <v>2247324.14</v>
      </c>
      <c r="E12" s="612"/>
      <c r="F12" s="612"/>
      <c r="G12" s="612">
        <v>0</v>
      </c>
      <c r="H12" s="612"/>
      <c r="I12" s="612"/>
      <c r="J12" s="612"/>
      <c r="K12" s="612"/>
      <c r="L12" s="612">
        <v>187555.30999999959</v>
      </c>
      <c r="M12" s="612"/>
      <c r="N12" s="612">
        <v>0</v>
      </c>
      <c r="O12" s="612"/>
      <c r="P12" s="612"/>
      <c r="Q12" s="612">
        <v>187555.31</v>
      </c>
      <c r="R12" s="612">
        <v>0</v>
      </c>
      <c r="S12" s="612"/>
      <c r="T12" s="612">
        <v>0</v>
      </c>
    </row>
    <row r="13" spans="1:21">
      <c r="A13" s="522" t="s">
        <v>653</v>
      </c>
      <c r="B13" s="522" t="s">
        <v>654</v>
      </c>
      <c r="C13" s="612">
        <v>179459.19000000134</v>
      </c>
      <c r="D13" s="612">
        <v>44307.240000000224</v>
      </c>
      <c r="E13" s="612"/>
      <c r="F13" s="612"/>
      <c r="G13" s="612">
        <v>0</v>
      </c>
      <c r="H13" s="612"/>
      <c r="I13" s="612"/>
      <c r="J13" s="612"/>
      <c r="K13" s="612"/>
      <c r="L13" s="612">
        <v>135151.95000000019</v>
      </c>
      <c r="M13" s="612"/>
      <c r="N13" s="612">
        <v>0</v>
      </c>
      <c r="O13" s="612"/>
      <c r="P13" s="612"/>
      <c r="Q13" s="612">
        <v>0</v>
      </c>
      <c r="R13" s="612">
        <v>0</v>
      </c>
      <c r="S13" s="612"/>
      <c r="T13" s="612">
        <v>135151.95000000001</v>
      </c>
    </row>
    <row r="14" spans="1:21">
      <c r="A14" s="522" t="s">
        <v>655</v>
      </c>
      <c r="B14" s="522" t="s">
        <v>656</v>
      </c>
      <c r="C14" s="612">
        <v>0</v>
      </c>
      <c r="D14" s="612"/>
      <c r="E14" s="612"/>
      <c r="F14" s="612"/>
      <c r="G14" s="612"/>
      <c r="H14" s="612"/>
      <c r="I14" s="612"/>
      <c r="J14" s="612"/>
      <c r="K14" s="612"/>
      <c r="L14" s="612"/>
      <c r="M14" s="612"/>
      <c r="N14" s="612"/>
      <c r="O14" s="612"/>
      <c r="P14" s="612"/>
      <c r="Q14" s="612"/>
      <c r="R14" s="612"/>
      <c r="S14" s="612"/>
      <c r="T14" s="612"/>
    </row>
    <row r="15" spans="1:21">
      <c r="A15" s="523">
        <v>1.2</v>
      </c>
      <c r="B15" s="523" t="s">
        <v>657</v>
      </c>
      <c r="C15" s="612">
        <v>1037738.2700000001</v>
      </c>
      <c r="D15" s="612">
        <v>127589.55000000002</v>
      </c>
      <c r="E15" s="612">
        <v>0</v>
      </c>
      <c r="F15" s="612">
        <v>0</v>
      </c>
      <c r="G15" s="612">
        <v>0</v>
      </c>
      <c r="H15" s="612">
        <v>0</v>
      </c>
      <c r="I15" s="612">
        <v>0</v>
      </c>
      <c r="J15" s="612">
        <v>0</v>
      </c>
      <c r="K15" s="612">
        <v>0</v>
      </c>
      <c r="L15" s="612">
        <v>910148.72000000009</v>
      </c>
      <c r="M15" s="612">
        <v>0</v>
      </c>
      <c r="N15" s="612">
        <v>1928.9</v>
      </c>
      <c r="O15" s="612">
        <v>0</v>
      </c>
      <c r="P15" s="612">
        <v>0</v>
      </c>
      <c r="Q15" s="612">
        <v>56266.59</v>
      </c>
      <c r="R15" s="612">
        <v>288691.07</v>
      </c>
      <c r="S15" s="612">
        <v>0</v>
      </c>
      <c r="T15" s="612">
        <v>162802.11000000002</v>
      </c>
    </row>
    <row r="16" spans="1:21">
      <c r="A16" s="532">
        <v>1.3</v>
      </c>
      <c r="B16" s="523" t="s">
        <v>705</v>
      </c>
      <c r="C16" s="612">
        <v>31788222.219999995</v>
      </c>
      <c r="D16" s="612">
        <v>23563079.299999997</v>
      </c>
      <c r="E16" s="612">
        <v>0</v>
      </c>
      <c r="F16" s="612">
        <v>0</v>
      </c>
      <c r="G16" s="612">
        <v>0</v>
      </c>
      <c r="H16" s="612">
        <v>0</v>
      </c>
      <c r="I16" s="612">
        <v>0</v>
      </c>
      <c r="J16" s="612">
        <v>0</v>
      </c>
      <c r="K16" s="612">
        <v>0</v>
      </c>
      <c r="L16" s="612">
        <v>8225142.9199999999</v>
      </c>
      <c r="M16" s="612">
        <v>0</v>
      </c>
      <c r="N16" s="612">
        <v>149894.39999999999</v>
      </c>
      <c r="O16" s="612">
        <v>0</v>
      </c>
      <c r="P16" s="612">
        <v>0</v>
      </c>
      <c r="Q16" s="612">
        <v>234210</v>
      </c>
      <c r="R16" s="612">
        <v>0</v>
      </c>
      <c r="S16" s="612">
        <v>0</v>
      </c>
      <c r="T16" s="612">
        <v>893120.8</v>
      </c>
    </row>
    <row r="17" spans="1:20">
      <c r="A17" s="526" t="s">
        <v>658</v>
      </c>
      <c r="B17" s="524" t="s">
        <v>659</v>
      </c>
      <c r="C17" s="613">
        <v>9094374.0500000007</v>
      </c>
      <c r="D17" s="612">
        <v>6379478.660000002</v>
      </c>
      <c r="E17" s="612">
        <v>0</v>
      </c>
      <c r="F17" s="612">
        <v>0</v>
      </c>
      <c r="G17" s="612">
        <v>0</v>
      </c>
      <c r="H17" s="612">
        <v>0</v>
      </c>
      <c r="I17" s="612">
        <v>0</v>
      </c>
      <c r="J17" s="612">
        <v>0</v>
      </c>
      <c r="K17" s="612">
        <v>0</v>
      </c>
      <c r="L17" s="612">
        <v>2714895.3899999997</v>
      </c>
      <c r="M17" s="612">
        <v>0</v>
      </c>
      <c r="N17" s="612">
        <v>6429.66</v>
      </c>
      <c r="O17" s="612">
        <v>0</v>
      </c>
      <c r="P17" s="612">
        <v>0</v>
      </c>
      <c r="Q17" s="612">
        <v>187555.31</v>
      </c>
      <c r="R17" s="612"/>
      <c r="S17" s="612">
        <v>0</v>
      </c>
      <c r="T17" s="612">
        <v>223740.05</v>
      </c>
    </row>
    <row r="18" spans="1:20">
      <c r="A18" s="525" t="s">
        <v>660</v>
      </c>
      <c r="B18" s="525" t="s">
        <v>661</v>
      </c>
      <c r="C18" s="614">
        <v>9005719.9200000018</v>
      </c>
      <c r="D18" s="612">
        <v>6290824.5300000012</v>
      </c>
      <c r="E18" s="612">
        <v>0</v>
      </c>
      <c r="F18" s="612">
        <v>0</v>
      </c>
      <c r="G18" s="612">
        <v>0</v>
      </c>
      <c r="H18" s="612">
        <v>0</v>
      </c>
      <c r="I18" s="612">
        <v>0</v>
      </c>
      <c r="J18" s="612">
        <v>0</v>
      </c>
      <c r="K18" s="612">
        <v>0</v>
      </c>
      <c r="L18" s="612">
        <v>2714895.3899999997</v>
      </c>
      <c r="M18" s="612">
        <v>0</v>
      </c>
      <c r="N18" s="612">
        <v>6429.66</v>
      </c>
      <c r="O18" s="612">
        <v>0</v>
      </c>
      <c r="P18" s="612">
        <v>0</v>
      </c>
      <c r="Q18" s="612">
        <v>187555.31</v>
      </c>
      <c r="R18" s="612"/>
      <c r="S18" s="612">
        <v>0</v>
      </c>
      <c r="T18" s="612">
        <v>223740.05</v>
      </c>
    </row>
    <row r="19" spans="1:20">
      <c r="A19" s="526" t="s">
        <v>662</v>
      </c>
      <c r="B19" s="526" t="s">
        <v>663</v>
      </c>
      <c r="C19" s="614">
        <v>22693848.169999994</v>
      </c>
      <c r="D19" s="612">
        <v>17183600.639999993</v>
      </c>
      <c r="E19" s="612"/>
      <c r="F19" s="612"/>
      <c r="G19" s="612"/>
      <c r="H19" s="612"/>
      <c r="I19" s="612"/>
      <c r="J19" s="612"/>
      <c r="K19" s="612"/>
      <c r="L19" s="612">
        <v>5510247.5300000003</v>
      </c>
      <c r="M19" s="612"/>
      <c r="N19" s="612">
        <v>143464.74</v>
      </c>
      <c r="O19" s="612"/>
      <c r="P19" s="612"/>
      <c r="Q19" s="612">
        <v>46654.69</v>
      </c>
      <c r="R19" s="612"/>
      <c r="S19" s="612"/>
      <c r="T19" s="612">
        <v>669380.75</v>
      </c>
    </row>
    <row r="20" spans="1:20">
      <c r="A20" s="525" t="s">
        <v>664</v>
      </c>
      <c r="B20" s="525" t="s">
        <v>661</v>
      </c>
      <c r="C20" s="614">
        <v>16015622.300000001</v>
      </c>
      <c r="D20" s="612">
        <v>10817654.77</v>
      </c>
      <c r="E20" s="612"/>
      <c r="F20" s="612"/>
      <c r="G20" s="612"/>
      <c r="H20" s="612"/>
      <c r="I20" s="612"/>
      <c r="J20" s="612"/>
      <c r="K20" s="612"/>
      <c r="L20" s="612">
        <v>5197967.53</v>
      </c>
      <c r="M20" s="612"/>
      <c r="N20" s="612">
        <v>143464.74</v>
      </c>
      <c r="O20" s="612"/>
      <c r="P20" s="612"/>
      <c r="Q20" s="612">
        <v>0</v>
      </c>
      <c r="R20" s="612"/>
      <c r="S20" s="612"/>
      <c r="T20" s="612">
        <v>669380.75</v>
      </c>
    </row>
    <row r="21" spans="1:20">
      <c r="A21" s="527">
        <v>1.4</v>
      </c>
      <c r="B21" s="528" t="s">
        <v>665</v>
      </c>
      <c r="C21" s="614"/>
      <c r="D21" s="612"/>
      <c r="E21" s="612"/>
      <c r="F21" s="612"/>
      <c r="G21" s="612"/>
      <c r="H21" s="612"/>
      <c r="I21" s="612"/>
      <c r="J21" s="612"/>
      <c r="K21" s="612"/>
      <c r="L21" s="612"/>
      <c r="M21" s="612"/>
      <c r="N21" s="612"/>
      <c r="O21" s="612"/>
      <c r="P21" s="612"/>
      <c r="Q21" s="612"/>
      <c r="R21" s="612"/>
      <c r="S21" s="612"/>
      <c r="T21" s="612"/>
    </row>
    <row r="22" spans="1:20">
      <c r="A22" s="527">
        <v>1.5</v>
      </c>
      <c r="B22" s="528" t="s">
        <v>666</v>
      </c>
      <c r="C22" s="614"/>
      <c r="D22" s="612"/>
      <c r="E22" s="612"/>
      <c r="F22" s="612"/>
      <c r="G22" s="612"/>
      <c r="H22" s="612"/>
      <c r="I22" s="612"/>
      <c r="J22" s="612"/>
      <c r="K22" s="612"/>
      <c r="L22" s="612"/>
      <c r="M22" s="612"/>
      <c r="N22" s="612"/>
      <c r="O22" s="612"/>
      <c r="P22" s="612"/>
      <c r="Q22" s="612"/>
      <c r="R22" s="612"/>
      <c r="S22" s="612"/>
      <c r="T22" s="612"/>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C28" zoomScale="85" zoomScaleNormal="85" workbookViewId="0">
      <selection activeCell="C7" sqref="C7:O33"/>
    </sheetView>
  </sheetViews>
  <sheetFormatPr defaultColWidth="9.28515625" defaultRowHeight="12.75"/>
  <cols>
    <col min="1" max="1" width="11.7109375" style="512" bestFit="1" customWidth="1"/>
    <col min="2" max="2" width="93.42578125" style="512" customWidth="1"/>
    <col min="3" max="3" width="14.7109375" style="512" customWidth="1"/>
    <col min="4" max="5" width="11.42578125" style="512" customWidth="1"/>
    <col min="6" max="7" width="11.42578125" style="547" customWidth="1"/>
    <col min="8" max="9" width="11.42578125" style="512" customWidth="1"/>
    <col min="10" max="14" width="11.42578125" style="547" customWidth="1"/>
    <col min="15" max="15" width="18.7109375" style="512" bestFit="1" customWidth="1"/>
    <col min="16" max="16384" width="9.28515625" style="512"/>
  </cols>
  <sheetData>
    <row r="1" spans="1:15" ht="13.5">
      <c r="A1" s="503" t="s">
        <v>30</v>
      </c>
      <c r="B1" s="3" t="str">
        <f>'Info '!C2</f>
        <v>JSC Silk Road Bank</v>
      </c>
      <c r="F1" s="512"/>
      <c r="G1" s="512"/>
      <c r="J1" s="512"/>
      <c r="K1" s="512"/>
      <c r="L1" s="512"/>
      <c r="M1" s="512"/>
      <c r="N1" s="512"/>
    </row>
    <row r="2" spans="1:15" ht="13.5">
      <c r="A2" s="503" t="s">
        <v>31</v>
      </c>
      <c r="B2" s="458">
        <f>'1. key ratios '!B2</f>
        <v>44469</v>
      </c>
      <c r="F2" s="512"/>
      <c r="G2" s="512"/>
      <c r="J2" s="512"/>
      <c r="K2" s="512"/>
      <c r="L2" s="512"/>
      <c r="M2" s="512"/>
      <c r="N2" s="512"/>
    </row>
    <row r="3" spans="1:15">
      <c r="A3" s="504" t="s">
        <v>667</v>
      </c>
      <c r="F3" s="512"/>
      <c r="G3" s="512"/>
      <c r="J3" s="512"/>
      <c r="K3" s="512"/>
      <c r="L3" s="512"/>
      <c r="M3" s="512"/>
      <c r="N3" s="512"/>
    </row>
    <row r="4" spans="1:15">
      <c r="F4" s="512"/>
      <c r="G4" s="512"/>
      <c r="J4" s="512"/>
      <c r="K4" s="512"/>
      <c r="L4" s="512"/>
      <c r="M4" s="512"/>
      <c r="N4" s="512"/>
    </row>
    <row r="5" spans="1:15" ht="46.5" customHeight="1">
      <c r="A5" s="674" t="s">
        <v>693</v>
      </c>
      <c r="B5" s="675"/>
      <c r="C5" s="719" t="s">
        <v>668</v>
      </c>
      <c r="D5" s="720"/>
      <c r="E5" s="720"/>
      <c r="F5" s="720"/>
      <c r="G5" s="720"/>
      <c r="H5" s="721"/>
      <c r="I5" s="719" t="s">
        <v>669</v>
      </c>
      <c r="J5" s="722"/>
      <c r="K5" s="722"/>
      <c r="L5" s="722"/>
      <c r="M5" s="722"/>
      <c r="N5" s="723"/>
      <c r="O5" s="724" t="s">
        <v>670</v>
      </c>
    </row>
    <row r="6" spans="1:15" ht="75" customHeight="1">
      <c r="A6" s="678"/>
      <c r="B6" s="679"/>
      <c r="C6" s="529"/>
      <c r="D6" s="530" t="s">
        <v>671</v>
      </c>
      <c r="E6" s="530" t="s">
        <v>672</v>
      </c>
      <c r="F6" s="530" t="s">
        <v>673</v>
      </c>
      <c r="G6" s="530" t="s">
        <v>674</v>
      </c>
      <c r="H6" s="530" t="s">
        <v>675</v>
      </c>
      <c r="I6" s="535"/>
      <c r="J6" s="530" t="s">
        <v>671</v>
      </c>
      <c r="K6" s="530" t="s">
        <v>672</v>
      </c>
      <c r="L6" s="530" t="s">
        <v>673</v>
      </c>
      <c r="M6" s="530" t="s">
        <v>674</v>
      </c>
      <c r="N6" s="530" t="s">
        <v>675</v>
      </c>
      <c r="O6" s="725"/>
    </row>
    <row r="7" spans="1:15" ht="42.75">
      <c r="A7" s="508">
        <v>1</v>
      </c>
      <c r="B7" s="513" t="s">
        <v>696</v>
      </c>
      <c r="C7" s="615">
        <v>434244.79</v>
      </c>
      <c r="D7" s="599">
        <v>413342.04</v>
      </c>
      <c r="E7" s="599">
        <v>9308.4500000000007</v>
      </c>
      <c r="F7" s="616">
        <v>5531.85</v>
      </c>
      <c r="G7" s="616">
        <v>4597.62</v>
      </c>
      <c r="H7" s="599">
        <v>1464.83</v>
      </c>
      <c r="I7" s="599">
        <v>14620.919999999998</v>
      </c>
      <c r="J7" s="616">
        <v>8266.8399999999983</v>
      </c>
      <c r="K7" s="616">
        <v>930.85000000000014</v>
      </c>
      <c r="L7" s="616">
        <v>1659.5699999999997</v>
      </c>
      <c r="M7" s="616">
        <v>2298.83</v>
      </c>
      <c r="N7" s="616">
        <v>1464.83</v>
      </c>
      <c r="O7" s="599"/>
    </row>
    <row r="8" spans="1:15">
      <c r="A8" s="508">
        <v>2</v>
      </c>
      <c r="B8" s="513" t="s">
        <v>566</v>
      </c>
      <c r="C8" s="615">
        <v>1013202.3999999999</v>
      </c>
      <c r="D8" s="599">
        <v>679557.92</v>
      </c>
      <c r="E8" s="599">
        <v>2003.3299999999997</v>
      </c>
      <c r="F8" s="617">
        <v>331528.45</v>
      </c>
      <c r="G8" s="617">
        <v>0</v>
      </c>
      <c r="H8" s="599">
        <v>112.7</v>
      </c>
      <c r="I8" s="599">
        <v>113362.72999999998</v>
      </c>
      <c r="J8" s="617">
        <v>13591.149999999996</v>
      </c>
      <c r="K8" s="617">
        <v>200.32999999999998</v>
      </c>
      <c r="L8" s="617">
        <v>99458.549999999988</v>
      </c>
      <c r="M8" s="617">
        <v>0</v>
      </c>
      <c r="N8" s="617">
        <v>112.7</v>
      </c>
      <c r="O8" s="599"/>
    </row>
    <row r="9" spans="1:15">
      <c r="A9" s="508">
        <v>3</v>
      </c>
      <c r="B9" s="513" t="s">
        <v>567</v>
      </c>
      <c r="C9" s="615">
        <v>0</v>
      </c>
      <c r="D9" s="599">
        <v>0</v>
      </c>
      <c r="E9" s="599">
        <v>0</v>
      </c>
      <c r="F9" s="618">
        <v>0</v>
      </c>
      <c r="G9" s="618">
        <v>0</v>
      </c>
      <c r="H9" s="599">
        <v>0</v>
      </c>
      <c r="I9" s="599">
        <v>0</v>
      </c>
      <c r="J9" s="618">
        <v>0</v>
      </c>
      <c r="K9" s="618">
        <v>0</v>
      </c>
      <c r="L9" s="618">
        <v>0</v>
      </c>
      <c r="M9" s="618">
        <v>0</v>
      </c>
      <c r="N9" s="618">
        <v>0</v>
      </c>
      <c r="O9" s="599"/>
    </row>
    <row r="10" spans="1:15">
      <c r="A10" s="508">
        <v>4</v>
      </c>
      <c r="B10" s="513" t="s">
        <v>697</v>
      </c>
      <c r="C10" s="615">
        <v>663.68000000000006</v>
      </c>
      <c r="D10" s="599">
        <v>29.57</v>
      </c>
      <c r="E10" s="599">
        <v>0</v>
      </c>
      <c r="F10" s="618">
        <v>634.11</v>
      </c>
      <c r="G10" s="618">
        <v>0</v>
      </c>
      <c r="H10" s="599">
        <v>0</v>
      </c>
      <c r="I10" s="599">
        <v>190.83</v>
      </c>
      <c r="J10" s="618">
        <v>0.59</v>
      </c>
      <c r="K10" s="618">
        <v>0</v>
      </c>
      <c r="L10" s="618">
        <v>190.24</v>
      </c>
      <c r="M10" s="618">
        <v>0</v>
      </c>
      <c r="N10" s="618">
        <v>0</v>
      </c>
      <c r="O10" s="599"/>
    </row>
    <row r="11" spans="1:15">
      <c r="A11" s="508">
        <v>5</v>
      </c>
      <c r="B11" s="513" t="s">
        <v>568</v>
      </c>
      <c r="C11" s="615">
        <v>5401952.4800000004</v>
      </c>
      <c r="D11" s="599">
        <v>4188001.8000000003</v>
      </c>
      <c r="E11" s="599">
        <v>259.16000000000003</v>
      </c>
      <c r="F11" s="618">
        <v>1213492.02</v>
      </c>
      <c r="G11" s="618">
        <v>199.5</v>
      </c>
      <c r="H11" s="599">
        <v>0</v>
      </c>
      <c r="I11" s="599">
        <v>447933.32</v>
      </c>
      <c r="J11" s="618">
        <v>83760.040000000008</v>
      </c>
      <c r="K11" s="618">
        <v>25.92</v>
      </c>
      <c r="L11" s="618">
        <v>364047.61</v>
      </c>
      <c r="M11" s="618">
        <v>99.75</v>
      </c>
      <c r="N11" s="618">
        <v>0</v>
      </c>
      <c r="O11" s="599"/>
    </row>
    <row r="12" spans="1:15">
      <c r="A12" s="508">
        <v>6</v>
      </c>
      <c r="B12" s="513" t="s">
        <v>569</v>
      </c>
      <c r="C12" s="615">
        <v>61618.61</v>
      </c>
      <c r="D12" s="599">
        <v>59912.43</v>
      </c>
      <c r="E12" s="599">
        <v>461.54</v>
      </c>
      <c r="F12" s="618">
        <v>844.77</v>
      </c>
      <c r="G12" s="618">
        <v>399.87</v>
      </c>
      <c r="H12" s="599">
        <v>0</v>
      </c>
      <c r="I12" s="599">
        <v>1697.7800000000004</v>
      </c>
      <c r="J12" s="618">
        <v>1198.2500000000002</v>
      </c>
      <c r="K12" s="618">
        <v>46.15</v>
      </c>
      <c r="L12" s="618">
        <v>253.44000000000003</v>
      </c>
      <c r="M12" s="618">
        <v>199.94</v>
      </c>
      <c r="N12" s="618">
        <v>0</v>
      </c>
      <c r="O12" s="599"/>
    </row>
    <row r="13" spans="1:15">
      <c r="A13" s="508">
        <v>7</v>
      </c>
      <c r="B13" s="513" t="s">
        <v>570</v>
      </c>
      <c r="C13" s="615">
        <v>50334.01</v>
      </c>
      <c r="D13" s="599">
        <v>48315.35</v>
      </c>
      <c r="E13" s="599">
        <v>722.5</v>
      </c>
      <c r="F13" s="618">
        <v>131.61000000000001</v>
      </c>
      <c r="G13" s="618">
        <v>1164.5500000000002</v>
      </c>
      <c r="H13" s="599">
        <v>0</v>
      </c>
      <c r="I13" s="599">
        <v>1660.3</v>
      </c>
      <c r="J13" s="618">
        <v>966.29</v>
      </c>
      <c r="K13" s="618">
        <v>72.25</v>
      </c>
      <c r="L13" s="618">
        <v>39.479999999999997</v>
      </c>
      <c r="M13" s="618">
        <v>582.28</v>
      </c>
      <c r="N13" s="618">
        <v>0</v>
      </c>
      <c r="O13" s="599"/>
    </row>
    <row r="14" spans="1:15">
      <c r="A14" s="508">
        <v>8</v>
      </c>
      <c r="B14" s="513" t="s">
        <v>571</v>
      </c>
      <c r="C14" s="615">
        <v>7637.2800000000007</v>
      </c>
      <c r="D14" s="599">
        <v>3706.1600000000003</v>
      </c>
      <c r="E14" s="599">
        <v>881.9</v>
      </c>
      <c r="F14" s="618">
        <v>3049.22</v>
      </c>
      <c r="G14" s="618">
        <v>0</v>
      </c>
      <c r="H14" s="599">
        <v>0</v>
      </c>
      <c r="I14" s="599">
        <v>1077.0999999999999</v>
      </c>
      <c r="J14" s="618">
        <v>74.13</v>
      </c>
      <c r="K14" s="618">
        <v>88.19</v>
      </c>
      <c r="L14" s="618">
        <v>914.78</v>
      </c>
      <c r="M14" s="618">
        <v>0</v>
      </c>
      <c r="N14" s="618">
        <v>0</v>
      </c>
      <c r="O14" s="599"/>
    </row>
    <row r="15" spans="1:15">
      <c r="A15" s="508">
        <v>9</v>
      </c>
      <c r="B15" s="513" t="s">
        <v>572</v>
      </c>
      <c r="C15" s="615">
        <v>25853.69</v>
      </c>
      <c r="D15" s="599">
        <v>25468.809999999998</v>
      </c>
      <c r="E15" s="599">
        <v>140.31</v>
      </c>
      <c r="F15" s="618">
        <v>244.57</v>
      </c>
      <c r="G15" s="618">
        <v>0</v>
      </c>
      <c r="H15" s="599">
        <v>0</v>
      </c>
      <c r="I15" s="599">
        <v>596.77</v>
      </c>
      <c r="J15" s="618">
        <v>509.37</v>
      </c>
      <c r="K15" s="618">
        <v>14.03</v>
      </c>
      <c r="L15" s="618">
        <v>73.37</v>
      </c>
      <c r="M15" s="618">
        <v>0</v>
      </c>
      <c r="N15" s="618">
        <v>0</v>
      </c>
      <c r="O15" s="599"/>
    </row>
    <row r="16" spans="1:15">
      <c r="A16" s="508">
        <v>10</v>
      </c>
      <c r="B16" s="513" t="s">
        <v>573</v>
      </c>
      <c r="C16" s="615">
        <v>1321.8999999999999</v>
      </c>
      <c r="D16" s="599">
        <v>855.83999999999992</v>
      </c>
      <c r="E16" s="599">
        <v>177.25</v>
      </c>
      <c r="F16" s="618">
        <v>229.25</v>
      </c>
      <c r="G16" s="618">
        <v>59.56</v>
      </c>
      <c r="H16" s="599">
        <v>0</v>
      </c>
      <c r="I16" s="599">
        <v>133.41</v>
      </c>
      <c r="J16" s="618">
        <v>17.12</v>
      </c>
      <c r="K16" s="618">
        <v>17.73</v>
      </c>
      <c r="L16" s="618">
        <v>68.78</v>
      </c>
      <c r="M16" s="618">
        <v>29.78</v>
      </c>
      <c r="N16" s="618">
        <v>0</v>
      </c>
      <c r="O16" s="599"/>
    </row>
    <row r="17" spans="1:15">
      <c r="A17" s="508">
        <v>11</v>
      </c>
      <c r="B17" s="513" t="s">
        <v>574</v>
      </c>
      <c r="C17" s="615">
        <v>2344.9400000000005</v>
      </c>
      <c r="D17" s="599">
        <v>1297.5600000000002</v>
      </c>
      <c r="E17" s="599">
        <v>655.12000000000012</v>
      </c>
      <c r="F17" s="618">
        <v>392.26</v>
      </c>
      <c r="G17" s="618">
        <v>0</v>
      </c>
      <c r="H17" s="599">
        <v>0</v>
      </c>
      <c r="I17" s="599">
        <v>209.13</v>
      </c>
      <c r="J17" s="618">
        <v>25.94</v>
      </c>
      <c r="K17" s="618">
        <v>65.510000000000005</v>
      </c>
      <c r="L17" s="618">
        <v>117.68</v>
      </c>
      <c r="M17" s="618">
        <v>0</v>
      </c>
      <c r="N17" s="618">
        <v>0</v>
      </c>
      <c r="O17" s="599"/>
    </row>
    <row r="18" spans="1:15">
      <c r="A18" s="508">
        <v>12</v>
      </c>
      <c r="B18" s="513" t="s">
        <v>575</v>
      </c>
      <c r="C18" s="615">
        <v>209422.72999999998</v>
      </c>
      <c r="D18" s="599">
        <v>190326.46</v>
      </c>
      <c r="E18" s="599">
        <v>6120.8099999999986</v>
      </c>
      <c r="F18" s="618">
        <v>9888.3000000000011</v>
      </c>
      <c r="G18" s="618">
        <v>2757.51</v>
      </c>
      <c r="H18" s="599">
        <v>329.65000000000003</v>
      </c>
      <c r="I18" s="599">
        <v>9093.5499999999993</v>
      </c>
      <c r="J18" s="618">
        <v>3806.5</v>
      </c>
      <c r="K18" s="618">
        <v>612.09999999999991</v>
      </c>
      <c r="L18" s="618">
        <v>2966.5199999999991</v>
      </c>
      <c r="M18" s="618">
        <v>1378.78</v>
      </c>
      <c r="N18" s="618">
        <v>329.65000000000003</v>
      </c>
      <c r="O18" s="599"/>
    </row>
    <row r="19" spans="1:15">
      <c r="A19" s="508">
        <v>13</v>
      </c>
      <c r="B19" s="513" t="s">
        <v>576</v>
      </c>
      <c r="C19" s="615">
        <v>30332.010000000002</v>
      </c>
      <c r="D19" s="599">
        <v>19747.41</v>
      </c>
      <c r="E19" s="599">
        <v>3108.3399999999997</v>
      </c>
      <c r="F19" s="618">
        <v>4224.4800000000005</v>
      </c>
      <c r="G19" s="618">
        <v>1975.77</v>
      </c>
      <c r="H19" s="599">
        <v>1276.0100000000002</v>
      </c>
      <c r="I19" s="599">
        <v>4237.04</v>
      </c>
      <c r="J19" s="618">
        <v>394.96</v>
      </c>
      <c r="K19" s="618">
        <v>310.83000000000004</v>
      </c>
      <c r="L19" s="618">
        <v>1267.3399999999997</v>
      </c>
      <c r="M19" s="618">
        <v>987.90000000000009</v>
      </c>
      <c r="N19" s="618">
        <v>1276.0100000000002</v>
      </c>
      <c r="O19" s="599"/>
    </row>
    <row r="20" spans="1:15">
      <c r="A20" s="508">
        <v>14</v>
      </c>
      <c r="B20" s="513" t="s">
        <v>577</v>
      </c>
      <c r="C20" s="615">
        <v>13165.929999999997</v>
      </c>
      <c r="D20" s="599">
        <v>11673.599999999999</v>
      </c>
      <c r="E20" s="599">
        <v>182.56</v>
      </c>
      <c r="F20" s="618">
        <v>932.96999999999991</v>
      </c>
      <c r="G20" s="618">
        <v>376.8</v>
      </c>
      <c r="H20" s="599">
        <v>0</v>
      </c>
      <c r="I20" s="599">
        <v>720.02</v>
      </c>
      <c r="J20" s="618">
        <v>233.48</v>
      </c>
      <c r="K20" s="618">
        <v>18.25</v>
      </c>
      <c r="L20" s="618">
        <v>279.89</v>
      </c>
      <c r="M20" s="618">
        <v>188.4</v>
      </c>
      <c r="N20" s="618">
        <v>0</v>
      </c>
      <c r="O20" s="599"/>
    </row>
    <row r="21" spans="1:15">
      <c r="A21" s="508">
        <v>15</v>
      </c>
      <c r="B21" s="513" t="s">
        <v>578</v>
      </c>
      <c r="C21" s="615">
        <v>80045.259999999995</v>
      </c>
      <c r="D21" s="599">
        <v>62096.97</v>
      </c>
      <c r="E21" s="599">
        <v>716.34</v>
      </c>
      <c r="F21" s="618">
        <v>14952.139999999996</v>
      </c>
      <c r="G21" s="618">
        <v>1951.3999999999999</v>
      </c>
      <c r="H21" s="599">
        <v>328.40999999999997</v>
      </c>
      <c r="I21" s="599">
        <v>7103.3499999999995</v>
      </c>
      <c r="J21" s="618">
        <v>1241.95</v>
      </c>
      <c r="K21" s="618">
        <v>71.61999999999999</v>
      </c>
      <c r="L21" s="618">
        <v>4485.66</v>
      </c>
      <c r="M21" s="618">
        <v>975.70999999999992</v>
      </c>
      <c r="N21" s="618">
        <v>328.40999999999997</v>
      </c>
      <c r="O21" s="599"/>
    </row>
    <row r="22" spans="1:15">
      <c r="A22" s="508">
        <v>16</v>
      </c>
      <c r="B22" s="513" t="s">
        <v>579</v>
      </c>
      <c r="C22" s="615">
        <v>302.17</v>
      </c>
      <c r="D22" s="599">
        <v>0</v>
      </c>
      <c r="E22" s="599">
        <v>0</v>
      </c>
      <c r="F22" s="618">
        <v>302.17</v>
      </c>
      <c r="G22" s="618">
        <v>0</v>
      </c>
      <c r="H22" s="599">
        <v>0</v>
      </c>
      <c r="I22" s="599">
        <v>90.65</v>
      </c>
      <c r="J22" s="618">
        <v>0</v>
      </c>
      <c r="K22" s="618">
        <v>0</v>
      </c>
      <c r="L22" s="618">
        <v>90.65</v>
      </c>
      <c r="M22" s="618">
        <v>0</v>
      </c>
      <c r="N22" s="618">
        <v>0</v>
      </c>
      <c r="O22" s="599"/>
    </row>
    <row r="23" spans="1:15">
      <c r="A23" s="508">
        <v>17</v>
      </c>
      <c r="B23" s="513" t="s">
        <v>700</v>
      </c>
      <c r="C23" s="615">
        <v>10650.95</v>
      </c>
      <c r="D23" s="599">
        <v>0</v>
      </c>
      <c r="E23" s="599">
        <v>0</v>
      </c>
      <c r="F23" s="618">
        <v>10650.95</v>
      </c>
      <c r="G23" s="618">
        <v>0</v>
      </c>
      <c r="H23" s="599">
        <v>0</v>
      </c>
      <c r="I23" s="599">
        <v>3195.29</v>
      </c>
      <c r="J23" s="618">
        <v>0</v>
      </c>
      <c r="K23" s="618">
        <v>0</v>
      </c>
      <c r="L23" s="618">
        <v>3195.29</v>
      </c>
      <c r="M23" s="618">
        <v>0</v>
      </c>
      <c r="N23" s="618">
        <v>0</v>
      </c>
      <c r="O23" s="599"/>
    </row>
    <row r="24" spans="1:15">
      <c r="A24" s="508">
        <v>18</v>
      </c>
      <c r="B24" s="513" t="s">
        <v>580</v>
      </c>
      <c r="C24" s="615">
        <v>2513.84</v>
      </c>
      <c r="D24" s="599">
        <v>1694.17</v>
      </c>
      <c r="E24" s="599">
        <v>0</v>
      </c>
      <c r="F24" s="618">
        <v>357.23</v>
      </c>
      <c r="G24" s="618">
        <v>0</v>
      </c>
      <c r="H24" s="599">
        <v>462.44</v>
      </c>
      <c r="I24" s="599">
        <v>603.51</v>
      </c>
      <c r="J24" s="618">
        <v>33.9</v>
      </c>
      <c r="K24" s="618">
        <v>0</v>
      </c>
      <c r="L24" s="618">
        <v>107.17</v>
      </c>
      <c r="M24" s="618">
        <v>0</v>
      </c>
      <c r="N24" s="618">
        <v>462.44</v>
      </c>
      <c r="O24" s="599"/>
    </row>
    <row r="25" spans="1:15">
      <c r="A25" s="508">
        <v>19</v>
      </c>
      <c r="B25" s="513" t="s">
        <v>581</v>
      </c>
      <c r="C25" s="615">
        <v>14343.31</v>
      </c>
      <c r="D25" s="599">
        <v>13365.779999999999</v>
      </c>
      <c r="E25" s="599">
        <v>977.53</v>
      </c>
      <c r="F25" s="618">
        <v>0</v>
      </c>
      <c r="G25" s="618">
        <v>0</v>
      </c>
      <c r="H25" s="599">
        <v>0</v>
      </c>
      <c r="I25" s="599">
        <v>365.07</v>
      </c>
      <c r="J25" s="618">
        <v>267.32</v>
      </c>
      <c r="K25" s="618">
        <v>97.75</v>
      </c>
      <c r="L25" s="618">
        <v>0</v>
      </c>
      <c r="M25" s="618">
        <v>0</v>
      </c>
      <c r="N25" s="618">
        <v>0</v>
      </c>
      <c r="O25" s="599"/>
    </row>
    <row r="26" spans="1:15">
      <c r="A26" s="508">
        <v>20</v>
      </c>
      <c r="B26" s="513" t="s">
        <v>699</v>
      </c>
      <c r="C26" s="615">
        <v>32684.869999999995</v>
      </c>
      <c r="D26" s="599">
        <v>28576.909999999996</v>
      </c>
      <c r="E26" s="599">
        <v>1779.3100000000002</v>
      </c>
      <c r="F26" s="618">
        <v>1078.78</v>
      </c>
      <c r="G26" s="618">
        <v>1249.8699999999999</v>
      </c>
      <c r="H26" s="599">
        <v>0</v>
      </c>
      <c r="I26" s="599">
        <v>1698.0500000000002</v>
      </c>
      <c r="J26" s="618">
        <v>571.53000000000009</v>
      </c>
      <c r="K26" s="618">
        <v>177.94000000000003</v>
      </c>
      <c r="L26" s="618">
        <v>323.64</v>
      </c>
      <c r="M26" s="618">
        <v>624.93999999999994</v>
      </c>
      <c r="N26" s="618">
        <v>0</v>
      </c>
      <c r="O26" s="599"/>
    </row>
    <row r="27" spans="1:15">
      <c r="A27" s="508">
        <v>21</v>
      </c>
      <c r="B27" s="513" t="s">
        <v>582</v>
      </c>
      <c r="C27" s="615">
        <v>9276.49</v>
      </c>
      <c r="D27" s="599">
        <v>7871.53</v>
      </c>
      <c r="E27" s="599">
        <v>1404.81</v>
      </c>
      <c r="F27" s="618">
        <v>0</v>
      </c>
      <c r="G27" s="618">
        <v>0</v>
      </c>
      <c r="H27" s="599">
        <v>0.15</v>
      </c>
      <c r="I27" s="599">
        <v>298.05999999999995</v>
      </c>
      <c r="J27" s="618">
        <v>157.43</v>
      </c>
      <c r="K27" s="618">
        <v>140.47999999999999</v>
      </c>
      <c r="L27" s="618">
        <v>0</v>
      </c>
      <c r="M27" s="618">
        <v>0</v>
      </c>
      <c r="N27" s="618">
        <v>0.15</v>
      </c>
      <c r="O27" s="599"/>
    </row>
    <row r="28" spans="1:15">
      <c r="A28" s="508">
        <v>22</v>
      </c>
      <c r="B28" s="513" t="s">
        <v>583</v>
      </c>
      <c r="C28" s="615">
        <v>2063839.1400000004</v>
      </c>
      <c r="D28" s="599">
        <v>2013070.9200000004</v>
      </c>
      <c r="E28" s="599">
        <v>3688.71</v>
      </c>
      <c r="F28" s="618">
        <v>46561.83</v>
      </c>
      <c r="G28" s="618">
        <v>125.71</v>
      </c>
      <c r="H28" s="599">
        <v>391.97</v>
      </c>
      <c r="I28" s="599">
        <v>55053.579999999987</v>
      </c>
      <c r="J28" s="618">
        <v>40261.32999999998</v>
      </c>
      <c r="K28" s="618">
        <v>368.87</v>
      </c>
      <c r="L28" s="618">
        <v>13968.55</v>
      </c>
      <c r="M28" s="618">
        <v>62.86</v>
      </c>
      <c r="N28" s="618">
        <v>391.97</v>
      </c>
      <c r="O28" s="599"/>
    </row>
    <row r="29" spans="1:15">
      <c r="A29" s="508">
        <v>23</v>
      </c>
      <c r="B29" s="513" t="s">
        <v>584</v>
      </c>
      <c r="C29" s="615">
        <v>383395.67999999993</v>
      </c>
      <c r="D29" s="599">
        <v>305597.99</v>
      </c>
      <c r="E29" s="599">
        <v>5244.1100000000006</v>
      </c>
      <c r="F29" s="618">
        <v>28096.589999999997</v>
      </c>
      <c r="G29" s="618">
        <v>33421.140000000007</v>
      </c>
      <c r="H29" s="599">
        <v>11035.85</v>
      </c>
      <c r="I29" s="599">
        <v>42811.780000000006</v>
      </c>
      <c r="J29" s="618">
        <v>6111.9500000000016</v>
      </c>
      <c r="K29" s="618">
        <v>524.41</v>
      </c>
      <c r="L29" s="618">
        <v>8428.9799999999977</v>
      </c>
      <c r="M29" s="618">
        <v>16710.590000000004</v>
      </c>
      <c r="N29" s="618">
        <v>11035.85</v>
      </c>
      <c r="O29" s="599"/>
    </row>
    <row r="30" spans="1:15">
      <c r="A30" s="508">
        <v>24</v>
      </c>
      <c r="B30" s="513" t="s">
        <v>698</v>
      </c>
      <c r="C30" s="615">
        <v>969718.50999999989</v>
      </c>
      <c r="D30" s="599">
        <v>4436.5300000000007</v>
      </c>
      <c r="E30" s="599">
        <v>1295.1600000000001</v>
      </c>
      <c r="F30" s="618">
        <v>963297.75999999989</v>
      </c>
      <c r="G30" s="618">
        <v>689.06</v>
      </c>
      <c r="H30" s="599">
        <v>0</v>
      </c>
      <c r="I30" s="599">
        <v>289552.13</v>
      </c>
      <c r="J30" s="618">
        <v>88.739999999999981</v>
      </c>
      <c r="K30" s="618">
        <v>129.52000000000001</v>
      </c>
      <c r="L30" s="618">
        <v>288989.33</v>
      </c>
      <c r="M30" s="618">
        <v>344.53999999999996</v>
      </c>
      <c r="N30" s="618">
        <v>0</v>
      </c>
      <c r="O30" s="599"/>
    </row>
    <row r="31" spans="1:15">
      <c r="A31" s="508">
        <v>25</v>
      </c>
      <c r="B31" s="513" t="s">
        <v>585</v>
      </c>
      <c r="C31" s="615">
        <v>1586018.72</v>
      </c>
      <c r="D31" s="599">
        <v>1359766.0999999999</v>
      </c>
      <c r="E31" s="599">
        <v>5193.8000000000011</v>
      </c>
      <c r="F31" s="618">
        <v>83672.999999999985</v>
      </c>
      <c r="G31" s="618">
        <v>1189.54</v>
      </c>
      <c r="H31" s="599">
        <v>136196.28000000003</v>
      </c>
      <c r="I31" s="599">
        <v>189607.66000000003</v>
      </c>
      <c r="J31" s="618">
        <v>27195.320000000007</v>
      </c>
      <c r="K31" s="618">
        <v>519.38</v>
      </c>
      <c r="L31" s="618">
        <v>25101.9</v>
      </c>
      <c r="M31" s="618">
        <v>594.78</v>
      </c>
      <c r="N31" s="618">
        <v>136196.28000000003</v>
      </c>
      <c r="O31" s="599"/>
    </row>
    <row r="32" spans="1:15">
      <c r="A32" s="508">
        <v>26</v>
      </c>
      <c r="B32" s="513" t="s">
        <v>695</v>
      </c>
      <c r="C32" s="615">
        <v>0</v>
      </c>
      <c r="D32" s="599">
        <v>0</v>
      </c>
      <c r="E32" s="599">
        <v>0</v>
      </c>
      <c r="F32" s="618">
        <v>0</v>
      </c>
      <c r="G32" s="618">
        <v>0</v>
      </c>
      <c r="H32" s="599">
        <v>0</v>
      </c>
      <c r="I32" s="599">
        <v>0</v>
      </c>
      <c r="J32" s="618">
        <v>0</v>
      </c>
      <c r="K32" s="618">
        <v>0</v>
      </c>
      <c r="L32" s="618">
        <v>0</v>
      </c>
      <c r="M32" s="618">
        <v>0</v>
      </c>
      <c r="N32" s="618">
        <v>0</v>
      </c>
      <c r="O32" s="599"/>
    </row>
    <row r="33" spans="1:15">
      <c r="A33" s="508">
        <v>27</v>
      </c>
      <c r="B33" s="531" t="s">
        <v>108</v>
      </c>
      <c r="C33" s="619">
        <v>12404883.390000001</v>
      </c>
      <c r="D33" s="599">
        <v>9438711.8499999996</v>
      </c>
      <c r="E33" s="599">
        <v>44321.040000000008</v>
      </c>
      <c r="F33" s="618">
        <v>2720094.31</v>
      </c>
      <c r="G33" s="618">
        <v>50157.9</v>
      </c>
      <c r="H33" s="599">
        <v>151598.29000000004</v>
      </c>
      <c r="I33" s="599">
        <v>1185912.0300000003</v>
      </c>
      <c r="J33" s="618">
        <v>188774.12999999998</v>
      </c>
      <c r="K33" s="618">
        <v>4432.1099999999997</v>
      </c>
      <c r="L33" s="618">
        <v>816028.42</v>
      </c>
      <c r="M33" s="618">
        <v>25079.08</v>
      </c>
      <c r="N33" s="618">
        <v>151598.29000000004</v>
      </c>
      <c r="O33" s="599">
        <v>0</v>
      </c>
    </row>
    <row r="35" spans="1:15">
      <c r="B35" s="545"/>
      <c r="C35" s="545"/>
    </row>
    <row r="41" spans="1:15">
      <c r="A41" s="542"/>
      <c r="B41" s="542"/>
      <c r="C41" s="542"/>
    </row>
    <row r="42" spans="1:15">
      <c r="A42" s="542"/>
      <c r="B42" s="542"/>
      <c r="C42" s="54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C4" zoomScaleNormal="100" workbookViewId="0">
      <selection activeCell="C6" sqref="C6:K11"/>
    </sheetView>
  </sheetViews>
  <sheetFormatPr defaultColWidth="8.7109375" defaultRowHeight="12"/>
  <cols>
    <col min="1" max="1" width="11.7109375" style="553" bestFit="1" customWidth="1"/>
    <col min="2" max="2" width="80.28515625" style="553" customWidth="1"/>
    <col min="3" max="3" width="17.28515625" style="553" bestFit="1" customWidth="1"/>
    <col min="4" max="5" width="22.28515625" style="553" bestFit="1" customWidth="1"/>
    <col min="6" max="6" width="20.28515625" style="553" bestFit="1" customWidth="1"/>
    <col min="7" max="7" width="20.85546875" style="553" bestFit="1" customWidth="1"/>
    <col min="8" max="8" width="23.28515625" style="553" bestFit="1" customWidth="1"/>
    <col min="9" max="9" width="22.28515625" style="553" customWidth="1"/>
    <col min="10" max="10" width="19.28515625" style="553" bestFit="1" customWidth="1"/>
    <col min="11" max="11" width="17.7109375" style="553" bestFit="1" customWidth="1"/>
    <col min="12" max="16384" width="8.7109375" style="553"/>
  </cols>
  <sheetData>
    <row r="1" spans="1:11" s="512" customFormat="1" ht="13.5">
      <c r="A1" s="503" t="s">
        <v>30</v>
      </c>
      <c r="B1" s="3" t="str">
        <f>'Info '!C2</f>
        <v>JSC Silk Road Bank</v>
      </c>
    </row>
    <row r="2" spans="1:11" s="512" customFormat="1" ht="13.5">
      <c r="A2" s="503" t="s">
        <v>31</v>
      </c>
      <c r="B2" s="597">
        <f>'1. key ratios '!B2</f>
        <v>44469</v>
      </c>
    </row>
    <row r="3" spans="1:11" s="512" customFormat="1" ht="12.75">
      <c r="A3" s="504" t="s">
        <v>676</v>
      </c>
    </row>
    <row r="4" spans="1:11">
      <c r="C4" s="554" t="s">
        <v>0</v>
      </c>
      <c r="D4" s="554" t="s">
        <v>1</v>
      </c>
      <c r="E4" s="554" t="s">
        <v>2</v>
      </c>
      <c r="F4" s="554" t="s">
        <v>3</v>
      </c>
      <c r="G4" s="554" t="s">
        <v>4</v>
      </c>
      <c r="H4" s="554" t="s">
        <v>5</v>
      </c>
      <c r="I4" s="554" t="s">
        <v>8</v>
      </c>
      <c r="J4" s="554" t="s">
        <v>9</v>
      </c>
      <c r="K4" s="554" t="s">
        <v>10</v>
      </c>
    </row>
    <row r="5" spans="1:11" ht="105" customHeight="1">
      <c r="A5" s="726" t="s">
        <v>677</v>
      </c>
      <c r="B5" s="727"/>
      <c r="C5" s="534" t="s">
        <v>678</v>
      </c>
      <c r="D5" s="534" t="s">
        <v>679</v>
      </c>
      <c r="E5" s="534" t="s">
        <v>680</v>
      </c>
      <c r="F5" s="555" t="s">
        <v>681</v>
      </c>
      <c r="G5" s="534" t="s">
        <v>682</v>
      </c>
      <c r="H5" s="534" t="s">
        <v>683</v>
      </c>
      <c r="I5" s="534" t="s">
        <v>684</v>
      </c>
      <c r="J5" s="534" t="s">
        <v>685</v>
      </c>
      <c r="K5" s="534" t="s">
        <v>686</v>
      </c>
    </row>
    <row r="6" spans="1:11" ht="12.75">
      <c r="A6" s="508">
        <v>1</v>
      </c>
      <c r="B6" s="508" t="s">
        <v>632</v>
      </c>
      <c r="C6" s="599"/>
      <c r="D6" s="599"/>
      <c r="E6" s="599"/>
      <c r="F6" s="599"/>
      <c r="G6" s="599">
        <v>9005719.9200000018</v>
      </c>
      <c r="H6" s="599"/>
      <c r="I6" s="599">
        <v>88653.98000000001</v>
      </c>
      <c r="J6" s="599"/>
      <c r="K6" s="599">
        <v>3310509.4899999984</v>
      </c>
    </row>
    <row r="7" spans="1:11" ht="12.75">
      <c r="A7" s="508">
        <v>2</v>
      </c>
      <c r="B7" s="508" t="s">
        <v>687</v>
      </c>
      <c r="C7" s="599"/>
      <c r="D7" s="599"/>
      <c r="E7" s="599"/>
      <c r="F7" s="599"/>
      <c r="G7" s="599"/>
      <c r="H7" s="599"/>
      <c r="I7" s="599"/>
      <c r="J7" s="599"/>
      <c r="K7" s="599">
        <v>5000000</v>
      </c>
    </row>
    <row r="8" spans="1:11" ht="12.75">
      <c r="A8" s="508">
        <v>3</v>
      </c>
      <c r="B8" s="508" t="s">
        <v>640</v>
      </c>
      <c r="C8" s="599">
        <v>156228</v>
      </c>
      <c r="D8" s="599"/>
      <c r="E8" s="599"/>
      <c r="F8" s="599"/>
      <c r="G8" s="599"/>
      <c r="H8" s="599"/>
      <c r="I8" s="599"/>
      <c r="J8" s="599"/>
      <c r="K8" s="599">
        <v>92489.88</v>
      </c>
    </row>
    <row r="9" spans="1:11" ht="12.75">
      <c r="A9" s="508">
        <v>4</v>
      </c>
      <c r="B9" s="532" t="s">
        <v>688</v>
      </c>
      <c r="C9" s="599"/>
      <c r="D9" s="599"/>
      <c r="E9" s="599"/>
      <c r="F9" s="599"/>
      <c r="G9" s="599">
        <v>2714895.3899999997</v>
      </c>
      <c r="H9" s="599"/>
      <c r="I9" s="599"/>
      <c r="J9" s="599"/>
      <c r="K9" s="599">
        <v>206955.11000000034</v>
      </c>
    </row>
    <row r="10" spans="1:11" ht="12.75">
      <c r="A10" s="508">
        <v>5</v>
      </c>
      <c r="B10" s="532" t="s">
        <v>689</v>
      </c>
      <c r="C10" s="599"/>
      <c r="D10" s="599"/>
      <c r="E10" s="599"/>
      <c r="F10" s="599"/>
      <c r="G10" s="599"/>
      <c r="H10" s="599"/>
      <c r="I10" s="599"/>
      <c r="J10" s="599"/>
      <c r="K10" s="599"/>
    </row>
    <row r="11" spans="1:11" ht="12.75">
      <c r="A11" s="508">
        <v>6</v>
      </c>
      <c r="B11" s="532" t="s">
        <v>690</v>
      </c>
      <c r="C11" s="599"/>
      <c r="D11" s="599"/>
      <c r="E11" s="599"/>
      <c r="F11" s="599"/>
      <c r="G11" s="599"/>
      <c r="H11" s="599"/>
      <c r="I11" s="599"/>
      <c r="J11" s="599"/>
      <c r="K11" s="599"/>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topLeftCell="M6" zoomScale="90" zoomScaleNormal="90" workbookViewId="0">
      <selection activeCell="Q26" sqref="Q26"/>
    </sheetView>
  </sheetViews>
  <sheetFormatPr defaultRowHeight="15"/>
  <cols>
    <col min="1" max="1" width="10" bestFit="1" customWidth="1"/>
    <col min="2" max="2" width="71.7109375" customWidth="1"/>
    <col min="3" max="3" width="12.7109375" customWidth="1"/>
    <col min="4" max="4" width="11.7109375" customWidth="1"/>
    <col min="5" max="8" width="9.85546875" customWidth="1"/>
    <col min="9" max="9" width="10.710937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7109375" bestFit="1" customWidth="1"/>
  </cols>
  <sheetData>
    <row r="1" spans="1:19">
      <c r="A1" s="503" t="s">
        <v>30</v>
      </c>
      <c r="B1" s="3" t="str">
        <f>'Info '!C2</f>
        <v>JSC Silk Road Bank</v>
      </c>
    </row>
    <row r="2" spans="1:19">
      <c r="A2" s="503" t="s">
        <v>31</v>
      </c>
      <c r="B2" s="458">
        <f>'1. key ratios '!B2</f>
        <v>44469</v>
      </c>
    </row>
    <row r="3" spans="1:19">
      <c r="A3" s="504" t="s">
        <v>716</v>
      </c>
      <c r="B3" s="512"/>
    </row>
    <row r="4" spans="1:19">
      <c r="A4" s="504"/>
      <c r="B4" s="512"/>
    </row>
    <row r="5" spans="1:19">
      <c r="A5" s="730" t="s">
        <v>717</v>
      </c>
      <c r="B5" s="730"/>
      <c r="C5" s="728" t="s">
        <v>736</v>
      </c>
      <c r="D5" s="728"/>
      <c r="E5" s="728"/>
      <c r="F5" s="728"/>
      <c r="G5" s="728"/>
      <c r="H5" s="728"/>
      <c r="I5" s="728" t="s">
        <v>738</v>
      </c>
      <c r="J5" s="728"/>
      <c r="K5" s="728"/>
      <c r="L5" s="728"/>
      <c r="M5" s="728"/>
      <c r="N5" s="729"/>
      <c r="O5" s="731" t="s">
        <v>718</v>
      </c>
      <c r="P5" s="731" t="s">
        <v>732</v>
      </c>
      <c r="Q5" s="731" t="s">
        <v>733</v>
      </c>
      <c r="R5" s="731" t="s">
        <v>737</v>
      </c>
      <c r="S5" s="731" t="s">
        <v>734</v>
      </c>
    </row>
    <row r="6" spans="1:19" ht="24" customHeight="1">
      <c r="A6" s="730"/>
      <c r="B6" s="730"/>
      <c r="C6" s="565"/>
      <c r="D6" s="530" t="s">
        <v>671</v>
      </c>
      <c r="E6" s="530" t="s">
        <v>672</v>
      </c>
      <c r="F6" s="530" t="s">
        <v>673</v>
      </c>
      <c r="G6" s="530" t="s">
        <v>674</v>
      </c>
      <c r="H6" s="530" t="s">
        <v>675</v>
      </c>
      <c r="I6" s="565"/>
      <c r="J6" s="530" t="s">
        <v>671</v>
      </c>
      <c r="K6" s="530" t="s">
        <v>672</v>
      </c>
      <c r="L6" s="530" t="s">
        <v>673</v>
      </c>
      <c r="M6" s="530" t="s">
        <v>674</v>
      </c>
      <c r="N6" s="566" t="s">
        <v>675</v>
      </c>
      <c r="O6" s="731"/>
      <c r="P6" s="731"/>
      <c r="Q6" s="731"/>
      <c r="R6" s="731"/>
      <c r="S6" s="731"/>
    </row>
    <row r="7" spans="1:19">
      <c r="A7" s="558">
        <v>1</v>
      </c>
      <c r="B7" s="560" t="s">
        <v>726</v>
      </c>
      <c r="C7" s="620">
        <v>0</v>
      </c>
      <c r="D7" s="620">
        <v>0</v>
      </c>
      <c r="E7" s="620">
        <v>0</v>
      </c>
      <c r="F7" s="620">
        <v>0</v>
      </c>
      <c r="G7" s="620">
        <v>0</v>
      </c>
      <c r="H7" s="620">
        <v>0</v>
      </c>
      <c r="I7" s="620">
        <v>0</v>
      </c>
      <c r="J7" s="620">
        <v>0</v>
      </c>
      <c r="K7" s="620">
        <v>0</v>
      </c>
      <c r="L7" s="620">
        <v>0</v>
      </c>
      <c r="M7" s="620">
        <v>0</v>
      </c>
      <c r="N7" s="620">
        <v>0</v>
      </c>
      <c r="O7" s="621">
        <v>0</v>
      </c>
      <c r="P7" s="624">
        <v>0</v>
      </c>
      <c r="Q7" s="624">
        <v>0</v>
      </c>
      <c r="R7" s="624">
        <v>0</v>
      </c>
      <c r="S7" s="621">
        <v>0</v>
      </c>
    </row>
    <row r="8" spans="1:19">
      <c r="A8" s="558">
        <v>2</v>
      </c>
      <c r="B8" s="561" t="s">
        <v>725</v>
      </c>
      <c r="C8" s="620">
        <v>5313134.9800000004</v>
      </c>
      <c r="D8" s="620">
        <v>4610980.1100000003</v>
      </c>
      <c r="E8" s="620">
        <v>4658.2</v>
      </c>
      <c r="F8" s="620">
        <v>519201.14</v>
      </c>
      <c r="G8" s="620">
        <v>32615.29</v>
      </c>
      <c r="H8" s="620">
        <v>145680.24000000002</v>
      </c>
      <c r="I8" s="620">
        <v>410433.56000000006</v>
      </c>
      <c r="J8" s="620">
        <v>92219.48</v>
      </c>
      <c r="K8" s="620">
        <v>465.82</v>
      </c>
      <c r="L8" s="620">
        <v>155760.37</v>
      </c>
      <c r="M8" s="620">
        <v>16307.650000000001</v>
      </c>
      <c r="N8" s="620">
        <v>145680.24000000002</v>
      </c>
      <c r="O8" s="621">
        <v>400</v>
      </c>
      <c r="P8" s="624">
        <v>0.13863234491787699</v>
      </c>
      <c r="Q8" s="624">
        <v>0.16612702256515</v>
      </c>
      <c r="R8" s="624">
        <v>0.13537218311170099</v>
      </c>
      <c r="S8" s="621">
        <v>52.262154823001197</v>
      </c>
    </row>
    <row r="9" spans="1:19">
      <c r="A9" s="558">
        <v>3</v>
      </c>
      <c r="B9" s="561" t="s">
        <v>724</v>
      </c>
      <c r="C9" s="620">
        <v>190244.61</v>
      </c>
      <c r="D9" s="620">
        <v>101619.6</v>
      </c>
      <c r="E9" s="620">
        <v>39297.919999999998</v>
      </c>
      <c r="F9" s="620">
        <v>27031.8</v>
      </c>
      <c r="G9" s="620">
        <v>16769.21</v>
      </c>
      <c r="H9" s="620">
        <v>5526.08</v>
      </c>
      <c r="I9" s="620">
        <v>27982.660000000003</v>
      </c>
      <c r="J9" s="620">
        <v>2032.43</v>
      </c>
      <c r="K9" s="620">
        <v>3929.8</v>
      </c>
      <c r="L9" s="620">
        <v>8109.63</v>
      </c>
      <c r="M9" s="620">
        <v>8384.7199999999993</v>
      </c>
      <c r="N9" s="620">
        <v>5526.08</v>
      </c>
      <c r="O9" s="621">
        <v>720</v>
      </c>
      <c r="P9" s="624">
        <v>0.35</v>
      </c>
      <c r="Q9" s="624">
        <v>0.41817995107089601</v>
      </c>
      <c r="R9" s="624">
        <v>0.35</v>
      </c>
      <c r="S9" s="621">
        <v>5.3951584039944196</v>
      </c>
    </row>
    <row r="10" spans="1:19">
      <c r="A10" s="558">
        <v>4</v>
      </c>
      <c r="B10" s="561" t="s">
        <v>723</v>
      </c>
      <c r="C10" s="620">
        <v>10347.27</v>
      </c>
      <c r="D10" s="620">
        <v>10347.27</v>
      </c>
      <c r="E10" s="620">
        <v>0</v>
      </c>
      <c r="F10" s="620">
        <v>0</v>
      </c>
      <c r="G10" s="620">
        <v>0</v>
      </c>
      <c r="H10" s="620">
        <v>0</v>
      </c>
      <c r="I10" s="620">
        <v>206.95</v>
      </c>
      <c r="J10" s="620">
        <v>206.95</v>
      </c>
      <c r="K10" s="620">
        <v>0</v>
      </c>
      <c r="L10" s="620">
        <v>0</v>
      </c>
      <c r="M10" s="620">
        <v>0</v>
      </c>
      <c r="N10" s="620">
        <v>0</v>
      </c>
      <c r="O10" s="621">
        <v>9</v>
      </c>
      <c r="P10" s="624">
        <v>0</v>
      </c>
      <c r="Q10" s="624">
        <v>0</v>
      </c>
      <c r="R10" s="624">
        <v>0.10295511881599299</v>
      </c>
      <c r="S10" s="621">
        <v>12.787833892418</v>
      </c>
    </row>
    <row r="11" spans="1:19">
      <c r="A11" s="558">
        <v>5</v>
      </c>
      <c r="B11" s="561" t="s">
        <v>722</v>
      </c>
      <c r="C11" s="620">
        <v>31293.129999999997</v>
      </c>
      <c r="D11" s="620">
        <v>31263.71</v>
      </c>
      <c r="E11" s="620">
        <v>2</v>
      </c>
      <c r="F11" s="620">
        <v>25.85</v>
      </c>
      <c r="G11" s="620">
        <v>1.57</v>
      </c>
      <c r="H11" s="620">
        <v>0</v>
      </c>
      <c r="I11" s="620">
        <v>634.02</v>
      </c>
      <c r="J11" s="620">
        <v>625.27</v>
      </c>
      <c r="K11" s="620">
        <v>0.2</v>
      </c>
      <c r="L11" s="620">
        <v>7.76</v>
      </c>
      <c r="M11" s="620">
        <v>0.79</v>
      </c>
      <c r="N11" s="620">
        <v>0</v>
      </c>
      <c r="O11" s="621">
        <v>48</v>
      </c>
      <c r="P11" s="624">
        <v>0.17512001761726401</v>
      </c>
      <c r="Q11" s="624">
        <v>0.17598370402994901</v>
      </c>
      <c r="R11" s="624">
        <v>0.1848432994718</v>
      </c>
      <c r="S11" s="621">
        <v>12.4936702090908</v>
      </c>
    </row>
    <row r="12" spans="1:19">
      <c r="A12" s="558">
        <v>6</v>
      </c>
      <c r="B12" s="561" t="s">
        <v>721</v>
      </c>
      <c r="C12" s="620">
        <v>34821.46</v>
      </c>
      <c r="D12" s="620">
        <v>34066.57</v>
      </c>
      <c r="E12" s="620">
        <v>362.92</v>
      </c>
      <c r="F12" s="620">
        <v>0</v>
      </c>
      <c r="G12" s="620">
        <v>0</v>
      </c>
      <c r="H12" s="620">
        <v>391.97</v>
      </c>
      <c r="I12" s="620">
        <v>1109.58</v>
      </c>
      <c r="J12" s="620">
        <v>681.32</v>
      </c>
      <c r="K12" s="620">
        <v>36.29</v>
      </c>
      <c r="L12" s="620">
        <v>0</v>
      </c>
      <c r="M12" s="620">
        <v>0</v>
      </c>
      <c r="N12" s="620">
        <v>391.97</v>
      </c>
      <c r="O12" s="621">
        <v>88</v>
      </c>
      <c r="P12" s="624">
        <v>0</v>
      </c>
      <c r="Q12" s="624">
        <v>0</v>
      </c>
      <c r="R12" s="624">
        <v>0.32427723593439201</v>
      </c>
      <c r="S12" s="621">
        <v>11.3933627538485</v>
      </c>
    </row>
    <row r="13" spans="1:19">
      <c r="A13" s="558">
        <v>7</v>
      </c>
      <c r="B13" s="561" t="s">
        <v>720</v>
      </c>
      <c r="C13" s="620">
        <v>257787.31999999998</v>
      </c>
      <c r="D13" s="620">
        <v>257015.49</v>
      </c>
      <c r="E13" s="620">
        <v>0</v>
      </c>
      <c r="F13" s="620">
        <v>0</v>
      </c>
      <c r="G13" s="620">
        <v>771.83</v>
      </c>
      <c r="H13" s="620">
        <v>0</v>
      </c>
      <c r="I13" s="620">
        <v>5526.22</v>
      </c>
      <c r="J13" s="620">
        <v>5140.3</v>
      </c>
      <c r="K13" s="620">
        <v>0</v>
      </c>
      <c r="L13" s="620">
        <v>0</v>
      </c>
      <c r="M13" s="620">
        <v>385.92</v>
      </c>
      <c r="N13" s="620">
        <v>0</v>
      </c>
      <c r="O13" s="621">
        <v>8</v>
      </c>
      <c r="P13" s="624">
        <v>0</v>
      </c>
      <c r="Q13" s="624">
        <v>0</v>
      </c>
      <c r="R13" s="624">
        <v>0.123539001092891</v>
      </c>
      <c r="S13" s="621">
        <v>84.147093651826097</v>
      </c>
    </row>
    <row r="14" spans="1:19">
      <c r="A14" s="567">
        <v>7.1</v>
      </c>
      <c r="B14" s="562" t="s">
        <v>729</v>
      </c>
      <c r="C14" s="620">
        <v>52796.12</v>
      </c>
      <c r="D14" s="620">
        <v>52796.12</v>
      </c>
      <c r="E14" s="620">
        <v>0</v>
      </c>
      <c r="F14" s="620">
        <v>0</v>
      </c>
      <c r="G14" s="620">
        <v>0</v>
      </c>
      <c r="H14" s="620">
        <v>0</v>
      </c>
      <c r="I14" s="620">
        <v>1055.92</v>
      </c>
      <c r="J14" s="620">
        <v>1055.92</v>
      </c>
      <c r="K14" s="620">
        <v>0</v>
      </c>
      <c r="L14" s="620">
        <v>0</v>
      </c>
      <c r="M14" s="620">
        <v>0</v>
      </c>
      <c r="N14" s="620">
        <v>0</v>
      </c>
      <c r="O14" s="621">
        <v>1</v>
      </c>
      <c r="P14" s="624">
        <v>0</v>
      </c>
      <c r="Q14" s="624">
        <v>0</v>
      </c>
      <c r="R14" s="624">
        <v>0.1</v>
      </c>
      <c r="S14" s="621">
        <v>86.7</v>
      </c>
    </row>
    <row r="15" spans="1:19">
      <c r="A15" s="567">
        <v>7.2</v>
      </c>
      <c r="B15" s="562" t="s">
        <v>731</v>
      </c>
      <c r="C15" s="620">
        <v>83234.789999999994</v>
      </c>
      <c r="D15" s="620">
        <v>83234.789999999994</v>
      </c>
      <c r="E15" s="620">
        <v>0</v>
      </c>
      <c r="F15" s="620">
        <v>0</v>
      </c>
      <c r="G15" s="620">
        <v>0</v>
      </c>
      <c r="H15" s="620">
        <v>0</v>
      </c>
      <c r="I15" s="620">
        <v>1664.69</v>
      </c>
      <c r="J15" s="620">
        <v>1664.69</v>
      </c>
      <c r="K15" s="620">
        <v>0</v>
      </c>
      <c r="L15" s="620">
        <v>0</v>
      </c>
      <c r="M15" s="620">
        <v>0</v>
      </c>
      <c r="N15" s="620">
        <v>0</v>
      </c>
      <c r="O15" s="621">
        <v>2</v>
      </c>
      <c r="P15" s="624">
        <v>0</v>
      </c>
      <c r="Q15" s="624">
        <v>0</v>
      </c>
      <c r="R15" s="624">
        <v>0.13435367290528299</v>
      </c>
      <c r="S15" s="621">
        <v>105.563388770488</v>
      </c>
    </row>
    <row r="16" spans="1:19">
      <c r="A16" s="567">
        <v>7.3</v>
      </c>
      <c r="B16" s="562" t="s">
        <v>728</v>
      </c>
      <c r="C16" s="620">
        <v>121756.41</v>
      </c>
      <c r="D16" s="620">
        <v>120984.58</v>
      </c>
      <c r="E16" s="620">
        <v>0</v>
      </c>
      <c r="F16" s="620">
        <v>0</v>
      </c>
      <c r="G16" s="620">
        <v>771.83</v>
      </c>
      <c r="H16" s="620">
        <v>0</v>
      </c>
      <c r="I16" s="620">
        <v>2805.61</v>
      </c>
      <c r="J16" s="620">
        <v>2419.69</v>
      </c>
      <c r="K16" s="620">
        <v>0</v>
      </c>
      <c r="L16" s="620">
        <v>0</v>
      </c>
      <c r="M16" s="620">
        <v>385.92</v>
      </c>
      <c r="N16" s="620">
        <v>0</v>
      </c>
      <c r="O16" s="621">
        <v>5</v>
      </c>
      <c r="P16" s="624">
        <v>0</v>
      </c>
      <c r="Q16" s="624">
        <v>0</v>
      </c>
      <c r="R16" s="624">
        <v>0.12637085775724399</v>
      </c>
      <c r="S16" s="621">
        <v>68.299087429158305</v>
      </c>
    </row>
    <row r="17" spans="1:19">
      <c r="A17" s="558">
        <v>8</v>
      </c>
      <c r="B17" s="561" t="s">
        <v>727</v>
      </c>
      <c r="C17" s="620">
        <v>0</v>
      </c>
      <c r="D17" s="620">
        <v>0</v>
      </c>
      <c r="E17" s="620">
        <v>0</v>
      </c>
      <c r="F17" s="620">
        <v>0</v>
      </c>
      <c r="G17" s="620">
        <v>0</v>
      </c>
      <c r="H17" s="620">
        <v>0</v>
      </c>
      <c r="I17" s="620">
        <v>0</v>
      </c>
      <c r="J17" s="620">
        <v>0</v>
      </c>
      <c r="K17" s="620">
        <v>0</v>
      </c>
      <c r="L17" s="620">
        <v>0</v>
      </c>
      <c r="M17" s="620">
        <v>0</v>
      </c>
      <c r="N17" s="620">
        <v>0</v>
      </c>
      <c r="O17" s="621">
        <v>0</v>
      </c>
      <c r="P17" s="624">
        <v>0</v>
      </c>
      <c r="Q17" s="624">
        <v>0</v>
      </c>
      <c r="R17" s="624">
        <v>0</v>
      </c>
      <c r="S17" s="621">
        <v>0</v>
      </c>
    </row>
    <row r="18" spans="1:19">
      <c r="A18" s="559">
        <v>9</v>
      </c>
      <c r="B18" s="563" t="s">
        <v>719</v>
      </c>
      <c r="C18" s="622">
        <v>0</v>
      </c>
      <c r="D18" s="622">
        <v>0</v>
      </c>
      <c r="E18" s="622">
        <v>0</v>
      </c>
      <c r="F18" s="622">
        <v>0</v>
      </c>
      <c r="G18" s="622">
        <v>0</v>
      </c>
      <c r="H18" s="622">
        <v>0</v>
      </c>
      <c r="I18" s="622">
        <v>0</v>
      </c>
      <c r="J18" s="622">
        <v>0</v>
      </c>
      <c r="K18" s="622">
        <v>0</v>
      </c>
      <c r="L18" s="622">
        <v>0</v>
      </c>
      <c r="M18" s="622">
        <v>0</v>
      </c>
      <c r="N18" s="622">
        <v>0</v>
      </c>
      <c r="O18" s="623">
        <v>0</v>
      </c>
      <c r="P18" s="625">
        <v>0</v>
      </c>
      <c r="Q18" s="625">
        <v>0</v>
      </c>
      <c r="R18" s="625">
        <v>0</v>
      </c>
      <c r="S18" s="623">
        <v>0</v>
      </c>
    </row>
    <row r="19" spans="1:19">
      <c r="A19" s="558">
        <v>10</v>
      </c>
      <c r="B19" s="564" t="s">
        <v>730</v>
      </c>
      <c r="C19" s="620">
        <v>5837628.7700000005</v>
      </c>
      <c r="D19" s="620">
        <v>5045292.75</v>
      </c>
      <c r="E19" s="620">
        <v>44321.04</v>
      </c>
      <c r="F19" s="620">
        <v>546258.79</v>
      </c>
      <c r="G19" s="620">
        <v>50157.899999999994</v>
      </c>
      <c r="H19" s="620">
        <v>151598.29</v>
      </c>
      <c r="I19" s="620">
        <v>445892.99</v>
      </c>
      <c r="J19" s="620">
        <v>100905.75</v>
      </c>
      <c r="K19" s="620">
        <v>4432.1099999999997</v>
      </c>
      <c r="L19" s="620">
        <v>163877.76000000001</v>
      </c>
      <c r="M19" s="620">
        <v>25079.079999999998</v>
      </c>
      <c r="N19" s="620">
        <v>151598.29</v>
      </c>
      <c r="O19" s="621">
        <v>1273</v>
      </c>
      <c r="P19" s="624">
        <v>0.148985926840494</v>
      </c>
      <c r="Q19" s="624">
        <v>0.178461713586856</v>
      </c>
      <c r="R19" s="624">
        <v>0.139772639675835</v>
      </c>
      <c r="S19" s="621">
        <v>51.700655047602801</v>
      </c>
    </row>
    <row r="20" spans="1:19" ht="25.5">
      <c r="A20" s="567">
        <v>10.1</v>
      </c>
      <c r="B20" s="562" t="s">
        <v>735</v>
      </c>
      <c r="C20" s="620">
        <v>0</v>
      </c>
      <c r="D20" s="620">
        <v>0</v>
      </c>
      <c r="E20" s="620">
        <v>0</v>
      </c>
      <c r="F20" s="620">
        <v>0</v>
      </c>
      <c r="G20" s="620">
        <v>0</v>
      </c>
      <c r="H20" s="620">
        <v>0</v>
      </c>
      <c r="I20" s="620"/>
      <c r="J20" s="620"/>
      <c r="K20" s="620"/>
      <c r="L20" s="620"/>
      <c r="M20" s="620"/>
      <c r="N20" s="620"/>
      <c r="O20" s="621"/>
      <c r="P20" s="624"/>
      <c r="Q20" s="624"/>
      <c r="R20" s="624"/>
      <c r="S20" s="621"/>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36" activePane="bottomRight" state="frozen"/>
      <selection activeCell="B9" sqref="B9"/>
      <selection pane="topRight" activeCell="B9" sqref="B9"/>
      <selection pane="bottomLeft" activeCell="B9" sqref="B9"/>
      <selection pane="bottomRight" activeCell="B2" sqref="B2"/>
    </sheetView>
  </sheetViews>
  <sheetFormatPr defaultColWidth="9.28515625" defaultRowHeight="14.25"/>
  <cols>
    <col min="1" max="1" width="9.5703125" style="4" bestFit="1" customWidth="1"/>
    <col min="2" max="2" width="55.28515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28515625" style="5"/>
  </cols>
  <sheetData>
    <row r="1" spans="1:8">
      <c r="A1" s="2" t="s">
        <v>30</v>
      </c>
      <c r="B1" s="4" t="str">
        <f>'Info '!C2</f>
        <v>JSC Silk Road Bank</v>
      </c>
    </row>
    <row r="2" spans="1:8">
      <c r="A2" s="2" t="s">
        <v>31</v>
      </c>
      <c r="B2" s="458">
        <f>'1. key ratios '!B2</f>
        <v>44469</v>
      </c>
    </row>
    <row r="3" spans="1:8">
      <c r="A3" s="2"/>
    </row>
    <row r="4" spans="1:8" ht="15" thickBot="1">
      <c r="A4" s="3" t="s">
        <v>32</v>
      </c>
      <c r="B4" s="19" t="s">
        <v>33</v>
      </c>
      <c r="C4" s="3"/>
      <c r="D4" s="20"/>
      <c r="E4" s="20"/>
      <c r="F4" s="21"/>
      <c r="G4" s="21"/>
      <c r="H4" s="22" t="s">
        <v>73</v>
      </c>
    </row>
    <row r="5" spans="1:8">
      <c r="A5" s="23"/>
      <c r="B5" s="24"/>
      <c r="C5" s="628" t="s">
        <v>68</v>
      </c>
      <c r="D5" s="629"/>
      <c r="E5" s="630"/>
      <c r="F5" s="628" t="s">
        <v>72</v>
      </c>
      <c r="G5" s="629"/>
      <c r="H5" s="631"/>
    </row>
    <row r="6" spans="1:8">
      <c r="A6" s="25" t="s">
        <v>6</v>
      </c>
      <c r="B6" s="26" t="s">
        <v>34</v>
      </c>
      <c r="C6" s="27" t="s">
        <v>69</v>
      </c>
      <c r="D6" s="27" t="s">
        <v>70</v>
      </c>
      <c r="E6" s="27" t="s">
        <v>71</v>
      </c>
      <c r="F6" s="27" t="s">
        <v>69</v>
      </c>
      <c r="G6" s="27" t="s">
        <v>70</v>
      </c>
      <c r="H6" s="28" t="s">
        <v>71</v>
      </c>
    </row>
    <row r="7" spans="1:8">
      <c r="A7" s="25">
        <v>1</v>
      </c>
      <c r="B7" s="29" t="s">
        <v>35</v>
      </c>
      <c r="C7" s="30">
        <v>925434.88</v>
      </c>
      <c r="D7" s="30">
        <v>960927.53</v>
      </c>
      <c r="E7" s="31">
        <v>1886362.4100000001</v>
      </c>
      <c r="F7" s="32">
        <v>1128696.6499999999</v>
      </c>
      <c r="G7" s="33">
        <v>1123342.98</v>
      </c>
      <c r="H7" s="34">
        <v>2252039.63</v>
      </c>
    </row>
    <row r="8" spans="1:8">
      <c r="A8" s="25">
        <v>2</v>
      </c>
      <c r="B8" s="29" t="s">
        <v>36</v>
      </c>
      <c r="C8" s="30">
        <v>2035138.27</v>
      </c>
      <c r="D8" s="30">
        <v>1483036.5699999998</v>
      </c>
      <c r="E8" s="31">
        <v>3518174.84</v>
      </c>
      <c r="F8" s="32">
        <v>35402.06</v>
      </c>
      <c r="G8" s="33">
        <v>2116223.62</v>
      </c>
      <c r="H8" s="34">
        <v>2151625.6800000002</v>
      </c>
    </row>
    <row r="9" spans="1:8">
      <c r="A9" s="25">
        <v>3</v>
      </c>
      <c r="B9" s="29" t="s">
        <v>37</v>
      </c>
      <c r="C9" s="30">
        <v>270148.82</v>
      </c>
      <c r="D9" s="30">
        <v>12246438.42</v>
      </c>
      <c r="E9" s="31">
        <v>12516587.24</v>
      </c>
      <c r="F9" s="32">
        <v>5676031.0999999996</v>
      </c>
      <c r="G9" s="33">
        <v>2551558.06</v>
      </c>
      <c r="H9" s="34">
        <v>8227589.1600000001</v>
      </c>
    </row>
    <row r="10" spans="1:8">
      <c r="A10" s="25">
        <v>4</v>
      </c>
      <c r="B10" s="29" t="s">
        <v>38</v>
      </c>
      <c r="C10" s="30">
        <v>0</v>
      </c>
      <c r="D10" s="30">
        <v>0</v>
      </c>
      <c r="E10" s="31">
        <v>0</v>
      </c>
      <c r="F10" s="32">
        <v>0</v>
      </c>
      <c r="G10" s="33">
        <v>0</v>
      </c>
      <c r="H10" s="34">
        <v>0</v>
      </c>
    </row>
    <row r="11" spans="1:8">
      <c r="A11" s="25">
        <v>5</v>
      </c>
      <c r="B11" s="29" t="s">
        <v>39</v>
      </c>
      <c r="C11" s="30">
        <v>39916655.210000001</v>
      </c>
      <c r="D11" s="30">
        <v>0</v>
      </c>
      <c r="E11" s="31">
        <v>39916655.210000001</v>
      </c>
      <c r="F11" s="32">
        <v>40972992.929999992</v>
      </c>
      <c r="G11" s="33">
        <v>0</v>
      </c>
      <c r="H11" s="34">
        <v>40972992.929999992</v>
      </c>
    </row>
    <row r="12" spans="1:8">
      <c r="A12" s="25">
        <v>6.1</v>
      </c>
      <c r="B12" s="35" t="s">
        <v>40</v>
      </c>
      <c r="C12" s="30">
        <v>8572165.379999999</v>
      </c>
      <c r="D12" s="30">
        <v>3832718.0100000002</v>
      </c>
      <c r="E12" s="31">
        <v>12404883.389999999</v>
      </c>
      <c r="F12" s="32">
        <v>8890898.4399999995</v>
      </c>
      <c r="G12" s="33">
        <v>5143488.2600000007</v>
      </c>
      <c r="H12" s="34">
        <v>14034386.699999999</v>
      </c>
    </row>
    <row r="13" spans="1:8">
      <c r="A13" s="25">
        <v>6.2</v>
      </c>
      <c r="B13" s="35" t="s">
        <v>41</v>
      </c>
      <c r="C13" s="30">
        <v>-563324.47</v>
      </c>
      <c r="D13" s="30">
        <v>-622587.56000000006</v>
      </c>
      <c r="E13" s="31">
        <v>-1185912.03</v>
      </c>
      <c r="F13" s="32">
        <v>-1430963.5525008799</v>
      </c>
      <c r="G13" s="33">
        <v>-783247.51599252003</v>
      </c>
      <c r="H13" s="34">
        <v>-2214211.0684933998</v>
      </c>
    </row>
    <row r="14" spans="1:8">
      <c r="A14" s="25">
        <v>6</v>
      </c>
      <c r="B14" s="29" t="s">
        <v>42</v>
      </c>
      <c r="C14" s="31">
        <v>9135489.8499999996</v>
      </c>
      <c r="D14" s="31">
        <v>4455305.57</v>
      </c>
      <c r="E14" s="31">
        <v>13590795.42</v>
      </c>
      <c r="F14" s="31">
        <v>10321861.992500879</v>
      </c>
      <c r="G14" s="31">
        <v>5926735.7759925211</v>
      </c>
      <c r="H14" s="34">
        <v>16248597.768493399</v>
      </c>
    </row>
    <row r="15" spans="1:8">
      <c r="A15" s="25">
        <v>7</v>
      </c>
      <c r="B15" s="29" t="s">
        <v>43</v>
      </c>
      <c r="C15" s="30">
        <v>1095335.6499999999</v>
      </c>
      <c r="D15" s="30">
        <v>16428.25</v>
      </c>
      <c r="E15" s="31">
        <v>1111763.8999999999</v>
      </c>
      <c r="F15" s="32">
        <v>1215037.6400000001</v>
      </c>
      <c r="G15" s="33">
        <v>41677.699999999997</v>
      </c>
      <c r="H15" s="34">
        <v>1256715.3400000001</v>
      </c>
    </row>
    <row r="16" spans="1:8">
      <c r="A16" s="25">
        <v>8</v>
      </c>
      <c r="B16" s="29" t="s">
        <v>198</v>
      </c>
      <c r="C16" s="30">
        <v>450393.19</v>
      </c>
      <c r="D16" s="30">
        <v>0</v>
      </c>
      <c r="E16" s="31">
        <v>450393.19</v>
      </c>
      <c r="F16" s="32">
        <v>331745.19</v>
      </c>
      <c r="G16" s="33">
        <v>0</v>
      </c>
      <c r="H16" s="34">
        <v>331745.19</v>
      </c>
    </row>
    <row r="17" spans="1:8">
      <c r="A17" s="25">
        <v>9</v>
      </c>
      <c r="B17" s="29" t="s">
        <v>44</v>
      </c>
      <c r="C17" s="30">
        <v>20000</v>
      </c>
      <c r="D17" s="30">
        <v>0</v>
      </c>
      <c r="E17" s="31">
        <v>20000</v>
      </c>
      <c r="F17" s="32">
        <v>20000</v>
      </c>
      <c r="G17" s="33">
        <v>0</v>
      </c>
      <c r="H17" s="34">
        <v>20000</v>
      </c>
    </row>
    <row r="18" spans="1:8">
      <c r="A18" s="25">
        <v>10</v>
      </c>
      <c r="B18" s="29" t="s">
        <v>45</v>
      </c>
      <c r="C18" s="30">
        <v>13611226</v>
      </c>
      <c r="D18" s="30">
        <v>0</v>
      </c>
      <c r="E18" s="31">
        <v>13611226</v>
      </c>
      <c r="F18" s="32">
        <v>13981056.519999996</v>
      </c>
      <c r="G18" s="33">
        <v>0</v>
      </c>
      <c r="H18" s="34">
        <v>13981056.519999996</v>
      </c>
    </row>
    <row r="19" spans="1:8">
      <c r="A19" s="25">
        <v>11</v>
      </c>
      <c r="B19" s="29" t="s">
        <v>46</v>
      </c>
      <c r="C19" s="30">
        <v>2332737.0700000003</v>
      </c>
      <c r="D19" s="30">
        <v>1599397.79</v>
      </c>
      <c r="E19" s="31">
        <v>3932134.8600000003</v>
      </c>
      <c r="F19" s="32">
        <v>5914114.2400000002</v>
      </c>
      <c r="G19" s="33">
        <v>2289724.7899999996</v>
      </c>
      <c r="H19" s="34">
        <v>8203839.0299999993</v>
      </c>
    </row>
    <row r="20" spans="1:8">
      <c r="A20" s="25">
        <v>12</v>
      </c>
      <c r="B20" s="37" t="s">
        <v>47</v>
      </c>
      <c r="C20" s="31">
        <v>69792558.939999998</v>
      </c>
      <c r="D20" s="31">
        <v>20761534.129999999</v>
      </c>
      <c r="E20" s="31">
        <v>90554093.069999993</v>
      </c>
      <c r="F20" s="31">
        <v>79596938.32250087</v>
      </c>
      <c r="G20" s="31">
        <v>14049262.925992521</v>
      </c>
      <c r="H20" s="34">
        <v>93646201.248493388</v>
      </c>
    </row>
    <row r="21" spans="1:8">
      <c r="A21" s="25"/>
      <c r="B21" s="26" t="s">
        <v>48</v>
      </c>
      <c r="C21" s="38"/>
      <c r="D21" s="38"/>
      <c r="E21" s="38"/>
      <c r="F21" s="39"/>
      <c r="G21" s="40"/>
      <c r="H21" s="41"/>
    </row>
    <row r="22" spans="1:8">
      <c r="A22" s="25">
        <v>13</v>
      </c>
      <c r="B22" s="29" t="s">
        <v>49</v>
      </c>
      <c r="C22" s="30">
        <v>0</v>
      </c>
      <c r="D22" s="30">
        <v>0</v>
      </c>
      <c r="E22" s="31">
        <v>0</v>
      </c>
      <c r="F22" s="32">
        <v>2000000</v>
      </c>
      <c r="G22" s="33">
        <v>3287800</v>
      </c>
      <c r="H22" s="34">
        <v>5287800</v>
      </c>
    </row>
    <row r="23" spans="1:8">
      <c r="A23" s="25">
        <v>14</v>
      </c>
      <c r="B23" s="29" t="s">
        <v>50</v>
      </c>
      <c r="C23" s="30">
        <v>1671813.19</v>
      </c>
      <c r="D23" s="30">
        <v>5554306.46</v>
      </c>
      <c r="E23" s="31">
        <v>7226119.6500000004</v>
      </c>
      <c r="F23" s="32">
        <v>10053828.490000002</v>
      </c>
      <c r="G23" s="33">
        <v>5574013.5</v>
      </c>
      <c r="H23" s="34">
        <v>15627841.990000002</v>
      </c>
    </row>
    <row r="24" spans="1:8">
      <c r="A24" s="25">
        <v>15</v>
      </c>
      <c r="B24" s="29" t="s">
        <v>51</v>
      </c>
      <c r="C24" s="30">
        <v>839980.69</v>
      </c>
      <c r="D24" s="30">
        <v>325187.57999999996</v>
      </c>
      <c r="E24" s="31">
        <v>1165168.27</v>
      </c>
      <c r="F24" s="32">
        <v>577743.94999999995</v>
      </c>
      <c r="G24" s="33">
        <v>371991.13</v>
      </c>
      <c r="H24" s="34">
        <v>949735.08</v>
      </c>
    </row>
    <row r="25" spans="1:8">
      <c r="A25" s="25">
        <v>16</v>
      </c>
      <c r="B25" s="29" t="s">
        <v>52</v>
      </c>
      <c r="C25" s="30">
        <v>1995000</v>
      </c>
      <c r="D25" s="30">
        <v>120443.4</v>
      </c>
      <c r="E25" s="31">
        <v>2115443.4</v>
      </c>
      <c r="F25" s="32">
        <v>2002500</v>
      </c>
      <c r="G25" s="33">
        <v>243425.02000000002</v>
      </c>
      <c r="H25" s="34">
        <v>2245925.02</v>
      </c>
    </row>
    <row r="26" spans="1:8">
      <c r="A26" s="25">
        <v>17</v>
      </c>
      <c r="B26" s="29" t="s">
        <v>53</v>
      </c>
      <c r="C26" s="38"/>
      <c r="D26" s="38"/>
      <c r="E26" s="31">
        <v>0</v>
      </c>
      <c r="F26" s="39"/>
      <c r="G26" s="40"/>
      <c r="H26" s="34">
        <v>0</v>
      </c>
    </row>
    <row r="27" spans="1:8">
      <c r="A27" s="25">
        <v>18</v>
      </c>
      <c r="B27" s="29" t="s">
        <v>54</v>
      </c>
      <c r="C27" s="30">
        <v>20000000</v>
      </c>
      <c r="D27" s="30">
        <v>0</v>
      </c>
      <c r="E27" s="31">
        <v>20000000</v>
      </c>
      <c r="F27" s="32">
        <v>5000000</v>
      </c>
      <c r="G27" s="33">
        <v>0</v>
      </c>
      <c r="H27" s="34">
        <v>5000000</v>
      </c>
    </row>
    <row r="28" spans="1:8">
      <c r="A28" s="25">
        <v>19</v>
      </c>
      <c r="B28" s="29" t="s">
        <v>55</v>
      </c>
      <c r="C28" s="30">
        <v>46229.630000000005</v>
      </c>
      <c r="D28" s="30">
        <v>5994.67</v>
      </c>
      <c r="E28" s="31">
        <v>52224.3</v>
      </c>
      <c r="F28" s="32">
        <v>64593.64</v>
      </c>
      <c r="G28" s="33">
        <v>7898.25</v>
      </c>
      <c r="H28" s="34">
        <v>72491.89</v>
      </c>
    </row>
    <row r="29" spans="1:8">
      <c r="A29" s="25">
        <v>20</v>
      </c>
      <c r="B29" s="29" t="s">
        <v>56</v>
      </c>
      <c r="C29" s="30">
        <v>2827254.34</v>
      </c>
      <c r="D29" s="30">
        <v>435152.26</v>
      </c>
      <c r="E29" s="31">
        <v>3262406.5999999996</v>
      </c>
      <c r="F29" s="32">
        <v>3767651.92</v>
      </c>
      <c r="G29" s="33">
        <v>811099.51</v>
      </c>
      <c r="H29" s="34">
        <v>4578751.43</v>
      </c>
    </row>
    <row r="30" spans="1:8">
      <c r="A30" s="25">
        <v>21</v>
      </c>
      <c r="B30" s="29" t="s">
        <v>57</v>
      </c>
      <c r="C30" s="30">
        <v>0</v>
      </c>
      <c r="D30" s="30">
        <v>0</v>
      </c>
      <c r="E30" s="31">
        <v>0</v>
      </c>
      <c r="F30" s="32">
        <v>0</v>
      </c>
      <c r="G30" s="33">
        <v>0</v>
      </c>
      <c r="H30" s="34">
        <v>0</v>
      </c>
    </row>
    <row r="31" spans="1:8">
      <c r="A31" s="25">
        <v>22</v>
      </c>
      <c r="B31" s="37" t="s">
        <v>58</v>
      </c>
      <c r="C31" s="31">
        <v>27380277.849999998</v>
      </c>
      <c r="D31" s="31">
        <v>6441084.3700000001</v>
      </c>
      <c r="E31" s="31">
        <v>33821362.219999999</v>
      </c>
      <c r="F31" s="31">
        <v>23466318</v>
      </c>
      <c r="G31" s="31">
        <v>10296227.41</v>
      </c>
      <c r="H31" s="34">
        <v>33762545.409999996</v>
      </c>
    </row>
    <row r="32" spans="1:8">
      <c r="A32" s="25"/>
      <c r="B32" s="26" t="s">
        <v>59</v>
      </c>
      <c r="C32" s="38"/>
      <c r="D32" s="38"/>
      <c r="E32" s="30"/>
      <c r="F32" s="39"/>
      <c r="G32" s="40"/>
      <c r="H32" s="41"/>
    </row>
    <row r="33" spans="1:8">
      <c r="A33" s="25">
        <v>23</v>
      </c>
      <c r="B33" s="29" t="s">
        <v>60</v>
      </c>
      <c r="C33" s="30">
        <v>61146400</v>
      </c>
      <c r="D33" s="38">
        <v>0</v>
      </c>
      <c r="E33" s="31">
        <v>61146400</v>
      </c>
      <c r="F33" s="32">
        <v>61146400</v>
      </c>
      <c r="G33" s="40">
        <v>0</v>
      </c>
      <c r="H33" s="34">
        <v>61146400</v>
      </c>
    </row>
    <row r="34" spans="1:8">
      <c r="A34" s="25">
        <v>24</v>
      </c>
      <c r="B34" s="29" t="s">
        <v>61</v>
      </c>
      <c r="C34" s="30">
        <v>0</v>
      </c>
      <c r="D34" s="38">
        <v>0</v>
      </c>
      <c r="E34" s="31">
        <v>0</v>
      </c>
      <c r="F34" s="32">
        <v>0</v>
      </c>
      <c r="G34" s="40">
        <v>0</v>
      </c>
      <c r="H34" s="34">
        <v>0</v>
      </c>
    </row>
    <row r="35" spans="1:8">
      <c r="A35" s="25">
        <v>25</v>
      </c>
      <c r="B35" s="36" t="s">
        <v>62</v>
      </c>
      <c r="C35" s="30">
        <v>0</v>
      </c>
      <c r="D35" s="38">
        <v>0</v>
      </c>
      <c r="E35" s="31">
        <v>0</v>
      </c>
      <c r="F35" s="32">
        <v>0</v>
      </c>
      <c r="G35" s="40">
        <v>0</v>
      </c>
      <c r="H35" s="34">
        <v>0</v>
      </c>
    </row>
    <row r="36" spans="1:8">
      <c r="A36" s="25">
        <v>26</v>
      </c>
      <c r="B36" s="29" t="s">
        <v>63</v>
      </c>
      <c r="C36" s="30">
        <v>0</v>
      </c>
      <c r="D36" s="38">
        <v>0</v>
      </c>
      <c r="E36" s="31">
        <v>0</v>
      </c>
      <c r="F36" s="32">
        <v>0</v>
      </c>
      <c r="G36" s="40">
        <v>0</v>
      </c>
      <c r="H36" s="34">
        <v>0</v>
      </c>
    </row>
    <row r="37" spans="1:8">
      <c r="A37" s="25">
        <v>27</v>
      </c>
      <c r="B37" s="29" t="s">
        <v>64</v>
      </c>
      <c r="C37" s="30">
        <v>0</v>
      </c>
      <c r="D37" s="38">
        <v>0</v>
      </c>
      <c r="E37" s="31">
        <v>0</v>
      </c>
      <c r="F37" s="32">
        <v>0</v>
      </c>
      <c r="G37" s="40">
        <v>0</v>
      </c>
      <c r="H37" s="34">
        <v>0</v>
      </c>
    </row>
    <row r="38" spans="1:8">
      <c r="A38" s="25">
        <v>28</v>
      </c>
      <c r="B38" s="29" t="s">
        <v>65</v>
      </c>
      <c r="C38" s="30">
        <v>-10746820.309999999</v>
      </c>
      <c r="D38" s="38">
        <v>0</v>
      </c>
      <c r="E38" s="31">
        <v>-10746820.309999999</v>
      </c>
      <c r="F38" s="32">
        <v>-10673599.119999999</v>
      </c>
      <c r="G38" s="40">
        <v>0</v>
      </c>
      <c r="H38" s="34">
        <v>-10673599.119999999</v>
      </c>
    </row>
    <row r="39" spans="1:8">
      <c r="A39" s="25">
        <v>29</v>
      </c>
      <c r="B39" s="29" t="s">
        <v>66</v>
      </c>
      <c r="C39" s="30">
        <v>3961327.54</v>
      </c>
      <c r="D39" s="38">
        <v>0</v>
      </c>
      <c r="E39" s="31">
        <v>3961327.54</v>
      </c>
      <c r="F39" s="32">
        <v>4982432.3</v>
      </c>
      <c r="G39" s="40">
        <v>0</v>
      </c>
      <c r="H39" s="34">
        <v>4982432.3</v>
      </c>
    </row>
    <row r="40" spans="1:8">
      <c r="A40" s="25">
        <v>30</v>
      </c>
      <c r="B40" s="285" t="s">
        <v>265</v>
      </c>
      <c r="C40" s="30">
        <v>54360907.229999997</v>
      </c>
      <c r="D40" s="38">
        <v>0</v>
      </c>
      <c r="E40" s="31">
        <v>54360907.229999997</v>
      </c>
      <c r="F40" s="32">
        <v>55455233.18</v>
      </c>
      <c r="G40" s="40">
        <v>0</v>
      </c>
      <c r="H40" s="34">
        <v>55455233.18</v>
      </c>
    </row>
    <row r="41" spans="1:8" ht="15" thickBot="1">
      <c r="A41" s="42">
        <v>31</v>
      </c>
      <c r="B41" s="43" t="s">
        <v>67</v>
      </c>
      <c r="C41" s="44">
        <v>81741185.079999998</v>
      </c>
      <c r="D41" s="44">
        <v>6441084.3700000001</v>
      </c>
      <c r="E41" s="44">
        <v>88182269.450000003</v>
      </c>
      <c r="F41" s="44">
        <v>78921551.180000007</v>
      </c>
      <c r="G41" s="44">
        <v>10296227.41</v>
      </c>
      <c r="H41" s="45">
        <v>89217778.590000004</v>
      </c>
    </row>
    <row r="43" spans="1:8">
      <c r="B43" s="46"/>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7" activePane="bottomRight" state="frozen"/>
      <selection activeCell="B9" sqref="B9"/>
      <selection pane="topRight" activeCell="B9" sqref="B9"/>
      <selection pane="bottomLeft" activeCell="B9" sqref="B9"/>
      <selection pane="bottomRight" activeCell="B2" sqref="B2"/>
    </sheetView>
  </sheetViews>
  <sheetFormatPr defaultColWidth="9.28515625" defaultRowHeight="12.75"/>
  <cols>
    <col min="1" max="1" width="9.5703125" style="4" bestFit="1" customWidth="1"/>
    <col min="2" max="2" width="89.28515625" style="4" customWidth="1"/>
    <col min="3" max="8" width="12.7109375" style="4" customWidth="1"/>
    <col min="9" max="9" width="8.7109375" style="4" customWidth="1"/>
    <col min="10" max="16384" width="9.28515625" style="4"/>
  </cols>
  <sheetData>
    <row r="1" spans="1:8">
      <c r="A1" s="2" t="s">
        <v>30</v>
      </c>
      <c r="B1" s="3" t="str">
        <f>'Info '!C2</f>
        <v>JSC Silk Road Bank</v>
      </c>
      <c r="C1" s="3"/>
    </row>
    <row r="2" spans="1:8">
      <c r="A2" s="2" t="s">
        <v>31</v>
      </c>
      <c r="B2" s="458">
        <f>'1. key ratios '!B2</f>
        <v>44469</v>
      </c>
      <c r="C2" s="457"/>
    </row>
    <row r="3" spans="1:8">
      <c r="A3" s="2"/>
      <c r="B3" s="3"/>
      <c r="C3" s="3"/>
    </row>
    <row r="4" spans="1:8" ht="13.5" thickBot="1">
      <c r="A4" s="3" t="s">
        <v>194</v>
      </c>
      <c r="B4" s="243" t="s">
        <v>22</v>
      </c>
      <c r="C4" s="3"/>
      <c r="D4" s="20"/>
      <c r="E4" s="20"/>
      <c r="F4" s="21"/>
      <c r="G4" s="21"/>
      <c r="H4" s="48" t="s">
        <v>73</v>
      </c>
    </row>
    <row r="5" spans="1:8">
      <c r="A5" s="49" t="s">
        <v>6</v>
      </c>
      <c r="B5" s="50"/>
      <c r="C5" s="628" t="s">
        <v>68</v>
      </c>
      <c r="D5" s="629"/>
      <c r="E5" s="630"/>
      <c r="F5" s="628" t="s">
        <v>72</v>
      </c>
      <c r="G5" s="629"/>
      <c r="H5" s="631"/>
    </row>
    <row r="6" spans="1:8">
      <c r="A6" s="51" t="s">
        <v>6</v>
      </c>
      <c r="B6" s="52"/>
      <c r="C6" s="27" t="s">
        <v>69</v>
      </c>
      <c r="D6" s="27" t="s">
        <v>70</v>
      </c>
      <c r="E6" s="27" t="s">
        <v>71</v>
      </c>
      <c r="F6" s="27" t="s">
        <v>69</v>
      </c>
      <c r="G6" s="27" t="s">
        <v>70</v>
      </c>
      <c r="H6" s="28" t="s">
        <v>71</v>
      </c>
    </row>
    <row r="7" spans="1:8">
      <c r="A7" s="25"/>
      <c r="B7" s="243" t="s">
        <v>193</v>
      </c>
      <c r="C7" s="53"/>
      <c r="D7" s="53"/>
      <c r="E7" s="53"/>
      <c r="F7" s="53"/>
      <c r="G7" s="53"/>
      <c r="H7" s="54"/>
    </row>
    <row r="8" spans="1:8">
      <c r="A8" s="25">
        <v>1</v>
      </c>
      <c r="B8" s="55" t="s">
        <v>192</v>
      </c>
      <c r="C8" s="53">
        <v>147158.62</v>
      </c>
      <c r="D8" s="53">
        <v>-6122.07</v>
      </c>
      <c r="E8" s="56">
        <v>141036.54999999999</v>
      </c>
      <c r="F8" s="53">
        <v>555558.96</v>
      </c>
      <c r="G8" s="53">
        <v>5440.92</v>
      </c>
      <c r="H8" s="57">
        <v>560999.88</v>
      </c>
    </row>
    <row r="9" spans="1:8">
      <c r="A9" s="25">
        <v>2</v>
      </c>
      <c r="B9" s="55" t="s">
        <v>191</v>
      </c>
      <c r="C9" s="58">
        <v>743362.13</v>
      </c>
      <c r="D9" s="58">
        <v>303654.01999999996</v>
      </c>
      <c r="E9" s="56">
        <v>1047016.1499999999</v>
      </c>
      <c r="F9" s="58">
        <v>790154.54</v>
      </c>
      <c r="G9" s="58">
        <v>375144.27</v>
      </c>
      <c r="H9" s="57">
        <v>1165298.81</v>
      </c>
    </row>
    <row r="10" spans="1:8">
      <c r="A10" s="25">
        <v>2.1</v>
      </c>
      <c r="B10" s="59" t="s">
        <v>190</v>
      </c>
      <c r="C10" s="53">
        <v>0</v>
      </c>
      <c r="D10" s="53">
        <v>0</v>
      </c>
      <c r="E10" s="56">
        <v>0</v>
      </c>
      <c r="F10" s="53">
        <v>0</v>
      </c>
      <c r="G10" s="53">
        <v>0</v>
      </c>
      <c r="H10" s="57">
        <v>0</v>
      </c>
    </row>
    <row r="11" spans="1:8">
      <c r="A11" s="25">
        <v>2.2000000000000002</v>
      </c>
      <c r="B11" s="59" t="s">
        <v>189</v>
      </c>
      <c r="C11" s="53">
        <v>181963.54</v>
      </c>
      <c r="D11" s="53">
        <v>137455.99999999997</v>
      </c>
      <c r="E11" s="56">
        <v>319419.53999999998</v>
      </c>
      <c r="F11" s="53">
        <v>166721.82</v>
      </c>
      <c r="G11" s="53">
        <v>180850.67</v>
      </c>
      <c r="H11" s="57">
        <v>347572.49</v>
      </c>
    </row>
    <row r="12" spans="1:8">
      <c r="A12" s="25">
        <v>2.2999999999999998</v>
      </c>
      <c r="B12" s="59" t="s">
        <v>188</v>
      </c>
      <c r="C12" s="53">
        <v>0</v>
      </c>
      <c r="D12" s="53">
        <v>0</v>
      </c>
      <c r="E12" s="56">
        <v>0</v>
      </c>
      <c r="F12" s="53">
        <v>0</v>
      </c>
      <c r="G12" s="53">
        <v>0</v>
      </c>
      <c r="H12" s="57">
        <v>0</v>
      </c>
    </row>
    <row r="13" spans="1:8">
      <c r="A13" s="25">
        <v>2.4</v>
      </c>
      <c r="B13" s="59" t="s">
        <v>187</v>
      </c>
      <c r="C13" s="53">
        <v>0</v>
      </c>
      <c r="D13" s="53">
        <v>0</v>
      </c>
      <c r="E13" s="56">
        <v>0</v>
      </c>
      <c r="F13" s="53">
        <v>0</v>
      </c>
      <c r="G13" s="53">
        <v>0</v>
      </c>
      <c r="H13" s="57">
        <v>0</v>
      </c>
    </row>
    <row r="14" spans="1:8">
      <c r="A14" s="25">
        <v>2.5</v>
      </c>
      <c r="B14" s="59" t="s">
        <v>186</v>
      </c>
      <c r="C14" s="53">
        <v>0</v>
      </c>
      <c r="D14" s="53">
        <v>156006.66</v>
      </c>
      <c r="E14" s="56">
        <v>156006.66</v>
      </c>
      <c r="F14" s="53">
        <v>0</v>
      </c>
      <c r="G14" s="53">
        <v>141323.71</v>
      </c>
      <c r="H14" s="57">
        <v>141323.71</v>
      </c>
    </row>
    <row r="15" spans="1:8">
      <c r="A15" s="25">
        <v>2.6</v>
      </c>
      <c r="B15" s="59" t="s">
        <v>185</v>
      </c>
      <c r="C15" s="53">
        <v>0</v>
      </c>
      <c r="D15" s="53">
        <v>0</v>
      </c>
      <c r="E15" s="56">
        <v>0</v>
      </c>
      <c r="F15" s="53">
        <v>10018.35</v>
      </c>
      <c r="G15" s="53">
        <v>0</v>
      </c>
      <c r="H15" s="57">
        <v>10018.35</v>
      </c>
    </row>
    <row r="16" spans="1:8">
      <c r="A16" s="25">
        <v>2.7</v>
      </c>
      <c r="B16" s="59" t="s">
        <v>184</v>
      </c>
      <c r="C16" s="53">
        <v>0</v>
      </c>
      <c r="D16" s="53">
        <v>0</v>
      </c>
      <c r="E16" s="56">
        <v>0</v>
      </c>
      <c r="F16" s="53">
        <v>28756.49</v>
      </c>
      <c r="G16" s="53">
        <v>0</v>
      </c>
      <c r="H16" s="57">
        <v>28756.49</v>
      </c>
    </row>
    <row r="17" spans="1:8">
      <c r="A17" s="25">
        <v>2.8</v>
      </c>
      <c r="B17" s="59" t="s">
        <v>183</v>
      </c>
      <c r="C17" s="53">
        <v>561398.59</v>
      </c>
      <c r="D17" s="53">
        <v>10191.36</v>
      </c>
      <c r="E17" s="56">
        <v>571589.94999999995</v>
      </c>
      <c r="F17" s="53">
        <v>584657.88</v>
      </c>
      <c r="G17" s="53">
        <v>52969.89</v>
      </c>
      <c r="H17" s="57">
        <v>637627.77</v>
      </c>
    </row>
    <row r="18" spans="1:8">
      <c r="A18" s="25">
        <v>2.9</v>
      </c>
      <c r="B18" s="59" t="s">
        <v>182</v>
      </c>
      <c r="C18" s="53">
        <v>0</v>
      </c>
      <c r="D18" s="53">
        <v>0</v>
      </c>
      <c r="E18" s="56">
        <v>0</v>
      </c>
      <c r="F18" s="53">
        <v>0</v>
      </c>
      <c r="G18" s="53">
        <v>0</v>
      </c>
      <c r="H18" s="57">
        <v>0</v>
      </c>
    </row>
    <row r="19" spans="1:8">
      <c r="A19" s="25">
        <v>3</v>
      </c>
      <c r="B19" s="55" t="s">
        <v>181</v>
      </c>
      <c r="C19" s="53">
        <v>33475.74</v>
      </c>
      <c r="D19" s="53">
        <v>-16330.18</v>
      </c>
      <c r="E19" s="56">
        <v>17145.559999999998</v>
      </c>
      <c r="F19" s="53">
        <v>-34280.74</v>
      </c>
      <c r="G19" s="53">
        <v>-48564.81</v>
      </c>
      <c r="H19" s="57">
        <v>-82845.549999999988</v>
      </c>
    </row>
    <row r="20" spans="1:8">
      <c r="A20" s="25">
        <v>4</v>
      </c>
      <c r="B20" s="55" t="s">
        <v>180</v>
      </c>
      <c r="C20" s="53">
        <v>2872714.04</v>
      </c>
      <c r="D20" s="53"/>
      <c r="E20" s="56">
        <v>2872714.04</v>
      </c>
      <c r="F20" s="53">
        <v>2471428.67</v>
      </c>
      <c r="G20" s="53"/>
      <c r="H20" s="57">
        <v>2471428.67</v>
      </c>
    </row>
    <row r="21" spans="1:8">
      <c r="A21" s="25">
        <v>5</v>
      </c>
      <c r="B21" s="55" t="s">
        <v>179</v>
      </c>
      <c r="C21" s="53">
        <v>6544.53</v>
      </c>
      <c r="D21" s="53">
        <v>2068.33</v>
      </c>
      <c r="E21" s="56">
        <v>8612.86</v>
      </c>
      <c r="F21" s="53">
        <v>2996.58</v>
      </c>
      <c r="G21" s="53">
        <v>1949.84</v>
      </c>
      <c r="H21" s="57">
        <v>4946.42</v>
      </c>
    </row>
    <row r="22" spans="1:8">
      <c r="A22" s="25">
        <v>6</v>
      </c>
      <c r="B22" s="60" t="s">
        <v>178</v>
      </c>
      <c r="C22" s="58">
        <v>3803255.06</v>
      </c>
      <c r="D22" s="58">
        <v>283270.09999999998</v>
      </c>
      <c r="E22" s="56">
        <v>4086525.16</v>
      </c>
      <c r="F22" s="58">
        <v>3785858.01</v>
      </c>
      <c r="G22" s="58">
        <v>333970.22000000003</v>
      </c>
      <c r="H22" s="57">
        <v>4119828.23</v>
      </c>
    </row>
    <row r="23" spans="1:8">
      <c r="A23" s="25"/>
      <c r="B23" s="243" t="s">
        <v>177</v>
      </c>
      <c r="C23" s="61"/>
      <c r="D23" s="61"/>
      <c r="E23" s="62"/>
      <c r="F23" s="61"/>
      <c r="G23" s="61"/>
      <c r="H23" s="63"/>
    </row>
    <row r="24" spans="1:8">
      <c r="A24" s="25">
        <v>7</v>
      </c>
      <c r="B24" s="55" t="s">
        <v>176</v>
      </c>
      <c r="C24" s="53">
        <v>281984.67</v>
      </c>
      <c r="D24" s="53">
        <v>27707.01</v>
      </c>
      <c r="E24" s="56">
        <v>309691.68</v>
      </c>
      <c r="F24" s="53">
        <v>429766.26</v>
      </c>
      <c r="G24" s="53">
        <v>16274.78</v>
      </c>
      <c r="H24" s="57">
        <v>446041.04000000004</v>
      </c>
    </row>
    <row r="25" spans="1:8">
      <c r="A25" s="25">
        <v>8</v>
      </c>
      <c r="B25" s="55" t="s">
        <v>175</v>
      </c>
      <c r="C25" s="53">
        <v>148769.32999999999</v>
      </c>
      <c r="D25" s="53">
        <v>4254.55</v>
      </c>
      <c r="E25" s="56">
        <v>153023.87999999998</v>
      </c>
      <c r="F25" s="53">
        <v>134476.1</v>
      </c>
      <c r="G25" s="53">
        <v>8273.66</v>
      </c>
      <c r="H25" s="57">
        <v>142749.76000000001</v>
      </c>
    </row>
    <row r="26" spans="1:8">
      <c r="A26" s="25">
        <v>9</v>
      </c>
      <c r="B26" s="55" t="s">
        <v>174</v>
      </c>
      <c r="C26" s="53">
        <v>59092.34</v>
      </c>
      <c r="D26" s="53">
        <v>0</v>
      </c>
      <c r="E26" s="56">
        <v>59092.34</v>
      </c>
      <c r="F26" s="53">
        <v>33317.15</v>
      </c>
      <c r="G26" s="53">
        <v>27280.35</v>
      </c>
      <c r="H26" s="57">
        <v>60597.5</v>
      </c>
    </row>
    <row r="27" spans="1:8">
      <c r="A27" s="25">
        <v>10</v>
      </c>
      <c r="B27" s="55" t="s">
        <v>173</v>
      </c>
      <c r="C27" s="53">
        <v>51471.42</v>
      </c>
      <c r="D27" s="53"/>
      <c r="E27" s="56">
        <v>51471.42</v>
      </c>
      <c r="F27" s="53">
        <v>40815.58</v>
      </c>
      <c r="G27" s="53"/>
      <c r="H27" s="57">
        <v>40815.58</v>
      </c>
    </row>
    <row r="28" spans="1:8">
      <c r="A28" s="25">
        <v>11</v>
      </c>
      <c r="B28" s="55" t="s">
        <v>172</v>
      </c>
      <c r="C28" s="53">
        <v>960277.2</v>
      </c>
      <c r="D28" s="53">
        <v>0</v>
      </c>
      <c r="E28" s="56">
        <v>960277.2</v>
      </c>
      <c r="F28" s="53">
        <v>287847.99</v>
      </c>
      <c r="G28" s="53">
        <v>0</v>
      </c>
      <c r="H28" s="57">
        <v>287847.99</v>
      </c>
    </row>
    <row r="29" spans="1:8">
      <c r="A29" s="25">
        <v>12</v>
      </c>
      <c r="B29" s="55" t="s">
        <v>171</v>
      </c>
      <c r="C29" s="53"/>
      <c r="D29" s="53"/>
      <c r="E29" s="56">
        <v>0</v>
      </c>
      <c r="F29" s="53"/>
      <c r="G29" s="53"/>
      <c r="H29" s="57">
        <v>0</v>
      </c>
    </row>
    <row r="30" spans="1:8">
      <c r="A30" s="25">
        <v>13</v>
      </c>
      <c r="B30" s="64" t="s">
        <v>170</v>
      </c>
      <c r="C30" s="58">
        <v>1501594.96</v>
      </c>
      <c r="D30" s="58">
        <v>31961.559999999998</v>
      </c>
      <c r="E30" s="56">
        <v>1533556.52</v>
      </c>
      <c r="F30" s="58">
        <v>926223.08</v>
      </c>
      <c r="G30" s="58">
        <v>51828.79</v>
      </c>
      <c r="H30" s="57">
        <v>978051.87</v>
      </c>
    </row>
    <row r="31" spans="1:8">
      <c r="A31" s="25">
        <v>14</v>
      </c>
      <c r="B31" s="64" t="s">
        <v>169</v>
      </c>
      <c r="C31" s="58">
        <v>2301660.1</v>
      </c>
      <c r="D31" s="58">
        <v>251308.53999999998</v>
      </c>
      <c r="E31" s="56">
        <v>2552968.64</v>
      </c>
      <c r="F31" s="58">
        <v>2859634.9299999997</v>
      </c>
      <c r="G31" s="58">
        <v>282141.43000000005</v>
      </c>
      <c r="H31" s="57">
        <v>3141776.36</v>
      </c>
    </row>
    <row r="32" spans="1:8">
      <c r="A32" s="25"/>
      <c r="B32" s="65"/>
      <c r="C32" s="65"/>
      <c r="D32" s="66"/>
      <c r="E32" s="62"/>
      <c r="F32" s="66"/>
      <c r="G32" s="66"/>
      <c r="H32" s="63"/>
    </row>
    <row r="33" spans="1:8">
      <c r="A33" s="25"/>
      <c r="B33" s="65" t="s">
        <v>168</v>
      </c>
      <c r="C33" s="61"/>
      <c r="D33" s="61"/>
      <c r="E33" s="62"/>
      <c r="F33" s="61"/>
      <c r="G33" s="61"/>
      <c r="H33" s="63"/>
    </row>
    <row r="34" spans="1:8">
      <c r="A34" s="25">
        <v>15</v>
      </c>
      <c r="B34" s="67" t="s">
        <v>167</v>
      </c>
      <c r="C34" s="58">
        <v>-119050.55000000002</v>
      </c>
      <c r="D34" s="58">
        <v>210657.29000000004</v>
      </c>
      <c r="E34" s="56">
        <v>91606.74000000002</v>
      </c>
      <c r="F34" s="58">
        <v>23019.76999999999</v>
      </c>
      <c r="G34" s="58">
        <v>-98411.32</v>
      </c>
      <c r="H34" s="56">
        <v>-75391.550000000017</v>
      </c>
    </row>
    <row r="35" spans="1:8">
      <c r="A35" s="25">
        <v>15.1</v>
      </c>
      <c r="B35" s="59" t="s">
        <v>166</v>
      </c>
      <c r="C35" s="53">
        <v>176640.09</v>
      </c>
      <c r="D35" s="53">
        <v>372186.78</v>
      </c>
      <c r="E35" s="56">
        <v>548826.87</v>
      </c>
      <c r="F35" s="53">
        <v>217369.93</v>
      </c>
      <c r="G35" s="53">
        <v>38294.089999999997</v>
      </c>
      <c r="H35" s="56">
        <v>255664.02</v>
      </c>
    </row>
    <row r="36" spans="1:8">
      <c r="A36" s="25">
        <v>15.2</v>
      </c>
      <c r="B36" s="59" t="s">
        <v>165</v>
      </c>
      <c r="C36" s="53">
        <v>295690.64</v>
      </c>
      <c r="D36" s="53">
        <v>161529.49</v>
      </c>
      <c r="E36" s="56">
        <v>457220.13</v>
      </c>
      <c r="F36" s="53">
        <v>194350.16</v>
      </c>
      <c r="G36" s="53">
        <v>136705.41</v>
      </c>
      <c r="H36" s="56">
        <v>331055.57</v>
      </c>
    </row>
    <row r="37" spans="1:8">
      <c r="A37" s="25">
        <v>16</v>
      </c>
      <c r="B37" s="55" t="s">
        <v>164</v>
      </c>
      <c r="C37" s="53">
        <v>0</v>
      </c>
      <c r="D37" s="53">
        <v>0</v>
      </c>
      <c r="E37" s="56">
        <v>0</v>
      </c>
      <c r="F37" s="53">
        <v>0</v>
      </c>
      <c r="G37" s="53">
        <v>0</v>
      </c>
      <c r="H37" s="56">
        <v>0</v>
      </c>
    </row>
    <row r="38" spans="1:8">
      <c r="A38" s="25">
        <v>17</v>
      </c>
      <c r="B38" s="55" t="s">
        <v>163</v>
      </c>
      <c r="C38" s="53">
        <v>0</v>
      </c>
      <c r="D38" s="53"/>
      <c r="E38" s="56">
        <v>0</v>
      </c>
      <c r="F38" s="53">
        <v>36.44</v>
      </c>
      <c r="G38" s="53"/>
      <c r="H38" s="56">
        <v>36.44</v>
      </c>
    </row>
    <row r="39" spans="1:8">
      <c r="A39" s="25">
        <v>18</v>
      </c>
      <c r="B39" s="55" t="s">
        <v>162</v>
      </c>
      <c r="C39" s="53">
        <v>0</v>
      </c>
      <c r="D39" s="53"/>
      <c r="E39" s="56">
        <v>0</v>
      </c>
      <c r="F39" s="53">
        <v>0</v>
      </c>
      <c r="G39" s="53"/>
      <c r="H39" s="56">
        <v>0</v>
      </c>
    </row>
    <row r="40" spans="1:8">
      <c r="A40" s="25">
        <v>19</v>
      </c>
      <c r="B40" s="55" t="s">
        <v>161</v>
      </c>
      <c r="C40" s="53">
        <v>3583894.25</v>
      </c>
      <c r="D40" s="53"/>
      <c r="E40" s="56">
        <v>3583894.25</v>
      </c>
      <c r="F40" s="53">
        <v>-1446143.01</v>
      </c>
      <c r="G40" s="53"/>
      <c r="H40" s="56">
        <v>-1446143.01</v>
      </c>
    </row>
    <row r="41" spans="1:8">
      <c r="A41" s="25">
        <v>20</v>
      </c>
      <c r="B41" s="55" t="s">
        <v>160</v>
      </c>
      <c r="C41" s="53">
        <v>-4348425.75</v>
      </c>
      <c r="D41" s="53"/>
      <c r="E41" s="56">
        <v>-4348425.75</v>
      </c>
      <c r="F41" s="53">
        <v>3260378.33</v>
      </c>
      <c r="G41" s="53"/>
      <c r="H41" s="56">
        <v>3260378.33</v>
      </c>
    </row>
    <row r="42" spans="1:8">
      <c r="A42" s="25">
        <v>21</v>
      </c>
      <c r="B42" s="55" t="s">
        <v>159</v>
      </c>
      <c r="C42" s="53">
        <v>1455608.14</v>
      </c>
      <c r="D42" s="53"/>
      <c r="E42" s="56">
        <v>1455608.14</v>
      </c>
      <c r="F42" s="53">
        <v>15171.54</v>
      </c>
      <c r="G42" s="53"/>
      <c r="H42" s="56">
        <v>15171.54</v>
      </c>
    </row>
    <row r="43" spans="1:8">
      <c r="A43" s="25">
        <v>22</v>
      </c>
      <c r="B43" s="55" t="s">
        <v>158</v>
      </c>
      <c r="C43" s="53">
        <v>8637.8799999999992</v>
      </c>
      <c r="D43" s="53"/>
      <c r="E43" s="56">
        <v>8637.8799999999992</v>
      </c>
      <c r="F43" s="53">
        <v>8295.0300000000007</v>
      </c>
      <c r="G43" s="53"/>
      <c r="H43" s="56">
        <v>8295.0300000000007</v>
      </c>
    </row>
    <row r="44" spans="1:8">
      <c r="A44" s="25">
        <v>23</v>
      </c>
      <c r="B44" s="55" t="s">
        <v>157</v>
      </c>
      <c r="C44" s="53">
        <v>22915.11</v>
      </c>
      <c r="D44" s="53">
        <v>0</v>
      </c>
      <c r="E44" s="56">
        <v>22915.11</v>
      </c>
      <c r="F44" s="53">
        <v>22855.39</v>
      </c>
      <c r="G44" s="53">
        <v>0</v>
      </c>
      <c r="H44" s="56">
        <v>22855.39</v>
      </c>
    </row>
    <row r="45" spans="1:8">
      <c r="A45" s="25">
        <v>24</v>
      </c>
      <c r="B45" s="64" t="s">
        <v>272</v>
      </c>
      <c r="C45" s="58">
        <v>603579.08000000007</v>
      </c>
      <c r="D45" s="58">
        <v>210657.29000000004</v>
      </c>
      <c r="E45" s="56">
        <v>814236.37000000011</v>
      </c>
      <c r="F45" s="58">
        <v>1883613.49</v>
      </c>
      <c r="G45" s="58">
        <v>-98411.32</v>
      </c>
      <c r="H45" s="56">
        <v>1785202.17</v>
      </c>
    </row>
    <row r="46" spans="1:8">
      <c r="A46" s="25"/>
      <c r="B46" s="243" t="s">
        <v>156</v>
      </c>
      <c r="C46" s="61"/>
      <c r="D46" s="61"/>
      <c r="E46" s="62"/>
      <c r="F46" s="61"/>
      <c r="G46" s="61"/>
      <c r="H46" s="63"/>
    </row>
    <row r="47" spans="1:8">
      <c r="A47" s="25">
        <v>25</v>
      </c>
      <c r="B47" s="55" t="s">
        <v>155</v>
      </c>
      <c r="C47" s="53">
        <v>196667.89</v>
      </c>
      <c r="D47" s="53">
        <v>249445.86</v>
      </c>
      <c r="E47" s="56">
        <v>446113.75</v>
      </c>
      <c r="F47" s="53">
        <v>75651.63</v>
      </c>
      <c r="G47" s="53">
        <v>136833.53</v>
      </c>
      <c r="H47" s="57">
        <v>212485.16</v>
      </c>
    </row>
    <row r="48" spans="1:8">
      <c r="A48" s="25">
        <v>26</v>
      </c>
      <c r="B48" s="55" t="s">
        <v>154</v>
      </c>
      <c r="C48" s="53">
        <v>187262.59</v>
      </c>
      <c r="D48" s="53">
        <v>184491.93</v>
      </c>
      <c r="E48" s="56">
        <v>371754.52</v>
      </c>
      <c r="F48" s="53">
        <v>216735.32</v>
      </c>
      <c r="G48" s="53">
        <v>172429.08</v>
      </c>
      <c r="H48" s="57">
        <v>389164.4</v>
      </c>
    </row>
    <row r="49" spans="1:8">
      <c r="A49" s="25">
        <v>27</v>
      </c>
      <c r="B49" s="55" t="s">
        <v>153</v>
      </c>
      <c r="C49" s="53">
        <v>2206451.1800000002</v>
      </c>
      <c r="D49" s="53"/>
      <c r="E49" s="56">
        <v>2206451.1800000002</v>
      </c>
      <c r="F49" s="53">
        <v>2119771.8199999998</v>
      </c>
      <c r="G49" s="53"/>
      <c r="H49" s="57">
        <v>2119771.8199999998</v>
      </c>
    </row>
    <row r="50" spans="1:8">
      <c r="A50" s="25">
        <v>28</v>
      </c>
      <c r="B50" s="55" t="s">
        <v>152</v>
      </c>
      <c r="C50" s="53">
        <v>2572</v>
      </c>
      <c r="D50" s="53"/>
      <c r="E50" s="56">
        <v>2572</v>
      </c>
      <c r="F50" s="53">
        <v>16456.29</v>
      </c>
      <c r="G50" s="53"/>
      <c r="H50" s="57">
        <v>16456.29</v>
      </c>
    </row>
    <row r="51" spans="1:8">
      <c r="A51" s="25">
        <v>29</v>
      </c>
      <c r="B51" s="55" t="s">
        <v>151</v>
      </c>
      <c r="C51" s="53">
        <v>422117.06</v>
      </c>
      <c r="D51" s="53"/>
      <c r="E51" s="56">
        <v>422117.06</v>
      </c>
      <c r="F51" s="53">
        <v>327386.82</v>
      </c>
      <c r="G51" s="53"/>
      <c r="H51" s="57">
        <v>327386.82</v>
      </c>
    </row>
    <row r="52" spans="1:8">
      <c r="A52" s="25">
        <v>30</v>
      </c>
      <c r="B52" s="55" t="s">
        <v>150</v>
      </c>
      <c r="C52" s="53">
        <v>811030.2</v>
      </c>
      <c r="D52" s="53">
        <v>27691.15</v>
      </c>
      <c r="E52" s="56">
        <v>838721.35</v>
      </c>
      <c r="F52" s="53">
        <v>645947.1</v>
      </c>
      <c r="G52" s="53">
        <v>0</v>
      </c>
      <c r="H52" s="57">
        <v>645947.1</v>
      </c>
    </row>
    <row r="53" spans="1:8">
      <c r="A53" s="25">
        <v>31</v>
      </c>
      <c r="B53" s="64" t="s">
        <v>273</v>
      </c>
      <c r="C53" s="58">
        <v>3826100.92</v>
      </c>
      <c r="D53" s="58">
        <v>461628.94</v>
      </c>
      <c r="E53" s="56">
        <v>4287729.8600000003</v>
      </c>
      <c r="F53" s="58">
        <v>3401948.98</v>
      </c>
      <c r="G53" s="58">
        <v>309262.61</v>
      </c>
      <c r="H53" s="56">
        <v>3711211.59</v>
      </c>
    </row>
    <row r="54" spans="1:8">
      <c r="A54" s="25">
        <v>32</v>
      </c>
      <c r="B54" s="64" t="s">
        <v>274</v>
      </c>
      <c r="C54" s="58">
        <v>-3222521.84</v>
      </c>
      <c r="D54" s="58">
        <v>-250971.64999999997</v>
      </c>
      <c r="E54" s="56">
        <v>-3473493.4899999998</v>
      </c>
      <c r="F54" s="58">
        <v>-1518335.49</v>
      </c>
      <c r="G54" s="58">
        <v>-407673.93</v>
      </c>
      <c r="H54" s="56">
        <v>-1926009.42</v>
      </c>
    </row>
    <row r="55" spans="1:8">
      <c r="A55" s="25"/>
      <c r="B55" s="65"/>
      <c r="C55" s="66"/>
      <c r="D55" s="66"/>
      <c r="E55" s="62"/>
      <c r="F55" s="66"/>
      <c r="G55" s="66"/>
      <c r="H55" s="63"/>
    </row>
    <row r="56" spans="1:8">
      <c r="A56" s="25">
        <v>33</v>
      </c>
      <c r="B56" s="64" t="s">
        <v>149</v>
      </c>
      <c r="C56" s="58">
        <v>-920861.73999999976</v>
      </c>
      <c r="D56" s="58">
        <v>336.89000000001397</v>
      </c>
      <c r="E56" s="56">
        <v>-920524.84999999974</v>
      </c>
      <c r="F56" s="58">
        <v>1341299.4399999997</v>
      </c>
      <c r="G56" s="58">
        <v>-125532.49999999994</v>
      </c>
      <c r="H56" s="57">
        <v>1215766.9399999997</v>
      </c>
    </row>
    <row r="57" spans="1:8">
      <c r="A57" s="25"/>
      <c r="B57" s="65"/>
      <c r="C57" s="66"/>
      <c r="D57" s="66"/>
      <c r="E57" s="62"/>
      <c r="F57" s="66"/>
      <c r="G57" s="66"/>
      <c r="H57" s="63"/>
    </row>
    <row r="58" spans="1:8">
      <c r="A58" s="25">
        <v>34</v>
      </c>
      <c r="B58" s="55" t="s">
        <v>148</v>
      </c>
      <c r="C58" s="53">
        <v>-228258.61</v>
      </c>
      <c r="D58" s="53"/>
      <c r="E58" s="56">
        <v>-228258.61</v>
      </c>
      <c r="F58" s="53">
        <v>891036.7</v>
      </c>
      <c r="G58" s="53"/>
      <c r="H58" s="57">
        <v>891036.7</v>
      </c>
    </row>
    <row r="59" spans="1:8" s="244" customFormat="1">
      <c r="A59" s="25">
        <v>35</v>
      </c>
      <c r="B59" s="55" t="s">
        <v>147</v>
      </c>
      <c r="C59" s="53">
        <v>0</v>
      </c>
      <c r="D59" s="53"/>
      <c r="E59" s="56">
        <v>0</v>
      </c>
      <c r="F59" s="53">
        <v>0</v>
      </c>
      <c r="G59" s="53"/>
      <c r="H59" s="57">
        <v>0</v>
      </c>
    </row>
    <row r="60" spans="1:8">
      <c r="A60" s="25">
        <v>36</v>
      </c>
      <c r="B60" s="55" t="s">
        <v>146</v>
      </c>
      <c r="C60" s="53">
        <v>-2047601.18</v>
      </c>
      <c r="D60" s="53"/>
      <c r="E60" s="56">
        <v>-2047601.18</v>
      </c>
      <c r="F60" s="53">
        <v>78684.83</v>
      </c>
      <c r="G60" s="53"/>
      <c r="H60" s="57">
        <v>78684.83</v>
      </c>
    </row>
    <row r="61" spans="1:8">
      <c r="A61" s="25">
        <v>37</v>
      </c>
      <c r="B61" s="64" t="s">
        <v>145</v>
      </c>
      <c r="C61" s="58">
        <v>-2275859.79</v>
      </c>
      <c r="D61" s="58">
        <v>0</v>
      </c>
      <c r="E61" s="56">
        <v>-2275859.79</v>
      </c>
      <c r="F61" s="58">
        <v>969721.52999999991</v>
      </c>
      <c r="G61" s="58">
        <v>0</v>
      </c>
      <c r="H61" s="57">
        <v>969721.52999999991</v>
      </c>
    </row>
    <row r="62" spans="1:8">
      <c r="A62" s="25"/>
      <c r="B62" s="68"/>
      <c r="C62" s="61"/>
      <c r="D62" s="61"/>
      <c r="E62" s="62"/>
      <c r="F62" s="61"/>
      <c r="G62" s="61"/>
      <c r="H62" s="63"/>
    </row>
    <row r="63" spans="1:8">
      <c r="A63" s="25">
        <v>38</v>
      </c>
      <c r="B63" s="69" t="s">
        <v>144</v>
      </c>
      <c r="C63" s="58">
        <v>1354998.0500000003</v>
      </c>
      <c r="D63" s="58">
        <v>336.89000000001397</v>
      </c>
      <c r="E63" s="56">
        <v>1355334.9400000004</v>
      </c>
      <c r="F63" s="58">
        <v>371577.9099999998</v>
      </c>
      <c r="G63" s="58">
        <v>-125532.49999999994</v>
      </c>
      <c r="H63" s="57">
        <v>246045.40999999986</v>
      </c>
    </row>
    <row r="64" spans="1:8">
      <c r="A64" s="51">
        <v>39</v>
      </c>
      <c r="B64" s="55" t="s">
        <v>143</v>
      </c>
      <c r="C64" s="70">
        <v>0</v>
      </c>
      <c r="D64" s="70"/>
      <c r="E64" s="56">
        <v>0</v>
      </c>
      <c r="F64" s="70">
        <v>0</v>
      </c>
      <c r="G64" s="70"/>
      <c r="H64" s="57">
        <v>0</v>
      </c>
    </row>
    <row r="65" spans="1:8">
      <c r="A65" s="25">
        <v>40</v>
      </c>
      <c r="B65" s="64" t="s">
        <v>142</v>
      </c>
      <c r="C65" s="58">
        <v>1354998.0500000003</v>
      </c>
      <c r="D65" s="58">
        <v>336.89000000001397</v>
      </c>
      <c r="E65" s="56">
        <v>1355334.9400000004</v>
      </c>
      <c r="F65" s="58">
        <v>371577.9099999998</v>
      </c>
      <c r="G65" s="58">
        <v>-125532.49999999994</v>
      </c>
      <c r="H65" s="57">
        <v>246045.40999999986</v>
      </c>
    </row>
    <row r="66" spans="1:8">
      <c r="A66" s="51">
        <v>41</v>
      </c>
      <c r="B66" s="55" t="s">
        <v>141</v>
      </c>
      <c r="C66" s="70">
        <v>0</v>
      </c>
      <c r="D66" s="70"/>
      <c r="E66" s="56">
        <v>0</v>
      </c>
      <c r="F66" s="70">
        <v>0</v>
      </c>
      <c r="G66" s="70"/>
      <c r="H66" s="57">
        <v>0</v>
      </c>
    </row>
    <row r="67" spans="1:8" ht="13.5" thickBot="1">
      <c r="A67" s="71">
        <v>42</v>
      </c>
      <c r="B67" s="72" t="s">
        <v>140</v>
      </c>
      <c r="C67" s="73">
        <v>1354998.0500000003</v>
      </c>
      <c r="D67" s="73">
        <v>336.89000000001397</v>
      </c>
      <c r="E67" s="74">
        <v>1355334.9400000004</v>
      </c>
      <c r="F67" s="73">
        <v>371577.9099999998</v>
      </c>
      <c r="G67" s="73">
        <v>-125532.49999999994</v>
      </c>
      <c r="H67" s="75">
        <v>246045.40999999986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Normal="100" workbookViewId="0">
      <selection activeCell="B2" sqref="B2"/>
    </sheetView>
  </sheetViews>
  <sheetFormatPr defaultColWidth="9.28515625" defaultRowHeight="14.25"/>
  <cols>
    <col min="1" max="1" width="9.5703125" style="5" bestFit="1" customWidth="1"/>
    <col min="2" max="2" width="72.28515625" style="5" customWidth="1"/>
    <col min="3" max="8" width="12.7109375" style="5" customWidth="1"/>
    <col min="9" max="16384" width="9.28515625" style="5"/>
  </cols>
  <sheetData>
    <row r="1" spans="1:8">
      <c r="A1" s="2" t="s">
        <v>30</v>
      </c>
      <c r="B1" s="3" t="str">
        <f>'Info '!C2</f>
        <v>JSC Silk Road Bank</v>
      </c>
    </row>
    <row r="2" spans="1:8">
      <c r="A2" s="2" t="s">
        <v>31</v>
      </c>
      <c r="B2" s="458">
        <f>'1. key ratios '!B2</f>
        <v>44469</v>
      </c>
    </row>
    <row r="3" spans="1:8">
      <c r="A3" s="4"/>
    </row>
    <row r="4" spans="1:8" ht="15" thickBot="1">
      <c r="A4" s="4" t="s">
        <v>74</v>
      </c>
      <c r="B4" s="4"/>
      <c r="C4" s="224"/>
      <c r="D4" s="224"/>
      <c r="E4" s="224"/>
      <c r="F4" s="224"/>
      <c r="G4" s="224"/>
      <c r="H4" s="225" t="s">
        <v>73</v>
      </c>
    </row>
    <row r="5" spans="1:8">
      <c r="A5" s="632" t="s">
        <v>6</v>
      </c>
      <c r="B5" s="634" t="s">
        <v>339</v>
      </c>
      <c r="C5" s="628" t="s">
        <v>68</v>
      </c>
      <c r="D5" s="629"/>
      <c r="E5" s="630"/>
      <c r="F5" s="628" t="s">
        <v>72</v>
      </c>
      <c r="G5" s="629"/>
      <c r="H5" s="631"/>
    </row>
    <row r="6" spans="1:8">
      <c r="A6" s="633"/>
      <c r="B6" s="635"/>
      <c r="C6" s="27" t="s">
        <v>286</v>
      </c>
      <c r="D6" s="27" t="s">
        <v>121</v>
      </c>
      <c r="E6" s="27" t="s">
        <v>108</v>
      </c>
      <c r="F6" s="27" t="s">
        <v>286</v>
      </c>
      <c r="G6" s="27" t="s">
        <v>121</v>
      </c>
      <c r="H6" s="28" t="s">
        <v>108</v>
      </c>
    </row>
    <row r="7" spans="1:8">
      <c r="A7" s="104">
        <v>1</v>
      </c>
      <c r="B7" s="226" t="s">
        <v>373</v>
      </c>
      <c r="C7" s="33">
        <v>186261.88</v>
      </c>
      <c r="D7" s="33">
        <v>62456</v>
      </c>
      <c r="E7" s="227">
        <v>248717.88</v>
      </c>
      <c r="F7" s="33">
        <v>213080.53999999998</v>
      </c>
      <c r="G7" s="33">
        <v>65756</v>
      </c>
      <c r="H7" s="34">
        <v>278836.53999999998</v>
      </c>
    </row>
    <row r="8" spans="1:8">
      <c r="A8" s="104">
        <v>1.1000000000000001</v>
      </c>
      <c r="B8" s="274" t="s">
        <v>304</v>
      </c>
      <c r="C8" s="33">
        <v>125000</v>
      </c>
      <c r="D8" s="33">
        <v>31228</v>
      </c>
      <c r="E8" s="227">
        <v>156228</v>
      </c>
      <c r="F8" s="33">
        <v>125000</v>
      </c>
      <c r="G8" s="33">
        <v>32878</v>
      </c>
      <c r="H8" s="34">
        <v>157878</v>
      </c>
    </row>
    <row r="9" spans="1:8">
      <c r="A9" s="104">
        <v>1.2</v>
      </c>
      <c r="B9" s="274" t="s">
        <v>305</v>
      </c>
      <c r="C9" s="33"/>
      <c r="D9" s="33"/>
      <c r="E9" s="227">
        <v>0</v>
      </c>
      <c r="F9" s="33"/>
      <c r="G9" s="33"/>
      <c r="H9" s="34">
        <v>0</v>
      </c>
    </row>
    <row r="10" spans="1:8">
      <c r="A10" s="104">
        <v>1.3</v>
      </c>
      <c r="B10" s="274" t="s">
        <v>306</v>
      </c>
      <c r="C10" s="33">
        <v>61261.88</v>
      </c>
      <c r="D10" s="33">
        <v>31228</v>
      </c>
      <c r="E10" s="227">
        <v>92489.88</v>
      </c>
      <c r="F10" s="33">
        <v>88080.54</v>
      </c>
      <c r="G10" s="33">
        <v>32878</v>
      </c>
      <c r="H10" s="34">
        <v>120958.54</v>
      </c>
    </row>
    <row r="11" spans="1:8">
      <c r="A11" s="104">
        <v>1.4</v>
      </c>
      <c r="B11" s="274" t="s">
        <v>287</v>
      </c>
      <c r="C11" s="33"/>
      <c r="D11" s="33"/>
      <c r="E11" s="227">
        <v>0</v>
      </c>
      <c r="F11" s="33"/>
      <c r="G11" s="33"/>
      <c r="H11" s="34">
        <v>0</v>
      </c>
    </row>
    <row r="12" spans="1:8" ht="29.25" customHeight="1">
      <c r="A12" s="104">
        <v>2</v>
      </c>
      <c r="B12" s="229" t="s">
        <v>308</v>
      </c>
      <c r="C12" s="33"/>
      <c r="D12" s="33"/>
      <c r="E12" s="227">
        <v>0</v>
      </c>
      <c r="F12" s="33"/>
      <c r="G12" s="33"/>
      <c r="H12" s="34">
        <v>0</v>
      </c>
    </row>
    <row r="13" spans="1:8" ht="19.899999999999999" customHeight="1">
      <c r="A13" s="104">
        <v>3</v>
      </c>
      <c r="B13" s="229" t="s">
        <v>307</v>
      </c>
      <c r="C13" s="33"/>
      <c r="D13" s="33"/>
      <c r="E13" s="227">
        <v>0</v>
      </c>
      <c r="F13" s="33"/>
      <c r="G13" s="33"/>
      <c r="H13" s="34">
        <v>0</v>
      </c>
    </row>
    <row r="14" spans="1:8">
      <c r="A14" s="104">
        <v>3.1</v>
      </c>
      <c r="B14" s="275" t="s">
        <v>288</v>
      </c>
      <c r="C14" s="33"/>
      <c r="D14" s="33"/>
      <c r="E14" s="227">
        <v>0</v>
      </c>
      <c r="F14" s="33"/>
      <c r="G14" s="33"/>
      <c r="H14" s="34">
        <v>0</v>
      </c>
    </row>
    <row r="15" spans="1:8">
      <c r="A15" s="104">
        <v>3.2</v>
      </c>
      <c r="B15" s="275" t="s">
        <v>289</v>
      </c>
      <c r="C15" s="33"/>
      <c r="D15" s="33"/>
      <c r="E15" s="227">
        <v>0</v>
      </c>
      <c r="F15" s="33"/>
      <c r="G15" s="33"/>
      <c r="H15" s="34">
        <v>0</v>
      </c>
    </row>
    <row r="16" spans="1:8">
      <c r="A16" s="104">
        <v>4</v>
      </c>
      <c r="B16" s="278" t="s">
        <v>318</v>
      </c>
      <c r="C16" s="33"/>
      <c r="D16" s="33"/>
      <c r="E16" s="227">
        <v>0</v>
      </c>
      <c r="F16" s="33"/>
      <c r="G16" s="33"/>
      <c r="H16" s="34">
        <v>0</v>
      </c>
    </row>
    <row r="17" spans="1:8">
      <c r="A17" s="104">
        <v>4.0999999999999996</v>
      </c>
      <c r="B17" s="275" t="s">
        <v>309</v>
      </c>
      <c r="C17" s="33">
        <v>194000</v>
      </c>
      <c r="D17" s="33">
        <v>6557880</v>
      </c>
      <c r="E17" s="227">
        <v>6751880</v>
      </c>
      <c r="F17" s="33">
        <v>89500</v>
      </c>
      <c r="G17" s="33">
        <v>657560</v>
      </c>
      <c r="H17" s="34">
        <v>747060</v>
      </c>
    </row>
    <row r="18" spans="1:8">
      <c r="A18" s="104">
        <v>4.2</v>
      </c>
      <c r="B18" s="275" t="s">
        <v>303</v>
      </c>
      <c r="C18" s="33"/>
      <c r="D18" s="33"/>
      <c r="E18" s="227">
        <v>0</v>
      </c>
      <c r="F18" s="33"/>
      <c r="G18" s="33"/>
      <c r="H18" s="34">
        <v>0</v>
      </c>
    </row>
    <row r="19" spans="1:8">
      <c r="A19" s="104">
        <v>5</v>
      </c>
      <c r="B19" s="229" t="s">
        <v>317</v>
      </c>
      <c r="C19" s="33"/>
      <c r="D19" s="33"/>
      <c r="E19" s="227">
        <v>0</v>
      </c>
      <c r="F19" s="33"/>
      <c r="G19" s="33"/>
      <c r="H19" s="34">
        <v>0</v>
      </c>
    </row>
    <row r="20" spans="1:8">
      <c r="A20" s="104">
        <v>5.0999999999999996</v>
      </c>
      <c r="B20" s="276" t="s">
        <v>292</v>
      </c>
      <c r="C20" s="33">
        <v>140000</v>
      </c>
      <c r="D20" s="33">
        <v>37473.599999999999</v>
      </c>
      <c r="E20" s="227">
        <v>177473.6</v>
      </c>
      <c r="F20" s="33">
        <v>145800</v>
      </c>
      <c r="G20" s="33">
        <v>39453.599999999999</v>
      </c>
      <c r="H20" s="34">
        <v>185253.6</v>
      </c>
    </row>
    <row r="21" spans="1:8">
      <c r="A21" s="104">
        <v>5.2</v>
      </c>
      <c r="B21" s="276" t="s">
        <v>291</v>
      </c>
      <c r="C21" s="33"/>
      <c r="D21" s="33"/>
      <c r="E21" s="227">
        <v>0</v>
      </c>
      <c r="F21" s="33"/>
      <c r="G21" s="33"/>
      <c r="H21" s="34">
        <v>0</v>
      </c>
    </row>
    <row r="22" spans="1:8">
      <c r="A22" s="104">
        <v>5.3</v>
      </c>
      <c r="B22" s="276" t="s">
        <v>290</v>
      </c>
      <c r="C22" s="33"/>
      <c r="D22" s="33"/>
      <c r="E22" s="227">
        <v>0</v>
      </c>
      <c r="F22" s="33"/>
      <c r="G22" s="33"/>
      <c r="H22" s="34">
        <v>0</v>
      </c>
    </row>
    <row r="23" spans="1:8">
      <c r="A23" s="104" t="s">
        <v>15</v>
      </c>
      <c r="B23" s="230" t="s">
        <v>75</v>
      </c>
      <c r="C23" s="33">
        <v>90000</v>
      </c>
      <c r="D23" s="33">
        <v>5611671.5999999996</v>
      </c>
      <c r="E23" s="227">
        <v>5701671.5999999996</v>
      </c>
      <c r="F23" s="33">
        <v>90000</v>
      </c>
      <c r="G23" s="33">
        <v>4925124.4000000004</v>
      </c>
      <c r="H23" s="34">
        <v>5015124.4000000004</v>
      </c>
    </row>
    <row r="24" spans="1:8">
      <c r="A24" s="104" t="s">
        <v>16</v>
      </c>
      <c r="B24" s="230" t="s">
        <v>76</v>
      </c>
      <c r="C24" s="33">
        <v>0</v>
      </c>
      <c r="D24" s="33">
        <v>14417030.76</v>
      </c>
      <c r="E24" s="227">
        <v>14417030.76</v>
      </c>
      <c r="F24" s="33">
        <v>0</v>
      </c>
      <c r="G24" s="33">
        <v>10224748.960000001</v>
      </c>
      <c r="H24" s="34">
        <v>10224748.960000001</v>
      </c>
    </row>
    <row r="25" spans="1:8">
      <c r="A25" s="104" t="s">
        <v>17</v>
      </c>
      <c r="B25" s="230" t="s">
        <v>77</v>
      </c>
      <c r="C25" s="33">
        <v>0</v>
      </c>
      <c r="D25" s="33">
        <v>0</v>
      </c>
      <c r="E25" s="227">
        <v>0</v>
      </c>
      <c r="F25" s="33">
        <v>0</v>
      </c>
      <c r="G25" s="33">
        <v>0</v>
      </c>
      <c r="H25" s="34">
        <v>0</v>
      </c>
    </row>
    <row r="26" spans="1:8">
      <c r="A26" s="104" t="s">
        <v>18</v>
      </c>
      <c r="B26" s="230" t="s">
        <v>78</v>
      </c>
      <c r="C26" s="33">
        <v>0</v>
      </c>
      <c r="D26" s="33">
        <v>4902639.8600000003</v>
      </c>
      <c r="E26" s="227">
        <v>4902639.8600000003</v>
      </c>
      <c r="F26" s="33">
        <v>0</v>
      </c>
      <c r="G26" s="33">
        <v>5255548.3</v>
      </c>
      <c r="H26" s="34">
        <v>5255548.3</v>
      </c>
    </row>
    <row r="27" spans="1:8">
      <c r="A27" s="104" t="s">
        <v>19</v>
      </c>
      <c r="B27" s="230" t="s">
        <v>79</v>
      </c>
      <c r="C27" s="33">
        <v>0</v>
      </c>
      <c r="D27" s="33">
        <v>0</v>
      </c>
      <c r="E27" s="227">
        <v>0</v>
      </c>
      <c r="F27" s="33">
        <v>0</v>
      </c>
      <c r="G27" s="33">
        <v>0</v>
      </c>
      <c r="H27" s="34">
        <v>0</v>
      </c>
    </row>
    <row r="28" spans="1:8">
      <c r="A28" s="104">
        <v>5.4</v>
      </c>
      <c r="B28" s="276" t="s">
        <v>293</v>
      </c>
      <c r="C28" s="33">
        <v>0</v>
      </c>
      <c r="D28" s="33">
        <v>0</v>
      </c>
      <c r="E28" s="227">
        <v>0</v>
      </c>
      <c r="F28" s="33">
        <v>0</v>
      </c>
      <c r="G28" s="33">
        <v>84496.46</v>
      </c>
      <c r="H28" s="34">
        <v>84496.46</v>
      </c>
    </row>
    <row r="29" spans="1:8">
      <c r="A29" s="104">
        <v>5.5</v>
      </c>
      <c r="B29" s="276" t="s">
        <v>294</v>
      </c>
      <c r="C29" s="33">
        <v>15000</v>
      </c>
      <c r="D29" s="33">
        <v>0</v>
      </c>
      <c r="E29" s="227">
        <v>15000</v>
      </c>
      <c r="F29" s="33">
        <v>0</v>
      </c>
      <c r="G29" s="33">
        <v>0</v>
      </c>
      <c r="H29" s="34">
        <v>0</v>
      </c>
    </row>
    <row r="30" spans="1:8">
      <c r="A30" s="104">
        <v>5.6</v>
      </c>
      <c r="B30" s="276" t="s">
        <v>295</v>
      </c>
      <c r="C30" s="33">
        <v>0</v>
      </c>
      <c r="D30" s="33">
        <v>0</v>
      </c>
      <c r="E30" s="227">
        <v>0</v>
      </c>
      <c r="F30" s="33">
        <v>0</v>
      </c>
      <c r="G30" s="33">
        <v>0</v>
      </c>
      <c r="H30" s="34">
        <v>0</v>
      </c>
    </row>
    <row r="31" spans="1:8">
      <c r="A31" s="104">
        <v>5.7</v>
      </c>
      <c r="B31" s="276" t="s">
        <v>79</v>
      </c>
      <c r="C31" s="33">
        <v>0</v>
      </c>
      <c r="D31" s="33">
        <v>0</v>
      </c>
      <c r="E31" s="227">
        <v>0</v>
      </c>
      <c r="F31" s="33">
        <v>0</v>
      </c>
      <c r="G31" s="33">
        <v>5193244.49</v>
      </c>
      <c r="H31" s="34">
        <v>5193244.49</v>
      </c>
    </row>
    <row r="32" spans="1:8">
      <c r="A32" s="104">
        <v>6</v>
      </c>
      <c r="B32" s="229" t="s">
        <v>323</v>
      </c>
      <c r="C32" s="33"/>
      <c r="D32" s="33"/>
      <c r="E32" s="227">
        <v>0</v>
      </c>
      <c r="F32" s="33"/>
      <c r="G32" s="33"/>
      <c r="H32" s="34">
        <v>0</v>
      </c>
    </row>
    <row r="33" spans="1:8">
      <c r="A33" s="104">
        <v>6.1</v>
      </c>
      <c r="B33" s="277" t="s">
        <v>313</v>
      </c>
      <c r="C33" s="33">
        <v>0</v>
      </c>
      <c r="D33" s="33">
        <v>4684200</v>
      </c>
      <c r="E33" s="227">
        <v>4684200</v>
      </c>
      <c r="F33" s="33">
        <v>20271600</v>
      </c>
      <c r="G33" s="33">
        <v>39453600</v>
      </c>
      <c r="H33" s="34">
        <v>59725200</v>
      </c>
    </row>
    <row r="34" spans="1:8">
      <c r="A34" s="104">
        <v>6.2</v>
      </c>
      <c r="B34" s="277" t="s">
        <v>314</v>
      </c>
      <c r="C34" s="33">
        <v>1564500</v>
      </c>
      <c r="D34" s="33">
        <v>3747360</v>
      </c>
      <c r="E34" s="227">
        <v>5311860</v>
      </c>
      <c r="F34" s="33">
        <v>13337860</v>
      </c>
      <c r="G34" s="33">
        <v>0</v>
      </c>
      <c r="H34" s="34">
        <v>13337860</v>
      </c>
    </row>
    <row r="35" spans="1:8">
      <c r="A35" s="104">
        <v>6.3</v>
      </c>
      <c r="B35" s="277" t="s">
        <v>310</v>
      </c>
      <c r="C35" s="33"/>
      <c r="D35" s="33"/>
      <c r="E35" s="227">
        <v>0</v>
      </c>
      <c r="F35" s="33"/>
      <c r="G35" s="33"/>
      <c r="H35" s="34">
        <v>0</v>
      </c>
    </row>
    <row r="36" spans="1:8">
      <c r="A36" s="104">
        <v>6.4</v>
      </c>
      <c r="B36" s="277" t="s">
        <v>311</v>
      </c>
      <c r="C36" s="33"/>
      <c r="D36" s="33"/>
      <c r="E36" s="227">
        <v>0</v>
      </c>
      <c r="F36" s="33"/>
      <c r="G36" s="33"/>
      <c r="H36" s="34">
        <v>0</v>
      </c>
    </row>
    <row r="37" spans="1:8">
      <c r="A37" s="104">
        <v>6.5</v>
      </c>
      <c r="B37" s="277" t="s">
        <v>312</v>
      </c>
      <c r="C37" s="33"/>
      <c r="D37" s="33"/>
      <c r="E37" s="227">
        <v>0</v>
      </c>
      <c r="F37" s="33"/>
      <c r="G37" s="33"/>
      <c r="H37" s="34">
        <v>0</v>
      </c>
    </row>
    <row r="38" spans="1:8">
      <c r="A38" s="104">
        <v>6.6</v>
      </c>
      <c r="B38" s="277" t="s">
        <v>315</v>
      </c>
      <c r="C38" s="33"/>
      <c r="D38" s="33"/>
      <c r="E38" s="227">
        <v>0</v>
      </c>
      <c r="F38" s="33"/>
      <c r="G38" s="33"/>
      <c r="H38" s="34">
        <v>0</v>
      </c>
    </row>
    <row r="39" spans="1:8">
      <c r="A39" s="104">
        <v>6.7</v>
      </c>
      <c r="B39" s="277" t="s">
        <v>316</v>
      </c>
      <c r="C39" s="33"/>
      <c r="D39" s="33"/>
      <c r="E39" s="227">
        <v>0</v>
      </c>
      <c r="F39" s="33"/>
      <c r="G39" s="33"/>
      <c r="H39" s="34">
        <v>0</v>
      </c>
    </row>
    <row r="40" spans="1:8">
      <c r="A40" s="104">
        <v>7</v>
      </c>
      <c r="B40" s="229" t="s">
        <v>319</v>
      </c>
      <c r="C40" s="33"/>
      <c r="D40" s="33"/>
      <c r="E40" s="227">
        <v>0</v>
      </c>
      <c r="F40" s="33"/>
      <c r="G40" s="33"/>
      <c r="H40" s="34">
        <v>0</v>
      </c>
    </row>
    <row r="41" spans="1:8">
      <c r="A41" s="104">
        <v>7.1</v>
      </c>
      <c r="B41" s="228" t="s">
        <v>320</v>
      </c>
      <c r="C41" s="33">
        <v>64808</v>
      </c>
      <c r="D41" s="33">
        <v>0</v>
      </c>
      <c r="E41" s="227">
        <v>64808</v>
      </c>
      <c r="F41" s="33">
        <v>0</v>
      </c>
      <c r="G41" s="33">
        <v>0</v>
      </c>
      <c r="H41" s="34">
        <v>0</v>
      </c>
    </row>
    <row r="42" spans="1:8" ht="25.5">
      <c r="A42" s="104">
        <v>7.2</v>
      </c>
      <c r="B42" s="228" t="s">
        <v>321</v>
      </c>
      <c r="C42" s="33">
        <v>2241800</v>
      </c>
      <c r="D42" s="33">
        <v>2677350</v>
      </c>
      <c r="E42" s="227">
        <v>4919150</v>
      </c>
      <c r="F42" s="33">
        <v>1655393</v>
      </c>
      <c r="G42" s="33">
        <v>2306641</v>
      </c>
      <c r="H42" s="34">
        <v>3962034</v>
      </c>
    </row>
    <row r="43" spans="1:8" ht="25.5">
      <c r="A43" s="104">
        <v>7.3</v>
      </c>
      <c r="B43" s="228" t="s">
        <v>324</v>
      </c>
      <c r="C43" s="33">
        <v>4083350</v>
      </c>
      <c r="D43" s="33">
        <v>700035</v>
      </c>
      <c r="E43" s="227">
        <v>4783385</v>
      </c>
      <c r="F43" s="33">
        <v>2495195</v>
      </c>
      <c r="G43" s="33">
        <v>4297845</v>
      </c>
      <c r="H43" s="34">
        <v>6793040</v>
      </c>
    </row>
    <row r="44" spans="1:8" ht="25.5">
      <c r="A44" s="104">
        <v>7.4</v>
      </c>
      <c r="B44" s="228" t="s">
        <v>325</v>
      </c>
      <c r="C44" s="33">
        <v>2750860</v>
      </c>
      <c r="D44" s="33">
        <v>2832259</v>
      </c>
      <c r="E44" s="227">
        <v>5583119</v>
      </c>
      <c r="F44" s="33">
        <v>1944414</v>
      </c>
      <c r="G44" s="33">
        <v>3725178</v>
      </c>
      <c r="H44" s="34">
        <v>5669592</v>
      </c>
    </row>
    <row r="45" spans="1:8">
      <c r="A45" s="104">
        <v>8</v>
      </c>
      <c r="B45" s="229" t="s">
        <v>302</v>
      </c>
      <c r="C45" s="33"/>
      <c r="D45" s="33"/>
      <c r="E45" s="227">
        <v>0</v>
      </c>
      <c r="F45" s="33"/>
      <c r="G45" s="33"/>
      <c r="H45" s="34">
        <v>0</v>
      </c>
    </row>
    <row r="46" spans="1:8">
      <c r="A46" s="104">
        <v>8.1</v>
      </c>
      <c r="B46" s="275" t="s">
        <v>326</v>
      </c>
      <c r="C46" s="33"/>
      <c r="D46" s="33"/>
      <c r="E46" s="227">
        <v>0</v>
      </c>
      <c r="F46" s="33"/>
      <c r="G46" s="33"/>
      <c r="H46" s="34">
        <v>0</v>
      </c>
    </row>
    <row r="47" spans="1:8">
      <c r="A47" s="104">
        <v>8.1999999999999993</v>
      </c>
      <c r="B47" s="275" t="s">
        <v>327</v>
      </c>
      <c r="C47" s="33"/>
      <c r="D47" s="33"/>
      <c r="E47" s="227">
        <v>0</v>
      </c>
      <c r="F47" s="33"/>
      <c r="G47" s="33"/>
      <c r="H47" s="34">
        <v>0</v>
      </c>
    </row>
    <row r="48" spans="1:8">
      <c r="A48" s="104">
        <v>8.3000000000000007</v>
      </c>
      <c r="B48" s="275" t="s">
        <v>328</v>
      </c>
      <c r="C48" s="33"/>
      <c r="D48" s="33"/>
      <c r="E48" s="227">
        <v>0</v>
      </c>
      <c r="F48" s="33"/>
      <c r="G48" s="33"/>
      <c r="H48" s="34">
        <v>0</v>
      </c>
    </row>
    <row r="49" spans="1:8">
      <c r="A49" s="104">
        <v>8.4</v>
      </c>
      <c r="B49" s="275" t="s">
        <v>329</v>
      </c>
      <c r="C49" s="33"/>
      <c r="D49" s="33"/>
      <c r="E49" s="227">
        <v>0</v>
      </c>
      <c r="F49" s="33"/>
      <c r="G49" s="33"/>
      <c r="H49" s="34">
        <v>0</v>
      </c>
    </row>
    <row r="50" spans="1:8">
      <c r="A50" s="104">
        <v>8.5</v>
      </c>
      <c r="B50" s="275" t="s">
        <v>330</v>
      </c>
      <c r="C50" s="33"/>
      <c r="D50" s="33"/>
      <c r="E50" s="227">
        <v>0</v>
      </c>
      <c r="F50" s="33"/>
      <c r="G50" s="33"/>
      <c r="H50" s="34">
        <v>0</v>
      </c>
    </row>
    <row r="51" spans="1:8">
      <c r="A51" s="104">
        <v>8.6</v>
      </c>
      <c r="B51" s="275" t="s">
        <v>331</v>
      </c>
      <c r="C51" s="33"/>
      <c r="D51" s="33"/>
      <c r="E51" s="227">
        <v>0</v>
      </c>
      <c r="F51" s="33"/>
      <c r="G51" s="33"/>
      <c r="H51" s="34">
        <v>0</v>
      </c>
    </row>
    <row r="52" spans="1:8">
      <c r="A52" s="104">
        <v>8.6999999999999993</v>
      </c>
      <c r="B52" s="275" t="s">
        <v>332</v>
      </c>
      <c r="C52" s="33"/>
      <c r="D52" s="33"/>
      <c r="E52" s="227">
        <v>0</v>
      </c>
      <c r="F52" s="33"/>
      <c r="G52" s="33"/>
      <c r="H52" s="34">
        <v>0</v>
      </c>
    </row>
    <row r="53" spans="1:8" ht="15" thickBot="1">
      <c r="A53" s="231">
        <v>9</v>
      </c>
      <c r="B53" s="232" t="s">
        <v>322</v>
      </c>
      <c r="C53" s="233"/>
      <c r="D53" s="233"/>
      <c r="E53" s="234">
        <v>0</v>
      </c>
      <c r="F53" s="233"/>
      <c r="G53" s="233"/>
      <c r="H53" s="45">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C5" activePane="bottomRight" state="frozen"/>
      <selection activeCell="B9" sqref="B9"/>
      <selection pane="topRight" activeCell="B9" sqref="B9"/>
      <selection pane="bottomLeft" activeCell="B9" sqref="B9"/>
      <selection pane="bottomRight" activeCell="C7" sqref="C7:G12"/>
    </sheetView>
  </sheetViews>
  <sheetFormatPr defaultColWidth="9.28515625" defaultRowHeight="12.75"/>
  <cols>
    <col min="1" max="1" width="9.5703125" style="4" bestFit="1" customWidth="1"/>
    <col min="2" max="2" width="93.5703125" style="4" customWidth="1"/>
    <col min="3" max="4" width="10.7109375" style="4" customWidth="1"/>
    <col min="5" max="11" width="9.7109375" style="47" customWidth="1"/>
    <col min="12" max="16384" width="9.28515625" style="47"/>
  </cols>
  <sheetData>
    <row r="1" spans="1:7">
      <c r="A1" s="2" t="s">
        <v>30</v>
      </c>
      <c r="B1" s="3" t="str">
        <f>'Info '!C2</f>
        <v>JSC Silk Road Bank</v>
      </c>
      <c r="C1" s="3"/>
    </row>
    <row r="2" spans="1:7">
      <c r="A2" s="2" t="s">
        <v>31</v>
      </c>
      <c r="B2" s="458">
        <f>'1. key ratios '!B2</f>
        <v>44469</v>
      </c>
      <c r="C2" s="3"/>
    </row>
    <row r="3" spans="1:7">
      <c r="A3" s="2"/>
      <c r="B3" s="3"/>
      <c r="C3" s="3"/>
    </row>
    <row r="4" spans="1:7" ht="15" customHeight="1" thickBot="1">
      <c r="A4" s="4" t="s">
        <v>197</v>
      </c>
      <c r="B4" s="171" t="s">
        <v>296</v>
      </c>
      <c r="C4" s="76" t="s">
        <v>73</v>
      </c>
    </row>
    <row r="5" spans="1:7" ht="15" customHeight="1">
      <c r="A5" s="262" t="s">
        <v>6</v>
      </c>
      <c r="B5" s="263"/>
      <c r="C5" s="455" t="str">
        <f>INT((MONTH($B$2))/3)&amp;"Q"&amp;"-"&amp;YEAR($B$2)</f>
        <v>3Q-2021</v>
      </c>
      <c r="D5" s="455" t="str">
        <f>IF(INT(MONTH($B$2))=3, "4"&amp;"Q"&amp;"-"&amp;YEAR($B$2)-1, IF(INT(MONTH($B$2))=6, "1"&amp;"Q"&amp;"-"&amp;YEAR($B$2), IF(INT(MONTH($B$2))=9, "2"&amp;"Q"&amp;"-"&amp;YEAR($B$2),IF(INT(MONTH($B$2))=12, "3"&amp;"Q"&amp;"-"&amp;YEAR($B$2), 0))))</f>
        <v>2Q-2021</v>
      </c>
      <c r="E5" s="455" t="str">
        <f>IF(INT(MONTH($B$2))=3, "3"&amp;"Q"&amp;"-"&amp;YEAR($B$2)-1, IF(INT(MONTH($B$2))=6, "4"&amp;"Q"&amp;"-"&amp;YEAR($B$2)-1, IF(INT(MONTH($B$2))=9, "1"&amp;"Q"&amp;"-"&amp;YEAR($B$2),IF(INT(MONTH($B$2))=12, "2"&amp;"Q"&amp;"-"&amp;YEAR($B$2), 0))))</f>
        <v>1Q-2021</v>
      </c>
      <c r="F5" s="455" t="str">
        <f>IF(INT(MONTH($B$2))=3, "2"&amp;"Q"&amp;"-"&amp;YEAR($B$2)-1, IF(INT(MONTH($B$2))=6, "3"&amp;"Q"&amp;"-"&amp;YEAR($B$2)-1, IF(INT(MONTH($B$2))=9, "4"&amp;"Q"&amp;"-"&amp;YEAR($B$2)-1,IF(INT(MONTH($B$2))=12, "1"&amp;"Q"&amp;"-"&amp;YEAR($B$2), 0))))</f>
        <v>4Q-2020</v>
      </c>
      <c r="G5" s="456" t="str">
        <f>IF(INT(MONTH($B$2))=3, "1"&amp;"Q"&amp;"-"&amp;YEAR($B$2)-1, IF(INT(MONTH($B$2))=6, "2"&amp;"Q"&amp;"-"&amp;YEAR($B$2)-1, IF(INT(MONTH($B$2))=9, "3"&amp;"Q"&amp;"-"&amp;YEAR($B$2)-1,IF(INT(MONTH($B$2))=12, "4"&amp;"Q"&amp;"-"&amp;YEAR($B$2)-1, 0))))</f>
        <v>3Q-2020</v>
      </c>
    </row>
    <row r="6" spans="1:7" ht="15" customHeight="1">
      <c r="A6" s="77">
        <v>1</v>
      </c>
      <c r="B6" s="375" t="s">
        <v>300</v>
      </c>
      <c r="C6" s="447">
        <f>C7+C9+C10</f>
        <v>48568360.967</v>
      </c>
      <c r="D6" s="449">
        <f>D7+D9+D10</f>
        <v>53087462.533000007</v>
      </c>
      <c r="E6" s="377">
        <f t="shared" ref="E6:G6" si="0">E7+E9+E10</f>
        <v>41286902.445</v>
      </c>
      <c r="F6" s="447">
        <f t="shared" si="0"/>
        <v>42830386.494000003</v>
      </c>
      <c r="G6" s="452">
        <f t="shared" si="0"/>
        <v>48523948.344999991</v>
      </c>
    </row>
    <row r="7" spans="1:7" ht="15" customHeight="1">
      <c r="A7" s="77">
        <v>1.1000000000000001</v>
      </c>
      <c r="B7" s="375" t="s">
        <v>480</v>
      </c>
      <c r="C7" s="448">
        <v>48212211.766999997</v>
      </c>
      <c r="D7" s="450">
        <v>52361139.533000007</v>
      </c>
      <c r="E7" s="448">
        <v>39842699.844999999</v>
      </c>
      <c r="F7" s="448">
        <v>41330128.294</v>
      </c>
      <c r="G7" s="453">
        <v>46904809.144999988</v>
      </c>
    </row>
    <row r="8" spans="1:7">
      <c r="A8" s="77" t="s">
        <v>14</v>
      </c>
      <c r="B8" s="375" t="s">
        <v>196</v>
      </c>
      <c r="C8" s="448">
        <v>0</v>
      </c>
      <c r="D8" s="450">
        <v>0</v>
      </c>
      <c r="E8" s="448">
        <v>0</v>
      </c>
      <c r="F8" s="448">
        <v>0</v>
      </c>
      <c r="G8" s="453">
        <v>0</v>
      </c>
    </row>
    <row r="9" spans="1:7" ht="15" customHeight="1">
      <c r="A9" s="77">
        <v>1.2</v>
      </c>
      <c r="B9" s="376" t="s">
        <v>195</v>
      </c>
      <c r="C9" s="448">
        <v>156228</v>
      </c>
      <c r="D9" s="450">
        <v>156603</v>
      </c>
      <c r="E9" s="448">
        <v>159118</v>
      </c>
      <c r="F9" s="448">
        <v>157766</v>
      </c>
      <c r="G9" s="453">
        <v>157878</v>
      </c>
    </row>
    <row r="10" spans="1:7" ht="15" customHeight="1">
      <c r="A10" s="77">
        <v>1.3</v>
      </c>
      <c r="B10" s="375" t="s">
        <v>28</v>
      </c>
      <c r="C10" s="448">
        <v>199921.2</v>
      </c>
      <c r="D10" s="450">
        <v>569720</v>
      </c>
      <c r="E10" s="448">
        <v>1285084.6000000001</v>
      </c>
      <c r="F10" s="448">
        <v>1342492.2</v>
      </c>
      <c r="G10" s="453">
        <v>1461261.2</v>
      </c>
    </row>
    <row r="11" spans="1:7" ht="15" customHeight="1">
      <c r="A11" s="77">
        <v>2</v>
      </c>
      <c r="B11" s="375" t="s">
        <v>297</v>
      </c>
      <c r="C11" s="448">
        <v>6683803.1720572971</v>
      </c>
      <c r="D11" s="450">
        <v>3060146.2058309983</v>
      </c>
      <c r="E11" s="448">
        <v>2799757.8121239999</v>
      </c>
      <c r="F11" s="448">
        <v>2907658.9108784595</v>
      </c>
      <c r="G11" s="453">
        <v>2852648.1626999998</v>
      </c>
    </row>
    <row r="12" spans="1:7" ht="15" customHeight="1">
      <c r="A12" s="77">
        <v>3</v>
      </c>
      <c r="B12" s="375" t="s">
        <v>298</v>
      </c>
      <c r="C12" s="448">
        <v>10603091.6875</v>
      </c>
      <c r="D12" s="450">
        <v>10603091.6875</v>
      </c>
      <c r="E12" s="448">
        <v>10603091.6875</v>
      </c>
      <c r="F12" s="448">
        <v>10603091.6875</v>
      </c>
      <c r="G12" s="453">
        <v>8965463</v>
      </c>
    </row>
    <row r="13" spans="1:7" ht="15" customHeight="1" thickBot="1">
      <c r="A13" s="79">
        <v>4</v>
      </c>
      <c r="B13" s="80" t="s">
        <v>299</v>
      </c>
      <c r="C13" s="378">
        <f>C6+C11+C12</f>
        <v>65855255.826557294</v>
      </c>
      <c r="D13" s="451">
        <f>D6+D11+D12</f>
        <v>66750700.426331006</v>
      </c>
      <c r="E13" s="379">
        <f t="shared" ref="E13:G13" si="1">E6+E11+E12</f>
        <v>54689751.944623999</v>
      </c>
      <c r="F13" s="378">
        <f t="shared" si="1"/>
        <v>56341137.09237846</v>
      </c>
      <c r="G13" s="454">
        <f t="shared" si="1"/>
        <v>60342059.507699989</v>
      </c>
    </row>
    <row r="14" spans="1:7">
      <c r="B14" s="83"/>
    </row>
    <row r="15" spans="1:7" ht="25.5">
      <c r="B15" s="83" t="s">
        <v>481</v>
      </c>
    </row>
    <row r="16" spans="1:7">
      <c r="B16" s="83"/>
    </row>
    <row r="17" s="47" customFormat="1" ht="11.25"/>
    <row r="18" s="47" customFormat="1" ht="11.25"/>
    <row r="19" s="47" customFormat="1" ht="11.25"/>
    <row r="20" s="47" customFormat="1" ht="11.25"/>
    <row r="21" s="47" customFormat="1" ht="11.25"/>
    <row r="22" s="47" customFormat="1" ht="11.25"/>
    <row r="23" s="47" customFormat="1" ht="11.25"/>
    <row r="24" s="47" customFormat="1" ht="11.25"/>
    <row r="25" s="47" customFormat="1" ht="11.25"/>
    <row r="26" s="47" customFormat="1" ht="11.25"/>
    <row r="27" s="47" customFormat="1" ht="11.25"/>
    <row r="28" s="47" customFormat="1" ht="11.25"/>
    <row r="29" s="47"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1"/>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35" sqref="B35"/>
    </sheetView>
  </sheetViews>
  <sheetFormatPr defaultColWidth="9.28515625" defaultRowHeight="14.25"/>
  <cols>
    <col min="1" max="1" width="9.5703125" style="4" bestFit="1" customWidth="1"/>
    <col min="2" max="2" width="65.5703125" style="4" customWidth="1"/>
    <col min="3" max="3" width="27.5703125" style="4" customWidth="1"/>
    <col min="4" max="16384" width="9.28515625" style="5"/>
  </cols>
  <sheetData>
    <row r="1" spans="1:3">
      <c r="A1" s="2" t="s">
        <v>30</v>
      </c>
      <c r="B1" s="3" t="str">
        <f>'Info '!C2</f>
        <v>JSC Silk Road Bank</v>
      </c>
    </row>
    <row r="2" spans="1:3">
      <c r="A2" s="2" t="s">
        <v>31</v>
      </c>
      <c r="B2" s="458">
        <f>'1. key ratios '!B2</f>
        <v>44469</v>
      </c>
    </row>
    <row r="4" spans="1:3" ht="28.15" customHeight="1" thickBot="1">
      <c r="A4" s="84" t="s">
        <v>80</v>
      </c>
      <c r="B4" s="85" t="s">
        <v>266</v>
      </c>
      <c r="C4" s="86"/>
    </row>
    <row r="5" spans="1:3">
      <c r="A5" s="87"/>
      <c r="B5" s="442" t="s">
        <v>81</v>
      </c>
      <c r="C5" s="443" t="s">
        <v>494</v>
      </c>
    </row>
    <row r="6" spans="1:3">
      <c r="A6" s="88">
        <v>1</v>
      </c>
      <c r="B6" s="89" t="s">
        <v>744</v>
      </c>
      <c r="C6" s="90" t="s">
        <v>745</v>
      </c>
    </row>
    <row r="7" spans="1:3">
      <c r="A7" s="88">
        <v>2</v>
      </c>
      <c r="B7" s="89" t="s">
        <v>746</v>
      </c>
      <c r="C7" s="90" t="s">
        <v>747</v>
      </c>
    </row>
    <row r="8" spans="1:3">
      <c r="A8" s="88">
        <v>3</v>
      </c>
      <c r="B8" s="89" t="s">
        <v>748</v>
      </c>
      <c r="C8" s="90" t="s">
        <v>747</v>
      </c>
    </row>
    <row r="9" spans="1:3">
      <c r="A9" s="88">
        <v>4</v>
      </c>
      <c r="B9" s="89" t="s">
        <v>749</v>
      </c>
      <c r="C9" s="90" t="s">
        <v>747</v>
      </c>
    </row>
    <row r="10" spans="1:3">
      <c r="A10" s="88">
        <v>5</v>
      </c>
      <c r="B10" s="89" t="s">
        <v>750</v>
      </c>
      <c r="C10" s="90" t="s">
        <v>751</v>
      </c>
    </row>
    <row r="11" spans="1:3">
      <c r="A11" s="88">
        <v>6</v>
      </c>
      <c r="B11" s="89"/>
      <c r="C11" s="90"/>
    </row>
    <row r="12" spans="1:3">
      <c r="A12" s="88"/>
      <c r="B12" s="444"/>
      <c r="C12" s="445"/>
    </row>
    <row r="13" spans="1:3" ht="25.5">
      <c r="A13" s="88"/>
      <c r="B13" s="240" t="s">
        <v>82</v>
      </c>
      <c r="C13" s="446" t="s">
        <v>495</v>
      </c>
    </row>
    <row r="14" spans="1:3">
      <c r="A14" s="88">
        <v>1</v>
      </c>
      <c r="B14" s="89" t="s">
        <v>752</v>
      </c>
      <c r="C14" s="91" t="s">
        <v>753</v>
      </c>
    </row>
    <row r="15" spans="1:3">
      <c r="A15" s="88">
        <v>2</v>
      </c>
      <c r="B15" s="89" t="s">
        <v>754</v>
      </c>
      <c r="C15" s="91" t="s">
        <v>755</v>
      </c>
    </row>
    <row r="16" spans="1:3">
      <c r="A16" s="88">
        <v>3</v>
      </c>
      <c r="B16" s="89" t="s">
        <v>756</v>
      </c>
      <c r="C16" s="91" t="s">
        <v>757</v>
      </c>
    </row>
    <row r="17" spans="1:3">
      <c r="A17" s="88">
        <v>4</v>
      </c>
      <c r="B17" s="89"/>
      <c r="C17" s="91"/>
    </row>
    <row r="18" spans="1:3" ht="15.75" customHeight="1">
      <c r="A18" s="88"/>
      <c r="B18" s="89"/>
      <c r="C18" s="92"/>
    </row>
    <row r="19" spans="1:3" ht="30" customHeight="1">
      <c r="A19" s="88"/>
      <c r="B19" s="636" t="s">
        <v>83</v>
      </c>
      <c r="C19" s="637"/>
    </row>
    <row r="20" spans="1:3">
      <c r="A20" s="88">
        <v>1</v>
      </c>
      <c r="B20" s="89" t="s">
        <v>758</v>
      </c>
      <c r="C20" s="587">
        <v>0.61763897792838174</v>
      </c>
    </row>
    <row r="21" spans="1:3">
      <c r="A21" s="88">
        <v>2</v>
      </c>
      <c r="B21" s="586" t="s">
        <v>759</v>
      </c>
      <c r="C21" s="588">
        <v>0.3823005115591433</v>
      </c>
    </row>
    <row r="22" spans="1:3" ht="15.75" customHeight="1">
      <c r="A22" s="88"/>
      <c r="B22" s="89"/>
      <c r="C22" s="90"/>
    </row>
    <row r="23" spans="1:3" ht="29.25" customHeight="1">
      <c r="A23" s="88"/>
      <c r="B23" s="636" t="s">
        <v>84</v>
      </c>
      <c r="C23" s="637"/>
    </row>
    <row r="24" spans="1:3" ht="15">
      <c r="A24" s="589">
        <v>1</v>
      </c>
      <c r="B24" s="590" t="s">
        <v>758</v>
      </c>
      <c r="C24" s="591">
        <v>0.61763900000000005</v>
      </c>
    </row>
    <row r="25" spans="1:3" ht="15">
      <c r="A25" s="592">
        <v>1.1000000000000001</v>
      </c>
      <c r="B25" s="590" t="s">
        <v>760</v>
      </c>
      <c r="C25" s="593">
        <v>0.3823185273376683</v>
      </c>
    </row>
    <row r="26" spans="1:3" ht="15">
      <c r="A26" s="592">
        <v>1.2</v>
      </c>
      <c r="B26" s="590" t="s">
        <v>761</v>
      </c>
      <c r="C26" s="593">
        <v>0.17652121989193151</v>
      </c>
    </row>
    <row r="27" spans="1:3" ht="15">
      <c r="A27" s="592">
        <v>1.3</v>
      </c>
      <c r="B27" s="590" t="s">
        <v>749</v>
      </c>
      <c r="C27" s="593">
        <v>5.8799230698781943E-2</v>
      </c>
    </row>
    <row r="28" spans="1:3" ht="15">
      <c r="A28" s="589">
        <v>2</v>
      </c>
      <c r="B28" s="590" t="s">
        <v>759</v>
      </c>
      <c r="C28" s="593">
        <v>0.3823005115591433</v>
      </c>
    </row>
    <row r="29" spans="1:3" ht="25.5">
      <c r="A29" s="592">
        <v>2.1</v>
      </c>
      <c r="B29" s="590" t="s">
        <v>762</v>
      </c>
      <c r="C29" s="593">
        <v>0.3823005115591433</v>
      </c>
    </row>
    <row r="30" spans="1:3" ht="15">
      <c r="A30" s="594" t="s">
        <v>763</v>
      </c>
      <c r="B30" s="590" t="s">
        <v>764</v>
      </c>
      <c r="C30" s="593">
        <v>0.3823005115591433</v>
      </c>
    </row>
    <row r="31" spans="1:3" ht="15" thickBot="1">
      <c r="A31" s="93"/>
      <c r="B31" s="94"/>
      <c r="C31" s="95"/>
    </row>
  </sheetData>
  <mergeCells count="2">
    <mergeCell ref="B23:C23"/>
    <mergeCell ref="B19:C19"/>
  </mergeCells>
  <dataValidations count="1">
    <dataValidation type="list" allowBlank="1" showInputMessage="1" showErrorMessage="1" sqref="C6:C11"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21" activePane="bottomRight" state="frozen"/>
      <selection activeCell="B9" sqref="B9"/>
      <selection pane="topRight" activeCell="B9" sqref="B9"/>
      <selection pane="bottomLeft" activeCell="B9" sqref="B9"/>
      <selection pane="bottomRight" activeCell="C8" sqref="C8:E20"/>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5">
      <c r="A1" s="82" t="s">
        <v>30</v>
      </c>
      <c r="B1" s="3" t="str">
        <f>'Info '!C2</f>
        <v>JSC Silk Road Bank</v>
      </c>
    </row>
    <row r="2" spans="1:5" s="2" customFormat="1" ht="15.75" customHeight="1">
      <c r="A2" s="82" t="s">
        <v>31</v>
      </c>
      <c r="B2" s="458">
        <f>'1. key ratios '!B2</f>
        <v>44469</v>
      </c>
    </row>
    <row r="3" spans="1:5" s="2" customFormat="1" ht="15.75" customHeight="1">
      <c r="A3" s="82"/>
    </row>
    <row r="4" spans="1:5" s="2" customFormat="1" ht="15.75" customHeight="1" thickBot="1">
      <c r="A4" s="306" t="s">
        <v>201</v>
      </c>
      <c r="B4" s="642" t="s">
        <v>346</v>
      </c>
      <c r="C4" s="643"/>
      <c r="D4" s="643"/>
      <c r="E4" s="643"/>
    </row>
    <row r="5" spans="1:5" s="99" customFormat="1" ht="17.649999999999999" customHeight="1">
      <c r="A5" s="245"/>
      <c r="B5" s="246"/>
      <c r="C5" s="97" t="s">
        <v>0</v>
      </c>
      <c r="D5" s="97" t="s">
        <v>1</v>
      </c>
      <c r="E5" s="98" t="s">
        <v>2</v>
      </c>
    </row>
    <row r="6" spans="1:5" ht="14.65" customHeight="1">
      <c r="A6" s="188"/>
      <c r="B6" s="638" t="s">
        <v>353</v>
      </c>
      <c r="C6" s="638" t="s">
        <v>92</v>
      </c>
      <c r="D6" s="640" t="s">
        <v>200</v>
      </c>
      <c r="E6" s="641"/>
    </row>
    <row r="7" spans="1:5" ht="99.6" customHeight="1">
      <c r="A7" s="188"/>
      <c r="B7" s="639"/>
      <c r="C7" s="638"/>
      <c r="D7" s="354" t="s">
        <v>199</v>
      </c>
      <c r="E7" s="355" t="s">
        <v>354</v>
      </c>
    </row>
    <row r="8" spans="1:5">
      <c r="A8" s="101">
        <v>1</v>
      </c>
      <c r="B8" s="356" t="s">
        <v>35</v>
      </c>
      <c r="C8" s="357">
        <v>1886362.4100000001</v>
      </c>
      <c r="D8" s="357"/>
      <c r="E8" s="358">
        <v>1886362.4100000001</v>
      </c>
    </row>
    <row r="9" spans="1:5">
      <c r="A9" s="101">
        <v>2</v>
      </c>
      <c r="B9" s="356" t="s">
        <v>36</v>
      </c>
      <c r="C9" s="357">
        <v>3518174.84</v>
      </c>
      <c r="D9" s="357"/>
      <c r="E9" s="358">
        <v>3518174.84</v>
      </c>
    </row>
    <row r="10" spans="1:5">
      <c r="A10" s="101">
        <v>3</v>
      </c>
      <c r="B10" s="356" t="s">
        <v>37</v>
      </c>
      <c r="C10" s="357">
        <v>12516587.24</v>
      </c>
      <c r="D10" s="357"/>
      <c r="E10" s="358">
        <v>12516587.24</v>
      </c>
    </row>
    <row r="11" spans="1:5">
      <c r="A11" s="101">
        <v>4</v>
      </c>
      <c r="B11" s="356" t="s">
        <v>38</v>
      </c>
      <c r="C11" s="357">
        <v>0</v>
      </c>
      <c r="D11" s="357"/>
      <c r="E11" s="358">
        <v>0</v>
      </c>
    </row>
    <row r="12" spans="1:5">
      <c r="A12" s="101">
        <v>5</v>
      </c>
      <c r="B12" s="356" t="s">
        <v>39</v>
      </c>
      <c r="C12" s="357">
        <v>39916655.210000001</v>
      </c>
      <c r="D12" s="357"/>
      <c r="E12" s="358">
        <v>39916655.210000001</v>
      </c>
    </row>
    <row r="13" spans="1:5">
      <c r="A13" s="101">
        <v>6.1</v>
      </c>
      <c r="B13" s="359" t="s">
        <v>40</v>
      </c>
      <c r="C13" s="360">
        <v>12404883.389999999</v>
      </c>
      <c r="D13" s="357"/>
      <c r="E13" s="358">
        <v>12404883.389999999</v>
      </c>
    </row>
    <row r="14" spans="1:5">
      <c r="A14" s="101">
        <v>6.2</v>
      </c>
      <c r="B14" s="361" t="s">
        <v>41</v>
      </c>
      <c r="C14" s="360">
        <v>-1185912.03</v>
      </c>
      <c r="D14" s="357"/>
      <c r="E14" s="358">
        <v>-1185912.03</v>
      </c>
    </row>
    <row r="15" spans="1:5">
      <c r="A15" s="101">
        <v>6</v>
      </c>
      <c r="B15" s="356" t="s">
        <v>42</v>
      </c>
      <c r="C15" s="357">
        <v>11218971.359999999</v>
      </c>
      <c r="D15" s="357"/>
      <c r="E15" s="358">
        <v>11218971.359999999</v>
      </c>
    </row>
    <row r="16" spans="1:5">
      <c r="A16" s="101">
        <v>7</v>
      </c>
      <c r="B16" s="356" t="s">
        <v>43</v>
      </c>
      <c r="C16" s="357">
        <v>1111763.8999999999</v>
      </c>
      <c r="D16" s="357"/>
      <c r="E16" s="358">
        <v>1111763.8999999999</v>
      </c>
    </row>
    <row r="17" spans="1:7">
      <c r="A17" s="101">
        <v>8</v>
      </c>
      <c r="B17" s="356" t="s">
        <v>198</v>
      </c>
      <c r="C17" s="357">
        <v>450393.19</v>
      </c>
      <c r="D17" s="357"/>
      <c r="E17" s="358">
        <v>450393.19</v>
      </c>
      <c r="F17" s="102"/>
      <c r="G17" s="102"/>
    </row>
    <row r="18" spans="1:7">
      <c r="A18" s="101">
        <v>9</v>
      </c>
      <c r="B18" s="356" t="s">
        <v>44</v>
      </c>
      <c r="C18" s="357">
        <v>20000</v>
      </c>
      <c r="D18" s="357"/>
      <c r="E18" s="358">
        <v>20000</v>
      </c>
      <c r="G18" s="102"/>
    </row>
    <row r="19" spans="1:7">
      <c r="A19" s="101">
        <v>10</v>
      </c>
      <c r="B19" s="356" t="s">
        <v>45</v>
      </c>
      <c r="C19" s="357">
        <v>13611226</v>
      </c>
      <c r="D19" s="357">
        <v>258816.28000000003</v>
      </c>
      <c r="E19" s="358">
        <v>13352409.720000001</v>
      </c>
      <c r="G19" s="102"/>
    </row>
    <row r="20" spans="1:7">
      <c r="A20" s="101">
        <v>11</v>
      </c>
      <c r="B20" s="356" t="s">
        <v>46</v>
      </c>
      <c r="C20" s="357">
        <v>3932134.8600000003</v>
      </c>
      <c r="D20" s="357"/>
      <c r="E20" s="358">
        <v>3932134.8600000003</v>
      </c>
    </row>
    <row r="21" spans="1:7" ht="26.25" thickBot="1">
      <c r="A21" s="191"/>
      <c r="B21" s="307" t="s">
        <v>356</v>
      </c>
      <c r="C21" s="247">
        <f>SUM(C8:C12, C15:C20)</f>
        <v>88182269.010000005</v>
      </c>
      <c r="D21" s="247">
        <f>SUM(D8:D12, D15:D20)</f>
        <v>258816.28000000003</v>
      </c>
      <c r="E21" s="362">
        <f>SUM(E8:E12, E15:E20)</f>
        <v>87923452.730000004</v>
      </c>
    </row>
    <row r="22" spans="1:7">
      <c r="A22" s="5"/>
      <c r="B22" s="5"/>
      <c r="C22" s="5"/>
      <c r="D22" s="5"/>
      <c r="E22" s="5"/>
    </row>
    <row r="23" spans="1:7">
      <c r="A23" s="5"/>
      <c r="B23" s="5"/>
      <c r="C23" s="5"/>
      <c r="D23" s="5"/>
      <c r="E23" s="5"/>
    </row>
    <row r="25" spans="1:7" s="4" customFormat="1">
      <c r="B25" s="103"/>
      <c r="F25" s="5"/>
      <c r="G25" s="5"/>
    </row>
    <row r="26" spans="1:7" s="4" customFormat="1">
      <c r="B26" s="103"/>
      <c r="F26" s="5"/>
      <c r="G26" s="5"/>
    </row>
    <row r="27" spans="1:7" s="4" customFormat="1">
      <c r="B27" s="103"/>
      <c r="F27" s="5"/>
      <c r="G27" s="5"/>
    </row>
    <row r="28" spans="1:7" s="4" customFormat="1">
      <c r="B28" s="103"/>
      <c r="F28" s="5"/>
      <c r="G28" s="5"/>
    </row>
    <row r="29" spans="1:7" s="4" customFormat="1">
      <c r="B29" s="103"/>
      <c r="F29" s="5"/>
      <c r="G29" s="5"/>
    </row>
    <row r="30" spans="1:7" s="4" customFormat="1">
      <c r="B30" s="103"/>
      <c r="F30" s="5"/>
      <c r="G30" s="5"/>
    </row>
    <row r="31" spans="1:7" s="4" customFormat="1">
      <c r="B31" s="103"/>
      <c r="F31" s="5"/>
      <c r="G31" s="5"/>
    </row>
    <row r="32" spans="1:7" s="4" customFormat="1">
      <c r="B32" s="103"/>
      <c r="F32" s="5"/>
      <c r="G32" s="5"/>
    </row>
    <row r="33" spans="2:7" s="4" customFormat="1">
      <c r="B33" s="103"/>
      <c r="F33" s="5"/>
      <c r="G33" s="5"/>
    </row>
    <row r="34" spans="2:7" s="4" customFormat="1">
      <c r="B34" s="103"/>
      <c r="F34" s="5"/>
      <c r="G34" s="5"/>
    </row>
    <row r="35" spans="2:7" s="4" customFormat="1">
      <c r="B35" s="103"/>
      <c r="F35" s="5"/>
      <c r="G35" s="5"/>
    </row>
    <row r="36" spans="2:7" s="4" customFormat="1">
      <c r="B36" s="103"/>
      <c r="F36" s="5"/>
      <c r="G36" s="5"/>
    </row>
    <row r="37" spans="2:7" s="4" customFormat="1">
      <c r="B37" s="103"/>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C5" activePane="bottomRight" state="frozen"/>
      <selection activeCell="B15" sqref="B15"/>
      <selection pane="topRight" activeCell="B15" sqref="B15"/>
      <selection pane="bottomLeft" activeCell="B15" sqref="B15"/>
      <selection pane="bottomRight" activeCell="C9" sqref="C9:C12"/>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Silk Road Bank</v>
      </c>
    </row>
    <row r="2" spans="1:6" s="2" customFormat="1" ht="15.75" customHeight="1">
      <c r="A2" s="2" t="s">
        <v>31</v>
      </c>
      <c r="B2" s="458">
        <f>'1. key ratios '!B2</f>
        <v>44469</v>
      </c>
      <c r="C2" s="4"/>
      <c r="D2" s="4"/>
      <c r="E2" s="4"/>
      <c r="F2" s="4"/>
    </row>
    <row r="3" spans="1:6" s="2" customFormat="1" ht="15.75" customHeight="1">
      <c r="C3" s="4"/>
      <c r="D3" s="4"/>
      <c r="E3" s="4"/>
      <c r="F3" s="4"/>
    </row>
    <row r="4" spans="1:6" s="2" customFormat="1" ht="13.5" thickBot="1">
      <c r="A4" s="2" t="s">
        <v>85</v>
      </c>
      <c r="B4" s="308" t="s">
        <v>333</v>
      </c>
      <c r="C4" s="96" t="s">
        <v>73</v>
      </c>
      <c r="D4" s="4"/>
      <c r="E4" s="4"/>
      <c r="F4" s="4"/>
    </row>
    <row r="5" spans="1:6">
      <c r="A5" s="251">
        <v>1</v>
      </c>
      <c r="B5" s="309" t="s">
        <v>355</v>
      </c>
      <c r="C5" s="252">
        <f>'7. LI1 '!E21</f>
        <v>87923452.730000004</v>
      </c>
    </row>
    <row r="6" spans="1:6">
      <c r="A6" s="104">
        <v>2.1</v>
      </c>
      <c r="B6" s="189" t="s">
        <v>334</v>
      </c>
      <c r="C6" s="180">
        <v>248717.88</v>
      </c>
    </row>
    <row r="7" spans="1:6" s="83" customFormat="1" outlineLevel="1">
      <c r="A7" s="77">
        <v>2.2000000000000002</v>
      </c>
      <c r="B7" s="78" t="s">
        <v>335</v>
      </c>
      <c r="C7" s="253">
        <v>9996060</v>
      </c>
    </row>
    <row r="8" spans="1:6" s="83" customFormat="1" ht="25.5">
      <c r="A8" s="77">
        <v>3</v>
      </c>
      <c r="B8" s="249" t="s">
        <v>336</v>
      </c>
      <c r="C8" s="254">
        <f>SUM(C5:C7)</f>
        <v>98168230.609999999</v>
      </c>
    </row>
    <row r="9" spans="1:6">
      <c r="A9" s="104">
        <v>4</v>
      </c>
      <c r="B9" s="105" t="s">
        <v>87</v>
      </c>
      <c r="C9" s="180">
        <v>188793.57</v>
      </c>
    </row>
    <row r="10" spans="1:6" s="83" customFormat="1" outlineLevel="1">
      <c r="A10" s="77">
        <v>5.0999999999999996</v>
      </c>
      <c r="B10" s="78" t="s">
        <v>337</v>
      </c>
      <c r="C10" s="253">
        <v>-92489.88</v>
      </c>
    </row>
    <row r="11" spans="1:6" s="83" customFormat="1" outlineLevel="1">
      <c r="A11" s="77">
        <v>5.2</v>
      </c>
      <c r="B11" s="78" t="s">
        <v>338</v>
      </c>
      <c r="C11" s="253">
        <v>-9796138.8000000007</v>
      </c>
    </row>
    <row r="12" spans="1:6" s="83" customFormat="1">
      <c r="A12" s="77">
        <v>6</v>
      </c>
      <c r="B12" s="248" t="s">
        <v>482</v>
      </c>
      <c r="C12" s="253">
        <v>0</v>
      </c>
    </row>
    <row r="13" spans="1:6" s="83" customFormat="1" ht="13.5" thickBot="1">
      <c r="A13" s="79">
        <v>7</v>
      </c>
      <c r="B13" s="250" t="s">
        <v>284</v>
      </c>
      <c r="C13" s="255">
        <f>SUM(C8:C12)</f>
        <v>88468395.5</v>
      </c>
    </row>
    <row r="15" spans="1:6" ht="25.5">
      <c r="B15" s="83" t="s">
        <v>483</v>
      </c>
    </row>
    <row r="17" spans="1:2" ht="15">
      <c r="A17" s="264"/>
      <c r="B17" s="265"/>
    </row>
    <row r="18" spans="1:2" ht="15">
      <c r="A18" s="269"/>
      <c r="B18" s="270"/>
    </row>
    <row r="19" spans="1:2">
      <c r="A19" s="271"/>
      <c r="B19" s="266"/>
    </row>
    <row r="20" spans="1:2">
      <c r="A20" s="272"/>
      <c r="B20" s="267"/>
    </row>
    <row r="21" spans="1:2">
      <c r="A21" s="272"/>
      <c r="B21" s="270"/>
    </row>
    <row r="22" spans="1:2">
      <c r="A22" s="271"/>
      <c r="B22" s="268"/>
    </row>
    <row r="23" spans="1:2">
      <c r="A23" s="272"/>
      <c r="B23" s="267"/>
    </row>
    <row r="24" spans="1:2">
      <c r="A24" s="272"/>
      <c r="B24" s="267"/>
    </row>
    <row r="25" spans="1:2">
      <c r="A25" s="272"/>
      <c r="B25" s="273"/>
    </row>
    <row r="26" spans="1:2">
      <c r="A26" s="272"/>
      <c r="B26" s="270"/>
    </row>
    <row r="27" spans="1:2">
      <c r="B27" s="103"/>
    </row>
    <row r="28" spans="1:2">
      <c r="B28" s="103"/>
    </row>
    <row r="29" spans="1:2">
      <c r="B29" s="103"/>
    </row>
    <row r="30" spans="1:2">
      <c r="B30" s="103"/>
    </row>
    <row r="31" spans="1:2">
      <c r="B31" s="103"/>
    </row>
    <row r="32" spans="1:2">
      <c r="B32" s="103"/>
    </row>
    <row r="33" spans="2:2">
      <c r="B33" s="10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4oJvfmwmRa2JGNe/Bg9tBjxpdiuJZIX6M3vlUNuNRgY=</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hU1+xBSCvhFhU+Ze1aUuIARQzdyzuPrAroDJPzK0wmU=</DigestValue>
    </Reference>
  </SignedInfo>
  <SignatureValue>LxfZev4yqs6fOdl8xdY375UN/yD8f25HUq1AHtKGyMuAa/uxHDQWHqRGcwBHbijaCTa0/KdZ8IE9
DeFweTC41mrol6E6b/LE65Zy184p8Y27XAKUyzAVTwN7id22Ee7pNKldfHjWVTlf1blDsy9EXclY
5UNAMAUjCl2cuxCz3pqrrL1nYsZa4Crjs74+5ey25cfnmgLp7kUq6w1piwNfWIu5TV84M9yaXQlX
JQvQ/Uo6QQ0F1daHy0zK+oDMusf9WrIgJcOXMVB23Pfvilyvfvpnq6B+TWh2tL9D9y1hHlaxRBTE
aV+L6rFANkRQ58YJTd1TxcWCQ1at4RNl22d9Kw==</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qVHETOR6mCJQCoZHrp/lxW5vuyWSZ7/RYhPenG1UbPk=</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hoaoXGV/7doOxz5YP2F/5d1GVXjmtsSLK8foAjDIOaI=</DigestValue>
      </Reference>
      <Reference URI="/xl/styles.xml?ContentType=application/vnd.openxmlformats-officedocument.spreadsheetml.styles+xml">
        <DigestMethod Algorithm="http://www.w3.org/2001/04/xmlenc#sha256"/>
        <DigestValue>HB6yIXubsbJTISQ+gbcVDoI3jQtZEizCrspTj51xMhI=</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CYWPiMOj+IWMJh8v4f17oa4Pnrr117Mu1/ag1VTGDM0=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HP6ZWqtR2cUmP1B0zFY6uCQLNFMCNba76wNefmzXB6s=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vFufKl3mUxn+0s1xICmnNNK/bcqSHhPIxSzRDpmWzQA=</DigestValue>
      </Reference>
      <Reference URI="/xl/worksheets/sheet10.xml?ContentType=application/vnd.openxmlformats-officedocument.spreadsheetml.worksheet+xml">
        <DigestMethod Algorithm="http://www.w3.org/2001/04/xmlenc#sha256"/>
        <DigestValue>Wy6ZkwtYy7Ohb1q9ckqadCzXRjzKndQS9O0hoaBkX0Y=</DigestValue>
      </Reference>
      <Reference URI="/xl/worksheets/sheet11.xml?ContentType=application/vnd.openxmlformats-officedocument.spreadsheetml.worksheet+xml">
        <DigestMethod Algorithm="http://www.w3.org/2001/04/xmlenc#sha256"/>
        <DigestValue>sjhUheol7BDFh3tZtNAg5pMDcaRg6k8Srs0t9J3xwKM=</DigestValue>
      </Reference>
      <Reference URI="/xl/worksheets/sheet12.xml?ContentType=application/vnd.openxmlformats-officedocument.spreadsheetml.worksheet+xml">
        <DigestMethod Algorithm="http://www.w3.org/2001/04/xmlenc#sha256"/>
        <DigestValue>dZULSOGJo2fkXu28pGEePjh8FnqR7uRCSQ75mkrumWk=</DigestValue>
      </Reference>
      <Reference URI="/xl/worksheets/sheet13.xml?ContentType=application/vnd.openxmlformats-officedocument.spreadsheetml.worksheet+xml">
        <DigestMethod Algorithm="http://www.w3.org/2001/04/xmlenc#sha256"/>
        <DigestValue>CKpPDy/IVQBRfcVEOTyqmJxK+LK3VvPXCTGw9Xy47lI=</DigestValue>
      </Reference>
      <Reference URI="/xl/worksheets/sheet14.xml?ContentType=application/vnd.openxmlformats-officedocument.spreadsheetml.worksheet+xml">
        <DigestMethod Algorithm="http://www.w3.org/2001/04/xmlenc#sha256"/>
        <DigestValue>YPT4+qMu1k59y59Z/3ttDb7LowRw1lVh8iNXqDdvKtA=</DigestValue>
      </Reference>
      <Reference URI="/xl/worksheets/sheet15.xml?ContentType=application/vnd.openxmlformats-officedocument.spreadsheetml.worksheet+xml">
        <DigestMethod Algorithm="http://www.w3.org/2001/04/xmlenc#sha256"/>
        <DigestValue>o2Wh1thK8GEgCPM7svmEJ9RkE3BlEd4HBjGDyG6+EVI=</DigestValue>
      </Reference>
      <Reference URI="/xl/worksheets/sheet16.xml?ContentType=application/vnd.openxmlformats-officedocument.spreadsheetml.worksheet+xml">
        <DigestMethod Algorithm="http://www.w3.org/2001/04/xmlenc#sha256"/>
        <DigestValue>LYOwT7fS4YXl2TsVVmjVEc8/sePC1CZNC6MMnHAyXuI=</DigestValue>
      </Reference>
      <Reference URI="/xl/worksheets/sheet17.xml?ContentType=application/vnd.openxmlformats-officedocument.spreadsheetml.worksheet+xml">
        <DigestMethod Algorithm="http://www.w3.org/2001/04/xmlenc#sha256"/>
        <DigestValue>gpDuQNhJtal2cpgSK7hRJndM+jNZiGW+wm11q4mxxY4=</DigestValue>
      </Reference>
      <Reference URI="/xl/worksheets/sheet18.xml?ContentType=application/vnd.openxmlformats-officedocument.spreadsheetml.worksheet+xml">
        <DigestMethod Algorithm="http://www.w3.org/2001/04/xmlenc#sha256"/>
        <DigestValue>UFla6f6UePp4UC/YdjfHpq0cQZgPJNTWaKO+eWr+aBw=</DigestValue>
      </Reference>
      <Reference URI="/xl/worksheets/sheet19.xml?ContentType=application/vnd.openxmlformats-officedocument.spreadsheetml.worksheet+xml">
        <DigestMethod Algorithm="http://www.w3.org/2001/04/xmlenc#sha256"/>
        <DigestValue>rn2Zc524IqbhjetC/wWpMnf64nThtAsVFqAluYHZyDE=</DigestValue>
      </Reference>
      <Reference URI="/xl/worksheets/sheet2.xml?ContentType=application/vnd.openxmlformats-officedocument.spreadsheetml.worksheet+xml">
        <DigestMethod Algorithm="http://www.w3.org/2001/04/xmlenc#sha256"/>
        <DigestValue>PBWx3hdNibYXiVtJEMAYMB+EHQGi1T1i8CywXzsNe2A=</DigestValue>
      </Reference>
      <Reference URI="/xl/worksheets/sheet20.xml?ContentType=application/vnd.openxmlformats-officedocument.spreadsheetml.worksheet+xml">
        <DigestMethod Algorithm="http://www.w3.org/2001/04/xmlenc#sha256"/>
        <DigestValue>mqx52pzzBqIkeO0954DZhKcqsyJt0RXgmRz9gCpEWhk=</DigestValue>
      </Reference>
      <Reference URI="/xl/worksheets/sheet21.xml?ContentType=application/vnd.openxmlformats-officedocument.spreadsheetml.worksheet+xml">
        <DigestMethod Algorithm="http://www.w3.org/2001/04/xmlenc#sha256"/>
        <DigestValue>p66y0snGduurM2c+k93eQ935oNbi7cCG/epA9nIFH5E=</DigestValue>
      </Reference>
      <Reference URI="/xl/worksheets/sheet22.xml?ContentType=application/vnd.openxmlformats-officedocument.spreadsheetml.worksheet+xml">
        <DigestMethod Algorithm="http://www.w3.org/2001/04/xmlenc#sha256"/>
        <DigestValue>Hei0tbf1br6ek03NXzRs5oS7FpSpg+QN3rANMtx2aVQ=</DigestValue>
      </Reference>
      <Reference URI="/xl/worksheets/sheet23.xml?ContentType=application/vnd.openxmlformats-officedocument.spreadsheetml.worksheet+xml">
        <DigestMethod Algorithm="http://www.w3.org/2001/04/xmlenc#sha256"/>
        <DigestValue>NcklzBs9wEem4+sIK1laSmjOk20kH8RhRcVA1m7HTvY=</DigestValue>
      </Reference>
      <Reference URI="/xl/worksheets/sheet24.xml?ContentType=application/vnd.openxmlformats-officedocument.spreadsheetml.worksheet+xml">
        <DigestMethod Algorithm="http://www.w3.org/2001/04/xmlenc#sha256"/>
        <DigestValue>GZZ94WLCsJQyts17VkGPj7cFHGZZA1EL9w3Z+4kWglI=</DigestValue>
      </Reference>
      <Reference URI="/xl/worksheets/sheet25.xml?ContentType=application/vnd.openxmlformats-officedocument.spreadsheetml.worksheet+xml">
        <DigestMethod Algorithm="http://www.w3.org/2001/04/xmlenc#sha256"/>
        <DigestValue>tkuMrm1yoU8C3fWenqHLH91D5Uejg5anLVKjpiJSp2I=</DigestValue>
      </Reference>
      <Reference URI="/xl/worksheets/sheet26.xml?ContentType=application/vnd.openxmlformats-officedocument.spreadsheetml.worksheet+xml">
        <DigestMethod Algorithm="http://www.w3.org/2001/04/xmlenc#sha256"/>
        <DigestValue>ohK4UY4NMAzqXe0eyduAGQWBgX3P+gMonrUzM6gvApY=</DigestValue>
      </Reference>
      <Reference URI="/xl/worksheets/sheet27.xml?ContentType=application/vnd.openxmlformats-officedocument.spreadsheetml.worksheet+xml">
        <DigestMethod Algorithm="http://www.w3.org/2001/04/xmlenc#sha256"/>
        <DigestValue>XqXamxD8vk1+1ND8/ESSvOLlxP7VYeIBCMGWh9gcybo=</DigestValue>
      </Reference>
      <Reference URI="/xl/worksheets/sheet28.xml?ContentType=application/vnd.openxmlformats-officedocument.spreadsheetml.worksheet+xml">
        <DigestMethod Algorithm="http://www.w3.org/2001/04/xmlenc#sha256"/>
        <DigestValue>Q7CUpNbjMDzv5MzO+w8wTmso6pRQWG3ia+q3aGWdGLM=</DigestValue>
      </Reference>
      <Reference URI="/xl/worksheets/sheet29.xml?ContentType=application/vnd.openxmlformats-officedocument.spreadsheetml.worksheet+xml">
        <DigestMethod Algorithm="http://www.w3.org/2001/04/xmlenc#sha256"/>
        <DigestValue>MfvJjrV2TeSsxu/ALH7wV9g1/vJTKjRg5PELGfebkdI=</DigestValue>
      </Reference>
      <Reference URI="/xl/worksheets/sheet3.xml?ContentType=application/vnd.openxmlformats-officedocument.spreadsheetml.worksheet+xml">
        <DigestMethod Algorithm="http://www.w3.org/2001/04/xmlenc#sha256"/>
        <DigestValue>1OQJFd9Zt99G6j9258ZvCcduZRvOYkRsSNsUndItF4g=</DigestValue>
      </Reference>
      <Reference URI="/xl/worksheets/sheet4.xml?ContentType=application/vnd.openxmlformats-officedocument.spreadsheetml.worksheet+xml">
        <DigestMethod Algorithm="http://www.w3.org/2001/04/xmlenc#sha256"/>
        <DigestValue>9IsLwH9VwXv0K8r5Ceo/fbWmoeKuxESFWTk1eWQi0iw=</DigestValue>
      </Reference>
      <Reference URI="/xl/worksheets/sheet5.xml?ContentType=application/vnd.openxmlformats-officedocument.spreadsheetml.worksheet+xml">
        <DigestMethod Algorithm="http://www.w3.org/2001/04/xmlenc#sha256"/>
        <DigestValue>mXyu4zKSk61QKvydLjig22LF6MVuZgbCdxJasqLStck=</DigestValue>
      </Reference>
      <Reference URI="/xl/worksheets/sheet6.xml?ContentType=application/vnd.openxmlformats-officedocument.spreadsheetml.worksheet+xml">
        <DigestMethod Algorithm="http://www.w3.org/2001/04/xmlenc#sha256"/>
        <DigestValue>qqQwg2UWCnaLJGjN1TOIE55nDpcKjAJ/TwOgs02fEys=</DigestValue>
      </Reference>
      <Reference URI="/xl/worksheets/sheet7.xml?ContentType=application/vnd.openxmlformats-officedocument.spreadsheetml.worksheet+xml">
        <DigestMethod Algorithm="http://www.w3.org/2001/04/xmlenc#sha256"/>
        <DigestValue>jA7mrtiVOgtfS5dB+svOIoXdPLR0bGHOhK3RCgQv6+s=</DigestValue>
      </Reference>
      <Reference URI="/xl/worksheets/sheet8.xml?ContentType=application/vnd.openxmlformats-officedocument.spreadsheetml.worksheet+xml">
        <DigestMethod Algorithm="http://www.w3.org/2001/04/xmlenc#sha256"/>
        <DigestValue>d8p0U61ZfxDgNOFITGdt4dhUK5++9AgSHRV54atoUQE=</DigestValue>
      </Reference>
      <Reference URI="/xl/worksheets/sheet9.xml?ContentType=application/vnd.openxmlformats-officedocument.spreadsheetml.worksheet+xml">
        <DigestMethod Algorithm="http://www.w3.org/2001/04/xmlenc#sha256"/>
        <DigestValue>mE0aMz5/UB2O55FuMk5YprtvN9rv+O3/rs10DOZgyXY=</DigestValue>
      </Reference>
    </Manifest>
    <SignatureProperties>
      <SignatureProperty Id="idSignatureTime" Target="#idPackageSignature">
        <mdssi:SignatureTime xmlns:mdssi="http://schemas.openxmlformats.org/package/2006/digital-signature">
          <mdssi:Format>YYYY-MM-DDThh:mm:ssTZD</mdssi:Format>
          <mdssi:Value>2023-03-01T12:33:43Z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2023-03-01T12:33:43Z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cKIomfR8Q5xNNfOkgMThB3+HhkM8R8/08jdurAD5sHQ=</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uG3q4Oxe6Xtb2wbaicMYPJBFtIZGluXMGXFP0J/JTQA=</DigestValue>
    </Reference>
  </SignedInfo>
  <SignatureValue>kZ6TPpIVNCHUyaSo2O3aznZarY9fCYQWWuQ0kqKzu2xr1uGnjjUa+UwouT6Ff5eJjWKSsE4e+fcR
xIOoyuMj1N5rX7P+/VXJ3bPkGMqOqXwgysBOCd5Bf+v5EfiYySWiq6ZshOclU9aLJRcAYttuorz/
SxlpFW58xAPQ8uFih5pwmgvq1+bZ1EuYgYUHJhn3rOwqazOT6w0s/uyfGLdZtpjN1cnOA2fWiaad
ChNe34cG+m253M18lJNOm1WqRGRRXDL3Q6CG/iiyAAuXOJ34pWPG8xkAOKQPjxYIMzyKXINkFmQM
z3SzmNmJd8b7zEMA6RZpG6tQr8W3dTjCyePzhA==</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qVHETOR6mCJQCoZHrp/lxW5vuyWSZ7/RYhPenG1UbPk=</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hoaoXGV/7doOxz5YP2F/5d1GVXjmtsSLK8foAjDIOaI=</DigestValue>
      </Reference>
      <Reference URI="/xl/styles.xml?ContentType=application/vnd.openxmlformats-officedocument.spreadsheetml.styles+xml">
        <DigestMethod Algorithm="http://www.w3.org/2001/04/xmlenc#sha256"/>
        <DigestValue>HB6yIXubsbJTISQ+gbcVDoI3jQtZEizCrspTj51xMhI=</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CYWPiMOj+IWMJh8v4f17oa4Pnrr117Mu1/ag1VTGDM0=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HP6ZWqtR2cUmP1B0zFY6uCQLNFMCNba76wNefmzXB6s=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vFufKl3mUxn+0s1xICmnNNK/bcqSHhPIxSzRDpmWzQA=</DigestValue>
      </Reference>
      <Reference URI="/xl/worksheets/sheet10.xml?ContentType=application/vnd.openxmlformats-officedocument.spreadsheetml.worksheet+xml">
        <DigestMethod Algorithm="http://www.w3.org/2001/04/xmlenc#sha256"/>
        <DigestValue>Wy6ZkwtYy7Ohb1q9ckqadCzXRjzKndQS9O0hoaBkX0Y=</DigestValue>
      </Reference>
      <Reference URI="/xl/worksheets/sheet11.xml?ContentType=application/vnd.openxmlformats-officedocument.spreadsheetml.worksheet+xml">
        <DigestMethod Algorithm="http://www.w3.org/2001/04/xmlenc#sha256"/>
        <DigestValue>sjhUheol7BDFh3tZtNAg5pMDcaRg6k8Srs0t9J3xwKM=</DigestValue>
      </Reference>
      <Reference URI="/xl/worksheets/sheet12.xml?ContentType=application/vnd.openxmlformats-officedocument.spreadsheetml.worksheet+xml">
        <DigestMethod Algorithm="http://www.w3.org/2001/04/xmlenc#sha256"/>
        <DigestValue>dZULSOGJo2fkXu28pGEePjh8FnqR7uRCSQ75mkrumWk=</DigestValue>
      </Reference>
      <Reference URI="/xl/worksheets/sheet13.xml?ContentType=application/vnd.openxmlformats-officedocument.spreadsheetml.worksheet+xml">
        <DigestMethod Algorithm="http://www.w3.org/2001/04/xmlenc#sha256"/>
        <DigestValue>CKpPDy/IVQBRfcVEOTyqmJxK+LK3VvPXCTGw9Xy47lI=</DigestValue>
      </Reference>
      <Reference URI="/xl/worksheets/sheet14.xml?ContentType=application/vnd.openxmlformats-officedocument.spreadsheetml.worksheet+xml">
        <DigestMethod Algorithm="http://www.w3.org/2001/04/xmlenc#sha256"/>
        <DigestValue>YPT4+qMu1k59y59Z/3ttDb7LowRw1lVh8iNXqDdvKtA=</DigestValue>
      </Reference>
      <Reference URI="/xl/worksheets/sheet15.xml?ContentType=application/vnd.openxmlformats-officedocument.spreadsheetml.worksheet+xml">
        <DigestMethod Algorithm="http://www.w3.org/2001/04/xmlenc#sha256"/>
        <DigestValue>o2Wh1thK8GEgCPM7svmEJ9RkE3BlEd4HBjGDyG6+EVI=</DigestValue>
      </Reference>
      <Reference URI="/xl/worksheets/sheet16.xml?ContentType=application/vnd.openxmlformats-officedocument.spreadsheetml.worksheet+xml">
        <DigestMethod Algorithm="http://www.w3.org/2001/04/xmlenc#sha256"/>
        <DigestValue>LYOwT7fS4YXl2TsVVmjVEc8/sePC1CZNC6MMnHAyXuI=</DigestValue>
      </Reference>
      <Reference URI="/xl/worksheets/sheet17.xml?ContentType=application/vnd.openxmlformats-officedocument.spreadsheetml.worksheet+xml">
        <DigestMethod Algorithm="http://www.w3.org/2001/04/xmlenc#sha256"/>
        <DigestValue>gpDuQNhJtal2cpgSK7hRJndM+jNZiGW+wm11q4mxxY4=</DigestValue>
      </Reference>
      <Reference URI="/xl/worksheets/sheet18.xml?ContentType=application/vnd.openxmlformats-officedocument.spreadsheetml.worksheet+xml">
        <DigestMethod Algorithm="http://www.w3.org/2001/04/xmlenc#sha256"/>
        <DigestValue>UFla6f6UePp4UC/YdjfHpq0cQZgPJNTWaKO+eWr+aBw=</DigestValue>
      </Reference>
      <Reference URI="/xl/worksheets/sheet19.xml?ContentType=application/vnd.openxmlformats-officedocument.spreadsheetml.worksheet+xml">
        <DigestMethod Algorithm="http://www.w3.org/2001/04/xmlenc#sha256"/>
        <DigestValue>rn2Zc524IqbhjetC/wWpMnf64nThtAsVFqAluYHZyDE=</DigestValue>
      </Reference>
      <Reference URI="/xl/worksheets/sheet2.xml?ContentType=application/vnd.openxmlformats-officedocument.spreadsheetml.worksheet+xml">
        <DigestMethod Algorithm="http://www.w3.org/2001/04/xmlenc#sha256"/>
        <DigestValue>PBWx3hdNibYXiVtJEMAYMB+EHQGi1T1i8CywXzsNe2A=</DigestValue>
      </Reference>
      <Reference URI="/xl/worksheets/sheet20.xml?ContentType=application/vnd.openxmlformats-officedocument.spreadsheetml.worksheet+xml">
        <DigestMethod Algorithm="http://www.w3.org/2001/04/xmlenc#sha256"/>
        <DigestValue>mqx52pzzBqIkeO0954DZhKcqsyJt0RXgmRz9gCpEWhk=</DigestValue>
      </Reference>
      <Reference URI="/xl/worksheets/sheet21.xml?ContentType=application/vnd.openxmlformats-officedocument.spreadsheetml.worksheet+xml">
        <DigestMethod Algorithm="http://www.w3.org/2001/04/xmlenc#sha256"/>
        <DigestValue>p66y0snGduurM2c+k93eQ935oNbi7cCG/epA9nIFH5E=</DigestValue>
      </Reference>
      <Reference URI="/xl/worksheets/sheet22.xml?ContentType=application/vnd.openxmlformats-officedocument.spreadsheetml.worksheet+xml">
        <DigestMethod Algorithm="http://www.w3.org/2001/04/xmlenc#sha256"/>
        <DigestValue>Hei0tbf1br6ek03NXzRs5oS7FpSpg+QN3rANMtx2aVQ=</DigestValue>
      </Reference>
      <Reference URI="/xl/worksheets/sheet23.xml?ContentType=application/vnd.openxmlformats-officedocument.spreadsheetml.worksheet+xml">
        <DigestMethod Algorithm="http://www.w3.org/2001/04/xmlenc#sha256"/>
        <DigestValue>NcklzBs9wEem4+sIK1laSmjOk20kH8RhRcVA1m7HTvY=</DigestValue>
      </Reference>
      <Reference URI="/xl/worksheets/sheet24.xml?ContentType=application/vnd.openxmlformats-officedocument.spreadsheetml.worksheet+xml">
        <DigestMethod Algorithm="http://www.w3.org/2001/04/xmlenc#sha256"/>
        <DigestValue>GZZ94WLCsJQyts17VkGPj7cFHGZZA1EL9w3Z+4kWglI=</DigestValue>
      </Reference>
      <Reference URI="/xl/worksheets/sheet25.xml?ContentType=application/vnd.openxmlformats-officedocument.spreadsheetml.worksheet+xml">
        <DigestMethod Algorithm="http://www.w3.org/2001/04/xmlenc#sha256"/>
        <DigestValue>tkuMrm1yoU8C3fWenqHLH91D5Uejg5anLVKjpiJSp2I=</DigestValue>
      </Reference>
      <Reference URI="/xl/worksheets/sheet26.xml?ContentType=application/vnd.openxmlformats-officedocument.spreadsheetml.worksheet+xml">
        <DigestMethod Algorithm="http://www.w3.org/2001/04/xmlenc#sha256"/>
        <DigestValue>ohK4UY4NMAzqXe0eyduAGQWBgX3P+gMonrUzM6gvApY=</DigestValue>
      </Reference>
      <Reference URI="/xl/worksheets/sheet27.xml?ContentType=application/vnd.openxmlformats-officedocument.spreadsheetml.worksheet+xml">
        <DigestMethod Algorithm="http://www.w3.org/2001/04/xmlenc#sha256"/>
        <DigestValue>XqXamxD8vk1+1ND8/ESSvOLlxP7VYeIBCMGWh9gcybo=</DigestValue>
      </Reference>
      <Reference URI="/xl/worksheets/sheet28.xml?ContentType=application/vnd.openxmlformats-officedocument.spreadsheetml.worksheet+xml">
        <DigestMethod Algorithm="http://www.w3.org/2001/04/xmlenc#sha256"/>
        <DigestValue>Q7CUpNbjMDzv5MzO+w8wTmso6pRQWG3ia+q3aGWdGLM=</DigestValue>
      </Reference>
      <Reference URI="/xl/worksheets/sheet29.xml?ContentType=application/vnd.openxmlformats-officedocument.spreadsheetml.worksheet+xml">
        <DigestMethod Algorithm="http://www.w3.org/2001/04/xmlenc#sha256"/>
        <DigestValue>MfvJjrV2TeSsxu/ALH7wV9g1/vJTKjRg5PELGfebkdI=</DigestValue>
      </Reference>
      <Reference URI="/xl/worksheets/sheet3.xml?ContentType=application/vnd.openxmlformats-officedocument.spreadsheetml.worksheet+xml">
        <DigestMethod Algorithm="http://www.w3.org/2001/04/xmlenc#sha256"/>
        <DigestValue>1OQJFd9Zt99G6j9258ZvCcduZRvOYkRsSNsUndItF4g=</DigestValue>
      </Reference>
      <Reference URI="/xl/worksheets/sheet4.xml?ContentType=application/vnd.openxmlformats-officedocument.spreadsheetml.worksheet+xml">
        <DigestMethod Algorithm="http://www.w3.org/2001/04/xmlenc#sha256"/>
        <DigestValue>9IsLwH9VwXv0K8r5Ceo/fbWmoeKuxESFWTk1eWQi0iw=</DigestValue>
      </Reference>
      <Reference URI="/xl/worksheets/sheet5.xml?ContentType=application/vnd.openxmlformats-officedocument.spreadsheetml.worksheet+xml">
        <DigestMethod Algorithm="http://www.w3.org/2001/04/xmlenc#sha256"/>
        <DigestValue>mXyu4zKSk61QKvydLjig22LF6MVuZgbCdxJasqLStck=</DigestValue>
      </Reference>
      <Reference URI="/xl/worksheets/sheet6.xml?ContentType=application/vnd.openxmlformats-officedocument.spreadsheetml.worksheet+xml">
        <DigestMethod Algorithm="http://www.w3.org/2001/04/xmlenc#sha256"/>
        <DigestValue>qqQwg2UWCnaLJGjN1TOIE55nDpcKjAJ/TwOgs02fEys=</DigestValue>
      </Reference>
      <Reference URI="/xl/worksheets/sheet7.xml?ContentType=application/vnd.openxmlformats-officedocument.spreadsheetml.worksheet+xml">
        <DigestMethod Algorithm="http://www.w3.org/2001/04/xmlenc#sha256"/>
        <DigestValue>jA7mrtiVOgtfS5dB+svOIoXdPLR0bGHOhK3RCgQv6+s=</DigestValue>
      </Reference>
      <Reference URI="/xl/worksheets/sheet8.xml?ContentType=application/vnd.openxmlformats-officedocument.spreadsheetml.worksheet+xml">
        <DigestMethod Algorithm="http://www.w3.org/2001/04/xmlenc#sha256"/>
        <DigestValue>d8p0U61ZfxDgNOFITGdt4dhUK5++9AgSHRV54atoUQE=</DigestValue>
      </Reference>
      <Reference URI="/xl/worksheets/sheet9.xml?ContentType=application/vnd.openxmlformats-officedocument.spreadsheetml.worksheet+xml">
        <DigestMethod Algorithm="http://www.w3.org/2001/04/xmlenc#sha256"/>
        <DigestValue>mE0aMz5/UB2O55FuMk5YprtvN9rv+O3/rs10DOZgyXY=</DigestValue>
      </Reference>
    </Manifest>
    <SignatureProperties>
      <SignatureProperty Id="idSignatureTime" Target="#idPackageSignature">
        <mdssi:SignatureTime xmlns:mdssi="http://schemas.openxmlformats.org/package/2006/digital-signature">
          <mdssi:Format>YYYY-MM-DDThh:mm:ssTZD</mdssi:Format>
          <mdssi:Value>2023-03-01T13:31:58Z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2023-03-01T13:31:58Z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2023-03-01T12:33:37Z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