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96EB7396-4EC9-4995-B7C8-8C4B794EEA85}" xr6:coauthVersionLast="47" xr6:coauthVersionMax="47" xr10:uidLastSave="{00000000-0000-0000-0000-000000000000}"/>
  <bookViews>
    <workbookView xWindow="-120" yWindow="-120" windowWidth="29040" windowHeight="15840" tabRatio="919" firstSheet="20"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69" l="1"/>
  <c r="K8" i="92"/>
  <c r="B2" i="106" l="1"/>
  <c r="B2" i="105"/>
  <c r="B2" i="104"/>
  <c r="B2" i="103"/>
  <c r="B2" i="102"/>
  <c r="B2" i="101"/>
  <c r="B2" i="100"/>
  <c r="B2" i="99"/>
  <c r="B2" i="98"/>
  <c r="D12" i="101"/>
  <c r="D7" i="101"/>
  <c r="D19" i="101" s="1"/>
  <c r="I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B1" i="97" l="1"/>
  <c r="B1" i="95" l="1"/>
  <c r="B1" i="92"/>
  <c r="B1" i="93"/>
  <c r="C1" i="91"/>
  <c r="B1" i="64"/>
  <c r="B1" i="90"/>
  <c r="B1" i="69"/>
  <c r="B1" i="94"/>
  <c r="B1" i="89"/>
  <c r="B1" i="73"/>
  <c r="B1" i="88"/>
  <c r="B1" i="52"/>
  <c r="B1" i="86"/>
  <c r="B1" i="75"/>
  <c r="C1" i="85"/>
  <c r="B2" i="83"/>
  <c r="C2" i="85" s="1"/>
  <c r="B2" i="75" s="1"/>
  <c r="B2" i="86" s="1"/>
  <c r="B2" i="52" s="1"/>
  <c r="B2" i="88" s="1"/>
  <c r="B2" i="73" s="1"/>
  <c r="B2" i="89" s="1"/>
  <c r="B2" i="94" s="1"/>
  <c r="B2" i="69" s="1"/>
  <c r="B2" i="90" s="1"/>
  <c r="B2" i="64" s="1"/>
  <c r="C2" i="91" s="1"/>
  <c r="B2" i="93" s="1"/>
  <c r="B2" i="92" s="1"/>
  <c r="B2" i="95" s="1"/>
  <c r="B2" i="97" s="1"/>
  <c r="G5" i="84"/>
  <c r="F5" i="84"/>
  <c r="E5" i="84"/>
  <c r="D5" i="84"/>
  <c r="C5" i="84"/>
  <c r="E5" i="86" l="1"/>
  <c r="F5" i="86"/>
  <c r="D5" i="86"/>
  <c r="C5" i="86"/>
  <c r="G5" i="86"/>
  <c r="E6" i="86"/>
  <c r="E13" i="86" s="1"/>
  <c r="F6" i="86"/>
  <c r="F13" i="86" s="1"/>
  <c r="G6" i="86"/>
  <c r="G13" i="86" s="1"/>
  <c r="C21" i="94" l="1"/>
  <c r="C20" i="94"/>
  <c r="C19" i="94"/>
  <c r="B1" i="91" l="1"/>
  <c r="B1" i="85"/>
  <c r="B1" i="83"/>
  <c r="B1" i="84"/>
  <c r="D6" i="86" l="1"/>
  <c r="D13" i="86" s="1"/>
  <c r="C6" i="86" l="1"/>
  <c r="C13" i="86" s="1"/>
  <c r="D19" i="94" l="1"/>
  <c r="D20" i="94"/>
  <c r="D21" i="94"/>
  <c r="N20" i="92"/>
  <c r="N19" i="92"/>
  <c r="E19" i="92"/>
  <c r="N18" i="92"/>
  <c r="E18" i="92"/>
  <c r="N17" i="92"/>
  <c r="E17" i="92"/>
  <c r="N16" i="92"/>
  <c r="E16" i="92"/>
  <c r="E14" i="92" s="1"/>
  <c r="N15" i="92"/>
  <c r="E15" i="92"/>
  <c r="M14" i="92"/>
  <c r="L14" i="92"/>
  <c r="K14" i="92"/>
  <c r="J14" i="92"/>
  <c r="I14" i="92"/>
  <c r="H14" i="92"/>
  <c r="G14" i="92"/>
  <c r="F14" i="92"/>
  <c r="C14" i="92"/>
  <c r="N13" i="92"/>
  <c r="N12" i="92"/>
  <c r="E12" i="92"/>
  <c r="N11" i="92"/>
  <c r="E11" i="92"/>
  <c r="N10" i="92"/>
  <c r="E10" i="92"/>
  <c r="N9" i="92"/>
  <c r="E9" i="92"/>
  <c r="E7" i="92" s="1"/>
  <c r="N8" i="92"/>
  <c r="E8" i="92"/>
  <c r="M7" i="92"/>
  <c r="M21" i="92" s="1"/>
  <c r="L7" i="92"/>
  <c r="K7" i="92"/>
  <c r="K21" i="92" s="1"/>
  <c r="J7" i="92"/>
  <c r="J21" i="92" s="1"/>
  <c r="I7" i="92"/>
  <c r="I21" i="92" s="1"/>
  <c r="H7" i="92"/>
  <c r="G7" i="92"/>
  <c r="G21" i="92" s="1"/>
  <c r="F7" i="92"/>
  <c r="F21" i="92" s="1"/>
  <c r="C7" i="92"/>
  <c r="C21" i="92" l="1"/>
  <c r="E21" i="92"/>
  <c r="N7" i="92"/>
  <c r="H21" i="92"/>
  <c r="L21" i="92"/>
  <c r="N14" i="92"/>
  <c r="N21" i="92" l="1"/>
  <c r="T21" i="64"/>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<sst xmlns="http://schemas.openxmlformats.org/spreadsheetml/2006/main" count="1117" uniqueCount="740">
  <si>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</si>
  <si>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</si>
  <si>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</si>
  <si>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</si>
  <si>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</si>
  <si>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</si>
  <si>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</si>
  <si>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</si>
  <si>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</si>
  <si>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</si>
  <si>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</si>
  <si>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</si>
  <si>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</si>
  <si>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</si>
  <si>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</si>
  <si>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</si>
  <si>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</si>
  <si>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</si>
  <si>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</si>
  <si>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</si>
  <si>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</si>
  <si>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</si>
  <si>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</si>
  <si>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</si>
  <si>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</si>
  <si>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</si>
  <si>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</si>
  <si>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</si>
  <si>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</si>
  <si>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</si>
  <si>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</si>
  <si>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</si>
  <si>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</si>
  <si>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</si>
  <si>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</si>
  <si>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</si>
  <si>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</si>
  <si>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</si>
  <si>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</si>
  <si>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</si>
  <si>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</si>
  <si>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</si>
  <si>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</si>
  <si>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</si>
  <si>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</si>
  <si>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</si>
  <si>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</si>
  <si>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</si>
  <si>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</si>
  <si>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</si>
  <si>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</si>
  <si>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</si>
  <si>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</si>
  <si>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</si>
  <si>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</si>
  <si>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</si>
  <si>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</si>
  <si>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</si>
  <si>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</si>
  <si>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</si>
  <si>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</si>
  <si>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</si>
  <si>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</si>
  <si>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</si>
  <si>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</si>
  <si>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</si>
  <si>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</si>
  <si>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</si>
  <si>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</si>
  <si>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</si>
  <si>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</si>
  <si>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</si>
  <si>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</si>
  <si>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</si>
  <si>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</si>
  <si>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</si>
  <si>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</si>
  <si>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</si>
  <si>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</si>
  <si>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</si>
  <si>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</si>
  <si>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</si>
  <si>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</si>
  <si>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</si>
  <si>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</si>
  <si>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</si>
  <si>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</si>
  <si>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</si>
  <si>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</si>
  <si>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</si>
  <si>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</si>
  <si>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</si>
  <si>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</si>
  <si>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</si>
  <si>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</si>
  <si>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</si>
  <si>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</si>
  <si>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</si>
  <si>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</si>
  <si>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</si>
  <si>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</si>
  <si>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</si>
  <si>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</si>
  <si>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</si>
  <si>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</si>
  <si>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</si>
  <si>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</si>
  <si>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</si>
  <si>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</si>
  <si>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</si>
  <si>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</si>
  <si>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</si>
  <si>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</si>
  <si>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</si>
  <si>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</si>
  <si>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</si>
  <si>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</si>
  <si>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</si>
  <si>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</si>
  <si>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</si>
  <si>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</si>
  <si>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</si>
  <si>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</si>
  <si>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</si>
  <si>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</si>
  <si>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</si>
  <si>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</si>
  <si>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</si>
  <si>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</si>
  <si>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</si>
  <si>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</si>
  <si>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</si>
  <si>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</si>
  <si>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</si>
  <si>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</si>
  <si>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</si>
  <si>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</si>
  <si>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</si>
  <si>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</si>
  <si>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</si>
  <si>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</si>
  <si>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</si>
  <si>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</si>
  <si>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</si>
  <si>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</si>
  <si>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</si>
  <si>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</si>
  <si>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</si>
  <si>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</si>
  <si>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</si>
  <si>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</si>
  <si>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</si>
  <si>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</si>
  <si>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</si>
  <si>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</si>
  <si>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</si>
  <si>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</si>
  <si>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</si>
  <si>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</si>
  <si>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</si>
  <si>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</si>
  <si>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</si>
  <si>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</si>
  <si>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</si>
  <si>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</si>
  <si>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</si>
  <si>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</si>
  <si>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</si>
  <si>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</si>
  <si>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</si>
  <si>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</si>
  <si>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</si>
  <si>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</si>
  <si>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</si>
  <si>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</si>
  <si>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</si>
  <si>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</si>
  <si>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</si>
  <si>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</si>
  <si>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</si>
  <si>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</si>
  <si>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</si>
  <si>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</si>
  <si>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</si>
  <si>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</si>
  <si>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</si>
  <si>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</si>
  <si>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</si>
  <si>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</si>
  <si>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</si>
  <si>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</si>
  <si>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</si>
  <si>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</si>
  <si>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</si>
  <si>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</si>
  <si>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</si>
  <si>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</si>
  <si>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</si>
  <si>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</si>
  <si>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</si>
  <si>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</si>
  <si>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</si>
  <si>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</si>
  <si>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</si>
  <si>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</si>
  <si>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</si>
  <si>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</si>
  <si>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</si>
  <si>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</si>
  <si>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</si>
  <si>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</si>
  <si>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</si>
  <si>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</si>
  <si>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</si>
  <si>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</si>
  <si>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</si>
  <si>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</si>
  <si>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</si>
  <si>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</si>
  <si>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</si>
  <si>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</si>
  <si>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</si>
  <si>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</si>
  <si>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</si>
  <si>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</si>
  <si>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</si>
  <si>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</si>
  <si>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</si>
  <si>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</si>
  <si>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</si>
  <si>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</si>
  <si>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</si>
  <si>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</si>
  <si>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</si>
  <si>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</si>
  <si>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</si>
  <si>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</si>
  <si>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</si>
  <si>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</si>
  <si>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</si>
  <si>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</si>
  <si>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</si>
  <si>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</si>
  <si>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</si>
  <si>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</si>
  <si>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</si>
  <si>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</si>
  <si>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</si>
  <si>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</si>
  <si>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</si>
  <si>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</si>
  <si>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</si>
  <si>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</si>
  <si>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</si>
  <si>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</si>
  <si>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</si>
  <si>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</si>
  <si>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</si>
  <si>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</si>
  <si>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</si>
  <si>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</si>
  <si>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</si>
  <si>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</si>
  <si>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</si>
  <si>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</si>
  <si>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</si>
  <si>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</si>
  <si>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</si>
  <si>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</si>
  <si>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</si>
  <si>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</si>
  <si>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</si>
  <si>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</si>
  <si>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</si>
  <si>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</si>
  <si>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</si>
  <si>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</si>
  <si>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</si>
  <si>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</si>
  <si>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</si>
  <si>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</si>
  <si>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</si>
  <si>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</si>
  <si>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</si>
  <si>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</si>
  <si>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</si>
  <si>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</si>
  <si>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</si>
  <si>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</si>
  <si>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</si>
  <si>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</si>
  <si>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</si>
  <si>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</si>
  <si>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</si>
  <si>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</si>
  <si>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</si>
  <si>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</si>
  <si>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</si>
  <si>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</si>
  <si>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</si>
  <si>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</si>
  <si>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</si>
  <si>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</si>
  <si>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</si>
  <si>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</si>
  <si>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</si>
  <si>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</si>
  <si>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</si>
  <si>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</si>
  <si>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</si>
  <si>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</si>
  <si>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</si>
  <si>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</si>
  <si>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</si>
  <si>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</si>
  <si>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</si>
  <si>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</si>
  <si>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</si>
  <si>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</si>
  <si>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</si>
  <si>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</si>
  <si>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</si>
  <si>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</si>
  <si>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</si>
  <si>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</si>
  <si>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</si>
  <si>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</si>
  <si>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</si>
  <si>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</si>
  <si>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</si>
  <si>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</si>
  <si>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</si>
  <si>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</si>
  <si>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</si>
  <si>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</si>
  <si>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</si>
  <si>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</si>
  <si>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</si>
  <si>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</si>
  <si>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</si>
  <si>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</si>
  <si>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</si>
  <si>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</si>
  <si>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</si>
  <si>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</si>
  <si>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</si>
  <si>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</si>
  <si>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</si>
  <si>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</si>
  <si>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</si>
  <si>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</si>
  <si>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</si>
  <si>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</si>
  <si>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</si>
  <si>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</si>
  <si>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</si>
  <si>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</si>
  <si>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</si>
  <si>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</si>
  <si>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</si>
  <si>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</si>
  <si>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</si>
  <si>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</si>
  <si>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</si>
  <si>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</si>
  <si>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</si>
  <si>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</si>
  <si>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</si>
  <si>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</si>
  <si>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</si>
  <si>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</si>
  <si>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</si>
  <si>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</si>
  <si>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</si>
  <si>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</si>
  <si>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</si>
  <si>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</si>
  <si>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</si>
  <si>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</si>
  <si>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</si>
  <si>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</si>
  <si>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</si>
  <si>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</si>
  <si>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</si>
  <si>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</si>
  <si>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</si>
  <si>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</si>
  <si>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</si>
  <si>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</si>
  <si>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</si>
  <si>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</si>
  <si>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</si>
  <si>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</si>
  <si>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</si>
  <si>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</si>
  <si>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</si>
  <si>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</si>
  <si>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</si>
  <si>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</si>
  <si>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</si>
  <si>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</si>
  <si>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</si>
  <si>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</si>
  <si>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</si>
  <si>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</si>
  <si>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</si>
  <si>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</si>
  <si>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</si>
  <si>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</si>
  <si>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</si>
  <si>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</si>
  <si>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</si>
  <si>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</si>
  <si>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</si>
  <si>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</si>
  <si>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</si>
  <si>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</si>
  <si>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</si>
  <si>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</si>
  <si>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</si>
  <si>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</si>
  <si>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</si>
  <si>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</si>
  <si>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</si>
  <si>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</si>
  <si>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</si>
  <si>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</si>
  <si>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</si>
  <si>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</si>
  <si>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</si>
  <si>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</si>
  <si>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</si>
  <si>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</si>
  <si>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</si>
  <si>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</si>
  <si>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</si>
  <si>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</si>
  <si>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</si>
  <si>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</si>
  <si>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</si>
  <si>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</si>
  <si>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</si>
  <si>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</si>
  <si>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</si>
  <si>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</si>
  <si>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</si>
  <si>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</si>
  <si>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</si>
  <si>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</si>
  <si>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</si>
  <si>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</si>
  <si>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</si>
  <si>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</si>
  <si>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</si>
  <si>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</si>
  <si>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</si>
  <si>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</si>
  <si>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</si>
  <si>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</si>
  <si>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</si>
  <si>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</si>
  <si>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</si>
  <si>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</si>
  <si>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</si>
  <si>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</si>
  <si>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</si>
  <si>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</si>
  <si>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</si>
  <si>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</si>
  <si>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</si>
  <si>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</si>
  <si>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</si>
  <si>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</si>
  <si>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</si>
  <si>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</si>
  <si>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</si>
  <si>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</si>
  <si>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</si>
  <si>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</si>
  <si>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</si>
  <si>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</si>
  <si>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</si>
  <si>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</si>
  <si>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</si>
  <si>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</si>
  <si>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</si>
  <si>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</si>
  <si>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</si>
  <si>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</si>
  <si>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</si>
  <si>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</si>
  <si>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</si>
  <si>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</si>
  <si>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</si>
  <si>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</si>
  <si>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</si>
  <si>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</si>
  <si>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</si>
  <si>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</si>
  <si>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</si>
  <si>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</si>
  <si>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</si>
  <si>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</si>
  <si>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</si>
  <si>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</si>
  <si>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</si>
  <si>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</si>
  <si>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</si>
  <si>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</si>
  <si>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</si>
  <si>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</si>
  <si>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</si>
  <si>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</si>
  <si>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</si>
  <si>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</si>
  <si>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</si>
  <si>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</si>
  <si>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</si>
  <si>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</si>
  <si>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</si>
  <si>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</si>
  <si>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</si>
  <si>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</si>
  <si>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</si>
  <si>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</si>
  <si>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</si>
  <si>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</si>
  <si>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</si>
  <si>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</si>
  <si>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</si>
  <si>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</si>
  <si>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</si>
  <si>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</si>
  <si>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</si>
  <si>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</si>
  <si>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</si>
  <si>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</si>
  <si>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</si>
  <si>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</si>
  <si>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</si>
  <si>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</si>
  <si>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</si>
  <si>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</si>
  <si>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</si>
  <si>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</si>
  <si>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</si>
  <si>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</si>
  <si>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</si>
  <si>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</si>
  <si>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</si>
  <si>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</si>
  <si>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</si>
  <si>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</si>
  <si>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</si>
  <si>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</si>
  <si>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</si>
  <si>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</si>
  <si>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</si>
  <si>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</si>
  <si>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</si>
  <si>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</si>
  <si>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</si>
  <si>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</si>
  <si>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</si>
  <si>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</si>
  <si>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</si>
  <si>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</si>
  <si>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</si>
  <si>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</si>
  <si>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</si>
  <si>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</si>
  <si>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</si>
  <si>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</si>
  <si>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</si>
  <si>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</si>
  <si>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</si>
  <si>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</si>
  <si>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</si>
  <si>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</si>
  <si>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</si>
  <si>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</si>
  <si>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</si>
  <si>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</si>
  <si>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</si>
  <si>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</si>
  <si>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</si>
  <si>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</si>
  <si>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</si>
  <si>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</si>
  <si>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</si>
  <si>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</si>
  <si>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</si>
  <si>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</si>
  <si>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</si>
  <si>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</si>
  <si>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</si>
  <si>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</si>
  <si>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</si>
  <si>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</si>
  <si>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</si>
  <si>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</si>
  <si>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</si>
  <si>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</si>
  <si>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</si>
  <si>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</si>
  <si>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</si>
  <si>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</si>
  <si>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</si>
  <si>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</si>
  <si>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</si>
  <si>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</si>
  <si>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</si>
  <si>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</si>
  <si>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</si>
  <si>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</si>
  <si>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</si>
  <si>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</si>
  <si>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</si>
  <si>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</si>
  <si>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</si>
  <si>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</si>
  <si>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</si>
  <si>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</si>
  <si>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</si>
  <si>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</si>
  <si>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</si>
  <si>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</si>
  <si>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</si>
  <si>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</si>
  <si>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</si>
  <si>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</si>
  <si>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</si>
  <si>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</si>
  <si>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</si>
  <si>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</si>
  <si>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</si>
  <si>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</si>
  <si>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</si>
  <si>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</si>
  <si>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</si>
  <si>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</si>
  <si>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</si>
  <si>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</si>
  <si>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</si>
  <si>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</si>
  <si>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</si>
  <si>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</si>
  <si>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</si>
  <si>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</si>
  <si>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</si>
  <si>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</si>
  <si>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</si>
  <si>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</si>
  <si>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</si>
  <si>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</si>
  <si>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</si>
  <si>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</si>
  <si>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</si>
  <si>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</si>
  <si>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</si>
  <si>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</si>
  <si>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</si>
  <si>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</si>
  <si>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</si>
  <si>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</si>
  <si>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</si>
  <si>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</si>
  <si>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</si>
  <si>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</si>
  <si>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</si>
  <si>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</si>
  <si>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</si>
  <si>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</si>
  <si>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</si>
  <si>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</si>
  <si>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</si>
  <si>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</si>
  <si>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</si>
  <si>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</si>
  <si>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</si>
  <si>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</si>
  <si>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</si>
  <si>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</si>
  <si>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</si>
  <si>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</si>
  <si>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</si>
  <si>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</si>
  <si>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</si>
  <si>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</si>
  <si>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</si>
  <si>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</si>
  <si>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</si>
  <si>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</si>
  <si>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</si>
  <si>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</si>
  <si>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</si>
  <si>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</si>
  <si>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</si>
  <si>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</si>
  <si>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</si>
  <si>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</si>
  <si>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</si>
  <si>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</si>
  <si>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</si>
  <si>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</si>
  <si>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</si>
  <si>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</si>
  <si>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</si>
  <si>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</si>
  <si>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</si>
  <si>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Silk Road Bank</t>
  </si>
  <si>
    <t>I. Managadze</t>
  </si>
  <si>
    <t>E.Enoch</t>
  </si>
  <si>
    <t xml:space="preserve">www.silkroadbank.ge </t>
  </si>
  <si>
    <t>Irakli Managadze</t>
  </si>
  <si>
    <t>Independent chair</t>
  </si>
  <si>
    <t>Vasil Kenkishvili</t>
  </si>
  <si>
    <t>Non-independent member</t>
  </si>
  <si>
    <t>Mamuka Shurgaia</t>
  </si>
  <si>
    <t>Mzia Kokuashvili</t>
  </si>
  <si>
    <t>Independent member</t>
  </si>
  <si>
    <t>David Franz Borger, Germany</t>
  </si>
  <si>
    <t>Eli Enoch</t>
  </si>
  <si>
    <t>Chief Executive Officer</t>
  </si>
  <si>
    <t>Natia Merabishvili</t>
  </si>
  <si>
    <t>Chief Financial Officer</t>
  </si>
  <si>
    <t>George Gibradze</t>
  </si>
  <si>
    <t>Chief Risk Officer</t>
  </si>
  <si>
    <t xml:space="preserve">Silk Road Group Holding (Malta) Limited </t>
  </si>
  <si>
    <t xml:space="preserve">Giorgi Ramishvili </t>
  </si>
  <si>
    <t xml:space="preserve">Alexi Topuria </t>
  </si>
  <si>
    <t xml:space="preserve">David Franz Borger, Germany </t>
  </si>
  <si>
    <t>LEss: Loan Loss Reserves for COVID 19</t>
  </si>
  <si>
    <t>Table 9 (Capital), N10</t>
  </si>
  <si>
    <t>Loss reserve for other assets</t>
  </si>
  <si>
    <t>Table 9 (Capital), N39</t>
  </si>
  <si>
    <t>Loss reserve for other Liabilities</t>
  </si>
  <si>
    <t>Table 9 (Capital), N2</t>
  </si>
  <si>
    <t>Table 9 (Capital), N6</t>
  </si>
  <si>
    <t>Table 9 (Capital), 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</si>
</sst>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1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9"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4" fillId="65" borderId="36" applyNumberFormat="0" applyAlignment="0" applyProtection="0"/>
    <xf numFmtId="0" fontId="25" fillId="10" borderId="31"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0" fontId="25" fillId="10" borderId="31"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7" applyNumberFormat="0" applyAlignment="0" applyProtection="0">
      <alignment horizontal="left" vertical="center"/>
    </xf>
    <xf numFmtId="0" fontId="37" fillId="0" borderId="27" applyNumberFormat="0" applyAlignment="0" applyProtection="0">
      <alignment horizontal="left" vertical="center"/>
    </xf>
    <xf numFmtId="168" fontId="37" fillId="0" borderId="27"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38" applyNumberFormat="0" applyFill="0" applyAlignment="0" applyProtection="0"/>
    <xf numFmtId="169" fontId="38" fillId="0" borderId="38" applyNumberFormat="0" applyFill="0" applyAlignment="0" applyProtection="0"/>
    <xf numFmtId="0"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169" fontId="39" fillId="0" borderId="39" applyNumberFormat="0" applyFill="0" applyAlignment="0" applyProtection="0"/>
    <xf numFmtId="0"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0" fontId="39" fillId="0" borderId="39" applyNumberFormat="0" applyFill="0" applyAlignment="0" applyProtection="0"/>
    <xf numFmtId="0" fontId="40" fillId="0" borderId="40" applyNumberFormat="0" applyFill="0" applyAlignment="0" applyProtection="0"/>
    <xf numFmtId="169"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9"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0" fontId="49" fillId="43" borderId="35"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1" applyNumberFormat="0" applyFill="0" applyAlignment="0" applyProtection="0"/>
    <xf numFmtId="0" fontId="53" fillId="0" borderId="30"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0" fontId="52" fillId="0" borderId="41"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2" fillId="0" borderId="4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2"/>
    <xf numFmtId="169" fontId="9" fillId="0" borderId="42"/>
    <xf numFmtId="168" fontId="9" fillId="0" borderId="4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9"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168" fontId="2" fillId="0" borderId="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9"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9"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8" fillId="0" borderId="46"/>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678">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5" xfId="0" applyFont="1" applyBorder="1" applyAlignment="1">
      <alignment horizontal="right" vertical="center" wrapText="1"/>
    </xf>
    <xf numFmtId="0" fontId="2" fillId="0" borderId="13" xfId="0" applyFont="1" applyBorder="1" applyAlignment="1">
      <alignment vertical="center" wrapText="1"/>
    </xf>
    <xf numFmtId="0" fontId="2" fillId="0" borderId="15"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6"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6" xfId="0" applyNumberFormat="1" applyFont="1" applyFill="1" applyBorder="1" applyAlignment="1" applyProtection="1">
      <alignment vertical="center"/>
      <protection locked="0"/>
    </xf>
    <xf numFmtId="193" fontId="87" fillId="2" borderId="19" xfId="0" applyNumberFormat="1" applyFont="1" applyFill="1" applyBorder="1" applyAlignment="1" applyProtection="1">
      <alignment vertical="center"/>
      <protection locked="0"/>
    </xf>
    <xf numFmtId="193" fontId="87" fillId="2" borderId="20" xfId="0" applyNumberFormat="1" applyFont="1" applyFill="1" applyBorder="1" applyAlignment="1" applyProtection="1">
      <alignment vertical="center"/>
      <protection locked="0"/>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2" xfId="0" applyFont="1" applyBorder="1" applyAlignment="1">
      <alignment horizontal="center" vertical="center"/>
    </xf>
    <xf numFmtId="0" fontId="2" fillId="0" borderId="13" xfId="0" applyFont="1" applyBorder="1"/>
    <xf numFmtId="0" fontId="2" fillId="0" borderId="15"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Border="1" applyAlignment="1">
      <alignment horizontal="right"/>
    </xf>
    <xf numFmtId="193" fontId="2" fillId="0" borderId="3" xfId="0" applyNumberFormat="1" applyFont="1" applyBorder="1" applyAlignment="1">
      <alignment horizontal="right"/>
    </xf>
    <xf numFmtId="193" fontId="2" fillId="36" borderId="16"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16" xfId="0" applyNumberFormat="1" applyFont="1" applyBorder="1" applyAlignment="1">
      <alignment horizontal="right"/>
    </xf>
    <xf numFmtId="0" fontId="2" fillId="0" borderId="18" xfId="0" applyFont="1" applyBorder="1" applyAlignment="1">
      <alignment horizontal="left" indent="1"/>
    </xf>
    <xf numFmtId="0" fontId="45" fillId="0" borderId="58" xfId="0" applyFont="1" applyBorder="1"/>
    <xf numFmtId="193" fontId="2" fillId="36" borderId="19" xfId="7" applyNumberFormat="1" applyFont="1" applyFill="1" applyBorder="1" applyAlignment="1" applyProtection="1">
      <alignment horizontal="right"/>
    </xf>
    <xf numFmtId="193" fontId="2" fillId="36" borderId="20"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2" xfId="0" applyFont="1" applyBorder="1" applyAlignment="1">
      <alignment horizontal="left" vertical="center" indent="1"/>
    </xf>
    <xf numFmtId="0" fontId="2" fillId="0" borderId="13" xfId="0" applyFont="1" applyBorder="1" applyAlignment="1">
      <alignment horizontal="left" vertical="center"/>
    </xf>
    <xf numFmtId="0" fontId="2" fillId="0" borderId="15"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16" xfId="0" applyNumberFormat="1" applyFont="1" applyBorder="1" applyAlignment="1" applyProtection="1">
      <alignment horizontal="right"/>
      <protection locked="0"/>
    </xf>
    <xf numFmtId="0" fontId="2" fillId="0" borderId="3" xfId="0" applyFont="1" applyBorder="1" applyAlignment="1">
      <alignment horizontal="left" wrapText="1" indent="1"/>
    </xf>
    <xf numFmtId="1" fontId="2" fillId="36" borderId="3" xfId="7" applyNumberFormat="1" applyFont="1" applyFill="1" applyBorder="1" applyAlignment="1" applyProtection="1">
      <alignment horizontal="right"/>
    </xf>
    <xf numFmtId="1" fontId="2" fillId="36" borderId="16"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Border="1" applyAlignment="1">
      <alignment horizontal="left" wrapText="1" indent="2"/>
    </xf>
    <xf numFmtId="0" fontId="45" fillId="0" borderId="3" xfId="0" applyFont="1" applyBorder="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16" xfId="7" applyNumberFormat="1" applyFont="1" applyFill="1" applyBorder="1" applyAlignment="1" applyProtection="1">
      <alignment horizontal="right"/>
    </xf>
    <xf numFmtId="0" fontId="45" fillId="0" borderId="3" xfId="0" applyFont="1" applyBorder="1" applyAlignment="1">
      <alignment horizontal="left"/>
    </xf>
    <xf numFmtId="0" fontId="45" fillId="0" borderId="3" xfId="0" applyFont="1" applyBorder="1" applyAlignment="1">
      <alignment horizontal="center"/>
    </xf>
    <xf numFmtId="0" fontId="45" fillId="3" borderId="3" xfId="0" applyFont="1" applyFill="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38" fontId="2" fillId="0" borderId="3" xfId="0" applyNumberFormat="1" applyFont="1" applyBorder="1" applyAlignment="1" applyProtection="1">
      <alignment horizontal="right" vertical="center"/>
      <protection locked="0"/>
    </xf>
    <xf numFmtId="0" fontId="2" fillId="0" borderId="18" xfId="0" applyFont="1" applyBorder="1" applyAlignment="1">
      <alignment horizontal="left" vertical="center" indent="1"/>
    </xf>
    <xf numFmtId="0" fontId="45" fillId="0" borderId="19" xfId="0" applyFont="1" applyBorder="1"/>
    <xf numFmtId="38" fontId="2" fillId="36" borderId="19" xfId="0" applyNumberFormat="1" applyFont="1" applyFill="1" applyBorder="1" applyAlignment="1">
      <alignment horizontal="right"/>
    </xf>
    <xf numFmtId="1" fontId="2" fillId="36" borderId="19" xfId="7" applyNumberFormat="1" applyFont="1" applyFill="1" applyBorder="1" applyAlignment="1" applyProtection="1">
      <alignment horizontal="right"/>
    </xf>
    <xf numFmtId="1" fontId="2" fillId="36" borderId="20" xfId="7" applyNumberFormat="1" applyFont="1" applyFill="1" applyBorder="1" applyAlignment="1" applyProtection="1">
      <alignment horizontal="right"/>
    </xf>
    <xf numFmtId="0" fontId="46" fillId="0" borderId="0" xfId="0" applyFont="1" applyAlignment="1">
      <alignment horizontal="center"/>
    </xf>
    <xf numFmtId="0" fontId="84" fillId="0" borderId="15" xfId="0" applyFont="1" applyBorder="1" applyAlignment="1">
      <alignment horizontal="center" vertical="center" wrapText="1"/>
    </xf>
    <xf numFmtId="0" fontId="84" fillId="0" borderId="3" xfId="0" applyFont="1" applyBorder="1" applyAlignment="1">
      <alignment vertical="center" wrapText="1"/>
    </xf>
    <xf numFmtId="0" fontId="84" fillId="0" borderId="18" xfId="0" applyFont="1" applyBorder="1" applyAlignment="1">
      <alignment horizontal="center" vertical="center" wrapText="1"/>
    </xf>
    <xf numFmtId="0" fontId="86" fillId="0" borderId="19"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2" xfId="0" applyFont="1" applyBorder="1"/>
    <xf numFmtId="0" fontId="2" fillId="0" borderId="15" xfId="0" applyFont="1" applyBorder="1" applyAlignment="1">
      <alignment vertical="center"/>
    </xf>
    <xf numFmtId="0" fontId="85" fillId="0" borderId="0" xfId="0" applyFont="1" applyAlignment="1">
      <alignment wrapText="1"/>
    </xf>
    <xf numFmtId="0" fontId="2" fillId="0" borderId="18" xfId="0" applyFont="1" applyBorder="1"/>
    <xf numFmtId="0" fontId="2" fillId="0" borderId="21" xfId="0" applyFont="1" applyBorder="1" applyAlignment="1">
      <alignment wrapText="1"/>
    </xf>
    <xf numFmtId="0" fontId="46" fillId="0" borderId="0" xfId="11" applyFont="1" applyAlignment="1">
      <alignment horizontal="right"/>
    </xf>
    <xf numFmtId="0" fontId="45" fillId="0" borderId="13" xfId="11" applyFont="1" applyBorder="1" applyAlignment="1">
      <alignment horizontal="center" vertical="center"/>
    </xf>
    <xf numFmtId="0" fontId="45" fillId="0" borderId="14" xfId="11" applyFont="1" applyBorder="1" applyAlignment="1">
      <alignment horizontal="center" vertical="center"/>
    </xf>
    <xf numFmtId="0" fontId="2" fillId="0" borderId="0" xfId="11" applyAlignment="1">
      <alignment vertical="center"/>
    </xf>
    <xf numFmtId="0" fontId="85" fillId="0" borderId="3" xfId="0" applyFont="1" applyBorder="1"/>
    <xf numFmtId="167" fontId="85" fillId="0" borderId="0" xfId="0" applyNumberFormat="1" applyFont="1"/>
    <xf numFmtId="0" fontId="84" fillId="0" borderId="0" xfId="0" applyFont="1" applyAlignment="1">
      <alignment vertical="center"/>
    </xf>
    <xf numFmtId="0" fontId="84" fillId="0" borderId="15"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2"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4" xfId="2" applyNumberFormat="1" applyFont="1" applyFill="1" applyBorder="1" applyAlignment="1" applyProtection="1">
      <alignment horizontal="center" vertical="center"/>
      <protection locked="0"/>
    </xf>
    <xf numFmtId="0" fontId="2" fillId="0" borderId="15"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6"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6"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5"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18" xfId="9" applyFont="1" applyBorder="1" applyAlignment="1" applyProtection="1">
      <alignment horizontal="center" vertical="center" wrapText="1"/>
      <protection locked="0"/>
    </xf>
    <xf numFmtId="0" fontId="45" fillId="36" borderId="19"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2" xfId="0" applyFont="1" applyBorder="1" applyAlignment="1">
      <alignment horizontal="center" vertical="center" wrapText="1"/>
    </xf>
    <xf numFmtId="0" fontId="84" fillId="0" borderId="6" xfId="0" applyFont="1" applyBorder="1" applyAlignment="1">
      <alignment horizontal="center" vertical="center" wrapText="1"/>
    </xf>
    <xf numFmtId="167" fontId="85" fillId="0" borderId="0" xfId="0" applyNumberFormat="1" applyFont="1" applyAlignment="1">
      <alignment horizontal="center"/>
    </xf>
    <xf numFmtId="167" fontId="92" fillId="0" borderId="0" xfId="0" applyNumberFormat="1" applyFont="1" applyAlignment="1">
      <alignment horizontal="center"/>
    </xf>
    <xf numFmtId="167" fontId="90" fillId="0" borderId="0" xfId="0" applyNumberFormat="1" applyFont="1" applyAlignment="1">
      <alignment horizontal="center"/>
    </xf>
    <xf numFmtId="0" fontId="84" fillId="0" borderId="15" xfId="0" applyFont="1" applyBorder="1" applyAlignment="1">
      <alignment vertical="center"/>
    </xf>
    <xf numFmtId="193" fontId="84" fillId="0" borderId="3" xfId="0" applyNumberFormat="1" applyFont="1" applyBorder="1"/>
    <xf numFmtId="0" fontId="2" fillId="3" borderId="18" xfId="9" applyFont="1" applyFill="1" applyBorder="1" applyAlignment="1" applyProtection="1">
      <alignment horizontal="left" vertical="center"/>
      <protection locked="0"/>
    </xf>
    <xf numFmtId="0" fontId="45" fillId="3" borderId="19" xfId="16" applyFont="1" applyFill="1" applyBorder="1" applyProtection="1">
      <protection locked="0"/>
    </xf>
    <xf numFmtId="193" fontId="84" fillId="36" borderId="19" xfId="0" applyNumberFormat="1" applyFont="1" applyFill="1" applyBorder="1"/>
    <xf numFmtId="0" fontId="86" fillId="0" borderId="0" xfId="0" applyFont="1" applyAlignment="1">
      <alignment horizontal="center"/>
    </xf>
    <xf numFmtId="0" fontId="84" fillId="0" borderId="12" xfId="0" applyFont="1" applyBorder="1"/>
    <xf numFmtId="0" fontId="84" fillId="0" borderId="14" xfId="0" applyFont="1" applyBorder="1"/>
    <xf numFmtId="0" fontId="84" fillId="0" borderId="16" xfId="0" applyFont="1" applyBorder="1" applyAlignment="1">
      <alignment horizontal="center" vertical="center"/>
    </xf>
    <xf numFmtId="164" fontId="2" fillId="3" borderId="15"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6" xfId="1" applyNumberFormat="1" applyFont="1" applyFill="1" applyBorder="1" applyAlignment="1" applyProtection="1">
      <alignment horizontal="center" vertical="center" wrapText="1"/>
      <protection locked="0"/>
    </xf>
    <xf numFmtId="0" fontId="2" fillId="3" borderId="15" xfId="5" applyFill="1" applyBorder="1" applyAlignment="1" applyProtection="1">
      <alignment horizontal="right" vertical="center"/>
      <protection locked="0"/>
    </xf>
    <xf numFmtId="193" fontId="84" fillId="0" borderId="15" xfId="0" applyNumberFormat="1" applyFont="1" applyBorder="1"/>
    <xf numFmtId="193" fontId="84" fillId="0" borderId="16" xfId="0" applyNumberFormat="1" applyFont="1" applyBorder="1"/>
    <xf numFmtId="193" fontId="84" fillId="36" borderId="48" xfId="0" applyNumberFormat="1" applyFont="1" applyFill="1" applyBorder="1"/>
    <xf numFmtId="0" fontId="45" fillId="3" borderId="20" xfId="16" applyFont="1" applyFill="1" applyBorder="1" applyProtection="1">
      <protection locked="0"/>
    </xf>
    <xf numFmtId="193" fontId="84" fillId="36" borderId="18" xfId="0" applyNumberFormat="1" applyFont="1" applyFill="1" applyBorder="1"/>
    <xf numFmtId="193" fontId="84" fillId="36" borderId="20" xfId="0" applyNumberFormat="1" applyFont="1" applyFill="1" applyBorder="1"/>
    <xf numFmtId="193" fontId="84" fillId="36" borderId="49" xfId="0" applyNumberFormat="1" applyFont="1" applyFill="1" applyBorder="1"/>
    <xf numFmtId="0" fontId="84" fillId="0" borderId="13" xfId="0" applyFont="1" applyBorder="1"/>
    <xf numFmtId="0" fontId="89" fillId="0" borderId="0" xfId="0" applyFont="1" applyAlignment="1">
      <alignment wrapText="1"/>
    </xf>
    <xf numFmtId="0" fontId="84" fillId="0" borderId="15" xfId="0" applyFont="1" applyBorder="1"/>
    <xf numFmtId="0" fontId="84" fillId="0" borderId="3" xfId="0" applyFont="1" applyBorder="1"/>
    <xf numFmtId="0" fontId="84" fillId="0" borderId="53" xfId="0" applyFont="1" applyBorder="1" applyAlignment="1">
      <alignment wrapText="1"/>
    </xf>
    <xf numFmtId="0" fontId="84" fillId="0" borderId="18" xfId="0" applyFont="1" applyBorder="1"/>
    <xf numFmtId="0" fontId="86" fillId="0" borderId="19" xfId="0" applyFont="1" applyBorder="1"/>
    <xf numFmtId="193" fontId="45" fillId="36" borderId="19" xfId="16" applyNumberFormat="1" applyFont="1" applyFill="1" applyBorder="1" applyProtection="1">
      <protection locked="0"/>
    </xf>
    <xf numFmtId="0" fontId="84" fillId="0" borderId="50" xfId="0" applyFont="1" applyBorder="1" applyAlignment="1">
      <alignment horizontal="center"/>
    </xf>
    <xf numFmtId="0" fontId="84" fillId="0" borderId="51"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9" fillId="0" borderId="0" xfId="0" applyFont="1" applyAlignment="1">
      <alignment horizontal="center"/>
    </xf>
    <xf numFmtId="0" fontId="2" fillId="3" borderId="15"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6"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19" xfId="16" applyNumberFormat="1" applyFont="1" applyFill="1" applyBorder="1" applyProtection="1">
      <protection locked="0"/>
    </xf>
    <xf numFmtId="193" fontId="45" fillId="36" borderId="19" xfId="1" applyNumberFormat="1" applyFont="1" applyFill="1" applyBorder="1" applyAlignment="1" applyProtection="1">
      <protection locked="0"/>
    </xf>
    <xf numFmtId="193" fontId="2" fillId="3" borderId="19" xfId="5" applyNumberFormat="1" applyFill="1" applyBorder="1" applyProtection="1">
      <protection locked="0"/>
    </xf>
    <xf numFmtId="164" fontId="45" fillId="36" borderId="20"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18" xfId="0" applyFont="1" applyBorder="1" applyAlignment="1">
      <alignment horizontal="center" vertical="center"/>
    </xf>
    <xf numFmtId="0" fontId="45" fillId="0" borderId="22" xfId="0" applyFont="1" applyBorder="1" applyAlignment="1">
      <alignment vertical="center" wrapText="1"/>
    </xf>
    <xf numFmtId="193" fontId="2" fillId="0" borderId="19" xfId="0" applyNumberFormat="1" applyFont="1" applyBorder="1" applyAlignment="1">
      <alignment horizontal="right"/>
    </xf>
    <xf numFmtId="193" fontId="2" fillId="36" borderId="19"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19"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2" xfId="11" applyBorder="1" applyAlignment="1">
      <alignment vertical="center"/>
    </xf>
    <xf numFmtId="0" fontId="2" fillId="0" borderId="13" xfId="11" applyBorder="1" applyAlignment="1">
      <alignment vertical="center"/>
    </xf>
    <xf numFmtId="193" fontId="86" fillId="36" borderId="19"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19" xfId="0" applyFont="1" applyFill="1" applyBorder="1" applyAlignment="1">
      <alignment wrapText="1"/>
    </xf>
    <xf numFmtId="0" fontId="84" fillId="0" borderId="12" xfId="0" applyFont="1" applyBorder="1" applyAlignment="1">
      <alignment horizontal="center" vertical="center"/>
    </xf>
    <xf numFmtId="193" fontId="84" fillId="36" borderId="14" xfId="0" applyNumberFormat="1" applyFont="1" applyFill="1" applyBorder="1" applyAlignment="1">
      <alignment horizontal="center" vertical="center"/>
    </xf>
    <xf numFmtId="193" fontId="84" fillId="0" borderId="16" xfId="0" applyNumberFormat="1" applyFont="1" applyBorder="1" applyAlignment="1">
      <alignment wrapText="1"/>
    </xf>
    <xf numFmtId="193" fontId="84" fillId="36" borderId="16" xfId="0" applyNumberFormat="1" applyFont="1" applyFill="1" applyBorder="1" applyAlignment="1">
      <alignment horizontal="center" vertical="center" wrapText="1"/>
    </xf>
    <xf numFmtId="193" fontId="84" fillId="36" borderId="20"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2" xfId="0" applyFont="1" applyBorder="1" applyAlignment="1">
      <alignment horizontal="center" vertical="center" wrapText="1"/>
    </xf>
    <xf numFmtId="0" fontId="84" fillId="0" borderId="13"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6"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0" xfId="0" applyFont="1" applyBorder="1"/>
    <xf numFmtId="0" fontId="3" fillId="0" borderId="51" xfId="0" applyFont="1" applyBorder="1"/>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98" fillId="0" borderId="0" xfId="0" applyFont="1"/>
    <xf numFmtId="0" fontId="3" fillId="0" borderId="53" xfId="0" applyFont="1" applyBorder="1"/>
    <xf numFmtId="193" fontId="84" fillId="0" borderId="17" xfId="0" applyNumberFormat="1" applyFont="1" applyBorder="1"/>
    <xf numFmtId="0" fontId="3" fillId="0" borderId="13" xfId="0" applyFont="1" applyBorder="1" applyAlignment="1">
      <alignment wrapText="1"/>
    </xf>
    <xf numFmtId="0" fontId="3" fillId="0" borderId="23" xfId="0" applyFont="1" applyBorder="1" applyAlignment="1">
      <alignment wrapText="1"/>
    </xf>
    <xf numFmtId="0" fontId="3" fillId="0" borderId="14"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19" xfId="0" applyNumberFormat="1" applyFont="1" applyFill="1" applyBorder="1"/>
    <xf numFmtId="9" fontId="3" fillId="0" borderId="16" xfId="20962" applyFont="1" applyBorder="1"/>
    <xf numFmtId="9" fontId="3" fillId="36" borderId="20"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19" xfId="0" applyNumberFormat="1" applyFont="1" applyFill="1" applyBorder="1"/>
    <xf numFmtId="0" fontId="84" fillId="0" borderId="59" xfId="0" applyFont="1" applyBorder="1" applyAlignment="1">
      <alignment vertical="center" wrapText="1"/>
    </xf>
    <xf numFmtId="0" fontId="84" fillId="0" borderId="15" xfId="0" applyFont="1" applyBorder="1" applyAlignment="1">
      <alignment horizontal="center"/>
    </xf>
    <xf numFmtId="193" fontId="86" fillId="36" borderId="19"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67"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69" xfId="0" applyFont="1" applyFill="1" applyBorder="1" applyAlignment="1">
      <alignment horizontal="left"/>
    </xf>
    <xf numFmtId="0" fontId="100" fillId="3" borderId="70" xfId="0" applyFont="1" applyFill="1" applyBorder="1" applyAlignment="1">
      <alignment horizontal="left"/>
    </xf>
    <xf numFmtId="0" fontId="4" fillId="3" borderId="73" xfId="0" applyFont="1" applyFill="1" applyBorder="1" applyAlignment="1">
      <alignment vertical="center"/>
    </xf>
    <xf numFmtId="0" fontId="3" fillId="3" borderId="74" xfId="0" applyFont="1" applyFill="1" applyBorder="1" applyAlignment="1">
      <alignment vertical="center"/>
    </xf>
    <xf numFmtId="0" fontId="3" fillId="3" borderId="75" xfId="0" applyFont="1" applyFill="1" applyBorder="1" applyAlignment="1">
      <alignment vertical="center"/>
    </xf>
    <xf numFmtId="0" fontId="3" fillId="0" borderId="5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76" xfId="0" applyFont="1" applyBorder="1" applyAlignment="1">
      <alignment vertical="center"/>
    </xf>
    <xf numFmtId="0" fontId="3" fillId="0" borderId="54" xfId="0" applyFont="1" applyBorder="1" applyAlignment="1">
      <alignment vertical="center"/>
    </xf>
    <xf numFmtId="0" fontId="3" fillId="0" borderId="15" xfId="0" applyFont="1" applyBorder="1" applyAlignment="1">
      <alignment horizontal="center" vertical="center"/>
    </xf>
    <xf numFmtId="0" fontId="3" fillId="0" borderId="71" xfId="0" applyFont="1" applyBorder="1" applyAlignment="1">
      <alignment vertical="center"/>
    </xf>
    <xf numFmtId="0" fontId="3" fillId="0" borderId="77" xfId="0" applyFont="1" applyBorder="1" applyAlignment="1">
      <alignment vertical="center"/>
    </xf>
    <xf numFmtId="0" fontId="3" fillId="0" borderId="72" xfId="0" applyFont="1" applyBorder="1" applyAlignment="1">
      <alignment vertical="center"/>
    </xf>
    <xf numFmtId="0" fontId="4" fillId="0" borderId="71" xfId="0" applyFont="1" applyBorder="1" applyAlignment="1">
      <alignment vertical="center"/>
    </xf>
    <xf numFmtId="0" fontId="3" fillId="0" borderId="18" xfId="0" applyFont="1" applyBorder="1" applyAlignment="1">
      <alignment horizontal="center" vertical="center"/>
    </xf>
    <xf numFmtId="0" fontId="4" fillId="0" borderId="19"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3" borderId="53" xfId="0" applyFont="1" applyFill="1" applyBorder="1" applyAlignment="1">
      <alignment horizontal="center" vertical="center"/>
    </xf>
    <xf numFmtId="0" fontId="3" fillId="3"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169" fontId="9" fillId="37" borderId="51" xfId="20" applyBorder="1"/>
    <xf numFmtId="0" fontId="3" fillId="0" borderId="23" xfId="0" applyFont="1" applyBorder="1" applyAlignment="1">
      <alignment vertical="center"/>
    </xf>
    <xf numFmtId="0" fontId="3" fillId="0" borderId="14" xfId="0" applyFont="1" applyBorder="1" applyAlignment="1">
      <alignment vertical="center"/>
    </xf>
    <xf numFmtId="0" fontId="3" fillId="0" borderId="78" xfId="0" applyFont="1" applyBorder="1" applyAlignment="1">
      <alignment horizontal="center" vertical="center"/>
    </xf>
    <xf numFmtId="0" fontId="3" fillId="0" borderId="79" xfId="0" applyFont="1" applyBorder="1" applyAlignment="1">
      <alignment vertical="center"/>
    </xf>
    <xf numFmtId="169" fontId="9" fillId="37" borderId="21" xfId="20" applyBorder="1"/>
    <xf numFmtId="169" fontId="9" fillId="37" borderId="80" xfId="20" applyBorder="1"/>
    <xf numFmtId="169" fontId="9" fillId="37" borderId="22" xfId="20" applyBorder="1"/>
    <xf numFmtId="0" fontId="3" fillId="0" borderId="8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horizontal="center" vertical="center"/>
    </xf>
    <xf numFmtId="0" fontId="3" fillId="0" borderId="84" xfId="0" applyFont="1" applyBorder="1" applyAlignment="1">
      <alignment vertical="center"/>
    </xf>
    <xf numFmtId="169" fontId="9" fillId="37" borderId="27" xfId="20" applyBorder="1"/>
    <xf numFmtId="0" fontId="3" fillId="0" borderId="85" xfId="0" applyFont="1" applyBorder="1" applyAlignment="1">
      <alignment vertical="center"/>
    </xf>
    <xf numFmtId="0" fontId="3" fillId="0" borderId="86" xfId="0" applyFont="1" applyBorder="1" applyAlignment="1">
      <alignment vertical="center"/>
    </xf>
    <xf numFmtId="0" fontId="4" fillId="0" borderId="0" xfId="0" applyFont="1" applyAlignment="1">
      <alignment horizontal="center"/>
    </xf>
    <xf numFmtId="0" fontId="86" fillId="0" borderId="71" xfId="0" applyFont="1" applyBorder="1" applyAlignment="1">
      <alignment horizontal="center" vertical="center" wrapText="1"/>
    </xf>
    <xf numFmtId="0" fontId="86" fillId="0" borderId="72" xfId="0" applyFont="1" applyBorder="1" applyAlignment="1">
      <alignment horizontal="center" vertical="center" wrapText="1"/>
    </xf>
    <xf numFmtId="0" fontId="84" fillId="0" borderId="71" xfId="0" applyFont="1" applyBorder="1"/>
    <xf numFmtId="193" fontId="84" fillId="0" borderId="71" xfId="0" applyNumberFormat="1" applyFont="1" applyBorder="1" applyAlignment="1">
      <alignment horizontal="center" vertical="center"/>
    </xf>
    <xf numFmtId="193" fontId="84" fillId="0" borderId="72" xfId="0" applyNumberFormat="1" applyFont="1" applyBorder="1" applyAlignment="1">
      <alignment horizontal="center" vertical="center"/>
    </xf>
    <xf numFmtId="0" fontId="84" fillId="0" borderId="71" xfId="0" applyFont="1" applyBorder="1" applyAlignment="1">
      <alignment horizontal="left" indent="1"/>
    </xf>
    <xf numFmtId="193" fontId="88" fillId="0" borderId="71" xfId="0" applyNumberFormat="1" applyFont="1" applyBorder="1" applyAlignment="1">
      <alignment horizontal="center" vertical="center"/>
    </xf>
    <xf numFmtId="0" fontId="88" fillId="0" borderId="71" xfId="0" applyFont="1" applyBorder="1" applyAlignment="1">
      <alignment horizontal="left" indent="1"/>
    </xf>
    <xf numFmtId="193" fontId="86" fillId="36" borderId="20" xfId="0" applyNumberFormat="1" applyFont="1" applyFill="1" applyBorder="1" applyAlignment="1">
      <alignment horizontal="center" vertical="center"/>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left" vertical="center" wrapText="1"/>
    </xf>
    <xf numFmtId="0" fontId="4" fillId="36" borderId="72" xfId="0" applyFont="1" applyFill="1" applyBorder="1" applyAlignment="1">
      <alignment horizontal="left" vertical="center" wrapText="1"/>
    </xf>
    <xf numFmtId="0" fontId="3" fillId="0" borderId="15" xfId="0" applyFont="1" applyBorder="1" applyAlignment="1">
      <alignment horizontal="right" vertical="center" wrapText="1"/>
    </xf>
    <xf numFmtId="0" fontId="101" fillId="0" borderId="15" xfId="0" applyFont="1" applyBorder="1" applyAlignment="1">
      <alignment horizontal="right" vertical="center" wrapText="1"/>
    </xf>
    <xf numFmtId="0" fontId="4" fillId="0" borderId="15"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18" xfId="5" applyNumberFormat="1" applyFont="1" applyBorder="1" applyAlignment="1" applyProtection="1">
      <alignment horizontal="left" vertical="center"/>
      <protection locked="0"/>
    </xf>
    <xf numFmtId="0" fontId="103" fillId="0" borderId="19" xfId="9" applyFont="1" applyBorder="1" applyAlignment="1" applyProtection="1">
      <alignment horizontal="left" vertical="center" wrapText="1"/>
      <protection locked="0"/>
    </xf>
    <xf numFmtId="0" fontId="84" fillId="0" borderId="71" xfId="0" applyFont="1" applyBorder="1" applyAlignment="1">
      <alignment vertical="center" wrapText="1"/>
    </xf>
    <xf numFmtId="14" fontId="2" fillId="3" borderId="71" xfId="8" quotePrefix="1" applyNumberFormat="1" applyFont="1" applyFill="1" applyBorder="1" applyAlignment="1" applyProtection="1">
      <alignment horizontal="left"/>
      <protection locked="0"/>
    </xf>
    <xf numFmtId="3" fontId="104" fillId="36" borderId="72" xfId="0" applyNumberFormat="1" applyFont="1" applyFill="1" applyBorder="1" applyAlignment="1">
      <alignment vertical="center" wrapText="1"/>
    </xf>
    <xf numFmtId="3" fontId="104" fillId="36" borderId="19" xfId="0" applyNumberFormat="1" applyFont="1" applyFill="1" applyBorder="1" applyAlignment="1">
      <alignment vertical="center" wrapText="1"/>
    </xf>
    <xf numFmtId="3" fontId="104" fillId="36" borderId="20" xfId="0" applyNumberFormat="1" applyFont="1" applyFill="1" applyBorder="1" applyAlignment="1">
      <alignment vertical="center" wrapText="1"/>
    </xf>
    <xf numFmtId="0" fontId="6" fillId="0" borderId="71" xfId="17" applyFill="1" applyBorder="1" applyAlignment="1" applyProtection="1"/>
    <xf numFmtId="49" fontId="84" fillId="0" borderId="71"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1" xfId="20964" applyFont="1" applyFill="1" applyBorder="1">
      <alignment vertical="center"/>
    </xf>
    <xf numFmtId="0" fontId="45" fillId="76" borderId="92" xfId="20964" applyFont="1" applyFill="1" applyBorder="1">
      <alignment vertical="center"/>
    </xf>
    <xf numFmtId="0" fontId="45" fillId="76" borderId="89" xfId="20964" applyFont="1" applyFill="1" applyBorder="1">
      <alignment vertical="center"/>
    </xf>
    <xf numFmtId="0" fontId="106" fillId="70" borderId="88" xfId="20964" applyFont="1" applyFill="1" applyBorder="1" applyAlignment="1">
      <alignment horizontal="center" vertical="center"/>
    </xf>
    <xf numFmtId="0" fontId="106" fillId="70" borderId="89" xfId="20964" applyFont="1" applyFill="1" applyBorder="1" applyAlignment="1">
      <alignment horizontal="left" vertical="center" wrapText="1"/>
    </xf>
    <xf numFmtId="164" fontId="106" fillId="0" borderId="90" xfId="7" applyNumberFormat="1" applyFont="1" applyFill="1" applyBorder="1" applyAlignment="1" applyProtection="1">
      <alignment horizontal="right" vertical="center"/>
      <protection locked="0"/>
    </xf>
    <xf numFmtId="0" fontId="105" fillId="77" borderId="90" xfId="20964" applyFont="1" applyFill="1" applyBorder="1" applyAlignment="1">
      <alignment horizontal="center" vertical="center"/>
    </xf>
    <xf numFmtId="0" fontId="105" fillId="77" borderId="92" xfId="20964" applyFont="1" applyFill="1" applyBorder="1" applyAlignment="1">
      <alignment vertical="top" wrapText="1"/>
    </xf>
    <xf numFmtId="164" fontId="45" fillId="76" borderId="89" xfId="7" applyNumberFormat="1" applyFont="1" applyFill="1" applyBorder="1" applyAlignment="1">
      <alignment horizontal="right" vertical="center"/>
    </xf>
    <xf numFmtId="0" fontId="107" fillId="70" borderId="88" xfId="20964" applyFont="1" applyFill="1" applyBorder="1" applyAlignment="1">
      <alignment horizontal="center" vertical="center"/>
    </xf>
    <xf numFmtId="0" fontId="106" fillId="70" borderId="92" xfId="20964" applyFont="1" applyFill="1" applyBorder="1" applyAlignment="1">
      <alignment vertical="center" wrapText="1"/>
    </xf>
    <xf numFmtId="0" fontId="106" fillId="70" borderId="89" xfId="20964" applyFont="1" applyFill="1" applyBorder="1" applyAlignment="1">
      <alignment horizontal="left" vertical="center"/>
    </xf>
    <xf numFmtId="0" fontId="107" fillId="3" borderId="88" xfId="20964" applyFont="1" applyFill="1" applyBorder="1" applyAlignment="1">
      <alignment horizontal="center" vertical="center"/>
    </xf>
    <xf numFmtId="0" fontId="106" fillId="3" borderId="89" xfId="20964" applyFont="1" applyFill="1" applyBorder="1" applyAlignment="1">
      <alignment horizontal="left" vertical="center"/>
    </xf>
    <xf numFmtId="0" fontId="107" fillId="0" borderId="88" xfId="20964" applyFont="1" applyBorder="1" applyAlignment="1">
      <alignment horizontal="center" vertical="center"/>
    </xf>
    <xf numFmtId="0" fontId="106" fillId="0" borderId="89" xfId="20964" applyFont="1" applyBorder="1" applyAlignment="1">
      <alignment horizontal="left" vertical="center"/>
    </xf>
    <xf numFmtId="0" fontId="108" fillId="77" borderId="90" xfId="20964" applyFont="1" applyFill="1" applyBorder="1" applyAlignment="1">
      <alignment horizontal="center" vertical="center"/>
    </xf>
    <xf numFmtId="0" fontId="105" fillId="77" borderId="92" xfId="20964" applyFont="1" applyFill="1" applyBorder="1">
      <alignment vertical="center"/>
    </xf>
    <xf numFmtId="164" fontId="106" fillId="77" borderId="90" xfId="7" applyNumberFormat="1" applyFont="1" applyFill="1" applyBorder="1" applyAlignment="1" applyProtection="1">
      <alignment horizontal="right" vertical="center"/>
      <protection locked="0"/>
    </xf>
    <xf numFmtId="0" fontId="105" fillId="76" borderId="91" xfId="20964" applyFont="1" applyFill="1" applyBorder="1">
      <alignment vertical="center"/>
    </xf>
    <xf numFmtId="0" fontId="105" fillId="76" borderId="92" xfId="20964" applyFont="1" applyFill="1" applyBorder="1">
      <alignment vertical="center"/>
    </xf>
    <xf numFmtId="164" fontId="105" fillId="76" borderId="89" xfId="7" applyNumberFormat="1" applyFont="1" applyFill="1" applyBorder="1" applyAlignment="1">
      <alignment horizontal="right" vertical="center"/>
    </xf>
    <xf numFmtId="0" fontId="110" fillId="3" borderId="88" xfId="20964" applyFont="1" applyFill="1" applyBorder="1" applyAlignment="1">
      <alignment horizontal="center" vertical="center"/>
    </xf>
    <xf numFmtId="0" fontId="111" fillId="77" borderId="90" xfId="20964" applyFont="1" applyFill="1" applyBorder="1" applyAlignment="1">
      <alignment horizontal="center" vertical="center"/>
    </xf>
    <xf numFmtId="0" fontId="45" fillId="77" borderId="92" xfId="20964" applyFont="1" applyFill="1" applyBorder="1">
      <alignment vertical="center"/>
    </xf>
    <xf numFmtId="0" fontId="110" fillId="70" borderId="88" xfId="20964" applyFont="1" applyFill="1" applyBorder="1" applyAlignment="1">
      <alignment horizontal="center" vertical="center"/>
    </xf>
    <xf numFmtId="164" fontId="106" fillId="3" borderId="90" xfId="7" applyNumberFormat="1" applyFont="1" applyFill="1" applyBorder="1" applyAlignment="1" applyProtection="1">
      <alignment horizontal="right" vertical="center"/>
      <protection locked="0"/>
    </xf>
    <xf numFmtId="0" fontId="111" fillId="3" borderId="90" xfId="20964" applyFont="1" applyFill="1" applyBorder="1" applyAlignment="1">
      <alignment horizontal="center" vertical="center"/>
    </xf>
    <xf numFmtId="0" fontId="45" fillId="3" borderId="92" xfId="20964" applyFont="1" applyFill="1" applyBorder="1">
      <alignment vertical="center"/>
    </xf>
    <xf numFmtId="0" fontId="107" fillId="70" borderId="90" xfId="20964" applyFont="1" applyFill="1" applyBorder="1" applyAlignment="1">
      <alignment horizontal="center" vertical="center"/>
    </xf>
    <xf numFmtId="0" fontId="19" fillId="70" borderId="90" xfId="20964" applyFont="1" applyFill="1" applyBorder="1" applyAlignment="1">
      <alignment horizontal="center" vertical="center"/>
    </xf>
    <xf numFmtId="0" fontId="101" fillId="0" borderId="90" xfId="0" applyFont="1" applyBorder="1" applyAlignment="1">
      <alignment horizontal="left" vertical="center" wrapText="1"/>
    </xf>
    <xf numFmtId="10" fontId="97" fillId="0" borderId="90" xfId="20962" applyNumberFormat="1" applyFont="1" applyFill="1" applyBorder="1" applyAlignment="1">
      <alignment horizontal="left" vertical="center" wrapText="1"/>
    </xf>
    <xf numFmtId="1" fontId="3" fillId="0" borderId="72" xfId="0" applyNumberFormat="1" applyFont="1" applyBorder="1" applyAlignment="1">
      <alignment horizontal="right" vertical="center" wrapText="1"/>
    </xf>
    <xf numFmtId="10" fontId="3" fillId="0" borderId="90" xfId="20962" applyNumberFormat="1" applyFont="1" applyFill="1" applyBorder="1" applyAlignment="1">
      <alignment horizontal="left" vertical="center" wrapText="1"/>
    </xf>
    <xf numFmtId="10" fontId="4" fillId="36" borderId="90" xfId="0" applyNumberFormat="1" applyFont="1" applyFill="1" applyBorder="1" applyAlignment="1">
      <alignment horizontal="left" vertical="center" wrapText="1"/>
    </xf>
    <xf numFmtId="10" fontId="101" fillId="0" borderId="90" xfId="20962" applyNumberFormat="1" applyFont="1" applyFill="1" applyBorder="1" applyAlignment="1">
      <alignment horizontal="left" vertical="center" wrapText="1"/>
    </xf>
    <xf numFmtId="10" fontId="4" fillId="36" borderId="90" xfId="20962" applyNumberFormat="1" applyFont="1" applyFill="1" applyBorder="1" applyAlignment="1">
      <alignment horizontal="left" vertical="center" wrapText="1"/>
    </xf>
    <xf numFmtId="10" fontId="4" fillId="36" borderId="90" xfId="0" applyNumberFormat="1" applyFont="1" applyFill="1" applyBorder="1" applyAlignment="1">
      <alignment horizontal="center" vertical="center" wrapText="1"/>
    </xf>
    <xf numFmtId="10" fontId="103" fillId="0" borderId="19" xfId="20962" applyNumberFormat="1" applyFont="1" applyFill="1" applyBorder="1" applyAlignment="1" applyProtection="1">
      <alignment horizontal="left" vertical="center"/>
    </xf>
    <xf numFmtId="0" fontId="4" fillId="36" borderId="90" xfId="0" applyFont="1" applyFill="1" applyBorder="1" applyAlignment="1">
      <alignment horizontal="left" vertical="center" wrapText="1"/>
    </xf>
    <xf numFmtId="0" fontId="3" fillId="0" borderId="90" xfId="0" applyFont="1" applyBorder="1" applyAlignment="1">
      <alignment horizontal="left" vertical="center" wrapText="1"/>
    </xf>
    <xf numFmtId="10" fontId="4" fillId="36" borderId="72" xfId="0" applyNumberFormat="1" applyFont="1" applyFill="1" applyBorder="1" applyAlignment="1">
      <alignment horizontal="left" vertical="center" wrapText="1"/>
    </xf>
    <xf numFmtId="10" fontId="4" fillId="36" borderId="72" xfId="20962" applyNumberFormat="1" applyFont="1" applyFill="1" applyBorder="1" applyAlignment="1">
      <alignment horizontal="left" vertical="center" wrapText="1"/>
    </xf>
    <xf numFmtId="0" fontId="4" fillId="36" borderId="72" xfId="0" applyFont="1" applyFill="1" applyBorder="1" applyAlignment="1">
      <alignment horizontal="center" vertical="center" wrapText="1"/>
    </xf>
    <xf numFmtId="1" fontId="3" fillId="0" borderId="20" xfId="0" applyNumberFormat="1" applyFont="1" applyBorder="1" applyAlignment="1">
      <alignment horizontal="right" vertical="center" wrapText="1"/>
    </xf>
    <xf numFmtId="0" fontId="4" fillId="36" borderId="73" xfId="0" applyFont="1" applyFill="1" applyBorder="1" applyAlignment="1">
      <alignment vertical="center" wrapText="1"/>
    </xf>
    <xf numFmtId="0" fontId="4" fillId="36" borderId="89" xfId="0" applyFont="1" applyFill="1" applyBorder="1" applyAlignment="1">
      <alignment vertical="center" wrapText="1"/>
    </xf>
    <xf numFmtId="0" fontId="4" fillId="36" borderId="60" xfId="0" applyFont="1" applyFill="1" applyBorder="1" applyAlignment="1">
      <alignment vertical="center" wrapText="1"/>
    </xf>
    <xf numFmtId="0" fontId="4" fillId="36" borderId="26" xfId="0" applyFont="1" applyFill="1" applyBorder="1" applyAlignment="1">
      <alignment vertical="center" wrapText="1"/>
    </xf>
    <xf numFmtId="0" fontId="84" fillId="0" borderId="90" xfId="0" applyFont="1" applyBorder="1"/>
    <xf numFmtId="0" fontId="6" fillId="0" borderId="90" xfId="17" applyFill="1" applyBorder="1" applyAlignment="1" applyProtection="1">
      <alignment horizontal="left" vertical="center"/>
    </xf>
    <xf numFmtId="0" fontId="6" fillId="0" borderId="90" xfId="17" applyBorder="1" applyAlignment="1" applyProtection="1"/>
    <xf numFmtId="0" fontId="6" fillId="0" borderId="90" xfId="17" applyFill="1" applyBorder="1" applyAlignment="1" applyProtection="1">
      <alignment horizontal="left" vertical="center" wrapText="1"/>
    </xf>
    <xf numFmtId="0" fontId="6" fillId="0" borderId="90" xfId="17" applyFill="1" applyBorder="1" applyAlignment="1" applyProtection="1"/>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3" fontId="104" fillId="36" borderId="90" xfId="0" applyNumberFormat="1" applyFont="1" applyFill="1" applyBorder="1" applyAlignment="1">
      <alignment vertical="center" wrapText="1"/>
    </xf>
    <xf numFmtId="3" fontId="104" fillId="0" borderId="90" xfId="0" applyNumberFormat="1" applyFont="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36" borderId="21" xfId="0" applyNumberFormat="1" applyFont="1" applyFill="1" applyBorder="1" applyAlignment="1">
      <alignment vertical="center" wrapText="1"/>
    </xf>
    <xf numFmtId="3" fontId="104" fillId="36" borderId="75" xfId="0" applyNumberFormat="1" applyFont="1" applyFill="1" applyBorder="1" applyAlignment="1">
      <alignment vertical="center" wrapText="1"/>
    </xf>
    <xf numFmtId="3" fontId="104" fillId="0" borderId="75" xfId="0" applyNumberFormat="1" applyFont="1" applyBorder="1" applyAlignment="1">
      <alignment vertical="center" wrapText="1"/>
    </xf>
    <xf numFmtId="3" fontId="104" fillId="36" borderId="34" xfId="0" applyNumberFormat="1" applyFont="1" applyFill="1" applyBorder="1" applyAlignment="1">
      <alignment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87" xfId="20" applyFont="1" applyBorder="1"/>
    <xf numFmtId="0" fontId="2" fillId="2" borderId="15" xfId="0" applyFont="1" applyFill="1" applyBorder="1" applyAlignment="1">
      <alignment horizontal="right" vertical="center"/>
    </xf>
    <xf numFmtId="0" fontId="45" fillId="0" borderId="15" xfId="0" applyFont="1" applyBorder="1" applyAlignment="1">
      <alignment horizontal="center" vertical="center" wrapText="1"/>
    </xf>
    <xf numFmtId="0" fontId="2" fillId="2" borderId="18" xfId="0" applyFont="1" applyFill="1" applyBorder="1" applyAlignment="1">
      <alignment horizontal="right" vertical="center"/>
    </xf>
    <xf numFmtId="0" fontId="4" fillId="0" borderId="0" xfId="0" applyFont="1" applyAlignment="1">
      <alignment horizontal="center" wrapText="1"/>
    </xf>
    <xf numFmtId="0" fontId="3" fillId="3" borderId="50" xfId="0" applyFont="1" applyFill="1" applyBorder="1"/>
    <xf numFmtId="0" fontId="3" fillId="3" borderId="93" xfId="0" applyFont="1" applyFill="1" applyBorder="1" applyAlignment="1">
      <alignment wrapText="1"/>
    </xf>
    <xf numFmtId="0" fontId="3" fillId="3" borderId="94" xfId="0" applyFont="1" applyFill="1" applyBorder="1"/>
    <xf numFmtId="0" fontId="4" fillId="3" borderId="66" xfId="0" applyFont="1" applyFill="1" applyBorder="1" applyAlignment="1">
      <alignment horizontal="center" wrapText="1"/>
    </xf>
    <xf numFmtId="0" fontId="3" fillId="0" borderId="90" xfId="0" applyFont="1" applyBorder="1" applyAlignment="1">
      <alignment horizontal="center"/>
    </xf>
    <xf numFmtId="0" fontId="3" fillId="3" borderId="5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87" xfId="0" applyFont="1" applyFill="1" applyBorder="1" applyAlignment="1">
      <alignment horizontal="center" vertical="center" wrapText="1"/>
    </xf>
    <xf numFmtId="0" fontId="3" fillId="0" borderId="15" xfId="0" applyFont="1" applyBorder="1"/>
    <xf numFmtId="0" fontId="3" fillId="0" borderId="90" xfId="0" applyFont="1" applyBorder="1" applyAlignment="1">
      <alignment wrapText="1"/>
    </xf>
    <xf numFmtId="164" fontId="3" fillId="0" borderId="90" xfId="7" applyNumberFormat="1" applyFont="1" applyBorder="1"/>
    <xf numFmtId="164" fontId="3" fillId="0" borderId="72" xfId="7" applyNumberFormat="1" applyFont="1" applyBorder="1"/>
    <xf numFmtId="0" fontId="100" fillId="0" borderId="90" xfId="0" applyFont="1" applyBorder="1" applyAlignment="1">
      <alignment horizontal="left" wrapText="1" indent="2"/>
    </xf>
    <xf numFmtId="169" fontId="9" fillId="37" borderId="90" xfId="20" applyBorder="1"/>
    <xf numFmtId="164" fontId="3" fillId="0" borderId="90" xfId="7" applyNumberFormat="1" applyFont="1" applyBorder="1" applyAlignment="1">
      <alignment vertical="center"/>
    </xf>
    <xf numFmtId="0" fontId="4" fillId="0" borderId="15" xfId="0" applyFont="1" applyBorder="1"/>
    <xf numFmtId="0" fontId="4" fillId="0" borderId="90" xfId="0" applyFont="1" applyBorder="1" applyAlignment="1">
      <alignment wrapText="1"/>
    </xf>
    <xf numFmtId="164" fontId="4" fillId="0" borderId="72" xfId="7" applyNumberFormat="1" applyFont="1" applyBorder="1"/>
    <xf numFmtId="0" fontId="112" fillId="3" borderId="53"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7" xfId="7" applyNumberFormat="1" applyFont="1" applyFill="1" applyBorder="1"/>
    <xf numFmtId="164" fontId="3" fillId="0" borderId="90" xfId="7" applyNumberFormat="1" applyFont="1" applyFill="1" applyBorder="1"/>
    <xf numFmtId="164" fontId="3" fillId="0" borderId="90" xfId="7" applyNumberFormat="1" applyFont="1" applyFill="1" applyBorder="1" applyAlignment="1">
      <alignment vertical="center"/>
    </xf>
    <xf numFmtId="0" fontId="100" fillId="0" borderId="90"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87" xfId="0" applyFont="1" applyFill="1" applyBorder="1"/>
    <xf numFmtId="0" fontId="4" fillId="0" borderId="18" xfId="0" applyFont="1" applyBorder="1"/>
    <xf numFmtId="0" fontId="4" fillId="0" borderId="19" xfId="0" applyFont="1" applyBorder="1" applyAlignment="1">
      <alignment wrapText="1"/>
    </xf>
    <xf numFmtId="10" fontId="4" fillId="0" borderId="20" xfId="20962" applyNumberFormat="1" applyFont="1" applyBorder="1"/>
    <xf numFmtId="0" fontId="2" fillId="2" borderId="78" xfId="0" applyFont="1" applyFill="1" applyBorder="1" applyAlignment="1">
      <alignment horizontal="right" vertical="center"/>
    </xf>
    <xf numFmtId="0" fontId="2" fillId="0" borderId="88" xfId="0" applyFont="1" applyBorder="1" applyAlignment="1">
      <alignment vertical="center" wrapText="1"/>
    </xf>
    <xf numFmtId="193" fontId="2" fillId="2" borderId="88" xfId="0" applyNumberFormat="1" applyFont="1" applyFill="1" applyBorder="1" applyAlignment="1" applyProtection="1">
      <alignment vertical="center"/>
      <protection locked="0"/>
    </xf>
    <xf numFmtId="193" fontId="87" fillId="2" borderId="88" xfId="0" applyNumberFormat="1" applyFont="1" applyFill="1" applyBorder="1" applyAlignment="1" applyProtection="1">
      <alignment vertical="center"/>
      <protection locked="0"/>
    </xf>
    <xf numFmtId="193" fontId="87" fillId="2" borderId="82"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05" xfId="13" applyFont="1" applyBorder="1" applyAlignment="1" applyProtection="1">
      <alignment horizontal="left" vertical="center" wrapText="1"/>
      <protection locked="0"/>
    </xf>
    <xf numFmtId="49" fontId="118" fillId="0" borderId="105" xfId="5" applyNumberFormat="1" applyFont="1" applyBorder="1" applyAlignment="1" applyProtection="1">
      <alignment horizontal="right" vertical="center"/>
      <protection locked="0"/>
    </xf>
    <xf numFmtId="49" fontId="119" fillId="0" borderId="105" xfId="5" applyNumberFormat="1" applyFont="1" applyBorder="1" applyAlignment="1" applyProtection="1">
      <alignment horizontal="right" vertical="center"/>
      <protection locked="0"/>
    </xf>
    <xf numFmtId="0" fontId="114" fillId="0" borderId="105" xfId="0" applyFont="1" applyBorder="1"/>
    <xf numFmtId="166" fontId="113" fillId="0" borderId="105" xfId="20965" applyFont="1" applyFill="1" applyBorder="1"/>
    <xf numFmtId="49" fontId="118" fillId="0" borderId="105" xfId="5" applyNumberFormat="1" applyFont="1" applyBorder="1" applyAlignment="1" applyProtection="1">
      <alignment horizontal="right" vertical="center" wrapText="1"/>
      <protection locked="0"/>
    </xf>
    <xf numFmtId="49" fontId="119" fillId="0" borderId="105" xfId="5" applyNumberFormat="1" applyFont="1" applyBorder="1" applyAlignment="1" applyProtection="1">
      <alignment horizontal="right" vertical="center" wrapText="1"/>
      <protection locked="0"/>
    </xf>
    <xf numFmtId="0" fontId="114" fillId="0" borderId="0" xfId="0" applyFont="1"/>
    <xf numFmtId="0" fontId="113" fillId="0" borderId="105" xfId="0" applyFont="1" applyBorder="1" applyAlignment="1">
      <alignment horizontal="left" vertical="center" wrapText="1"/>
    </xf>
    <xf numFmtId="0" fontId="117" fillId="0" borderId="105" xfId="0" applyFont="1" applyBorder="1"/>
    <xf numFmtId="0" fontId="116" fillId="0" borderId="105" xfId="0" applyFont="1" applyBorder="1" applyAlignment="1">
      <alignment horizontal="left" indent="1"/>
    </xf>
    <xf numFmtId="0" fontId="116" fillId="0" borderId="105" xfId="0" applyFont="1" applyBorder="1" applyAlignment="1">
      <alignment horizontal="left" wrapText="1" indent="1"/>
    </xf>
    <xf numFmtId="0" fontId="113" fillId="0" borderId="105" xfId="0" applyFont="1" applyBorder="1" applyAlignment="1">
      <alignment horizontal="left" indent="1"/>
    </xf>
    <xf numFmtId="0" fontId="113" fillId="0" borderId="105" xfId="0" applyFont="1" applyBorder="1" applyAlignment="1">
      <alignment horizontal="left" wrapText="1" indent="2"/>
    </xf>
    <xf numFmtId="0" fontId="116" fillId="0" borderId="105" xfId="0" applyFont="1" applyBorder="1" applyAlignment="1">
      <alignment horizontal="left" vertical="center" indent="1"/>
    </xf>
    <xf numFmtId="0" fontId="114" fillId="0" borderId="105" xfId="0" applyFont="1" applyBorder="1" applyAlignment="1">
      <alignment horizontal="left" wrapText="1"/>
    </xf>
    <xf numFmtId="0" fontId="114" fillId="0" borderId="105" xfId="0" applyFont="1" applyBorder="1" applyAlignment="1">
      <alignment horizontal="left" wrapText="1" indent="2"/>
    </xf>
    <xf numFmtId="49" fontId="114" fillId="0" borderId="105" xfId="0" applyNumberFormat="1" applyFont="1" applyBorder="1" applyAlignment="1">
      <alignment horizontal="left" indent="3"/>
    </xf>
    <xf numFmtId="49" fontId="114" fillId="0" borderId="105" xfId="0" applyNumberFormat="1" applyFont="1" applyBorder="1" applyAlignment="1">
      <alignment horizontal="left" indent="1"/>
    </xf>
    <xf numFmtId="49" fontId="114" fillId="0" borderId="105" xfId="0" applyNumberFormat="1" applyFont="1" applyBorder="1" applyAlignment="1">
      <alignment horizontal="left" vertical="top" wrapText="1" indent="2"/>
    </xf>
    <xf numFmtId="49" fontId="114" fillId="0" borderId="105" xfId="0" applyNumberFormat="1" applyFont="1" applyBorder="1" applyAlignment="1">
      <alignment horizontal="left" wrapText="1" indent="3"/>
    </xf>
    <xf numFmtId="49" fontId="114" fillId="0" borderId="105" xfId="0" applyNumberFormat="1" applyFont="1" applyBorder="1" applyAlignment="1">
      <alignment horizontal="left" wrapText="1" indent="2"/>
    </xf>
    <xf numFmtId="0" fontId="114" fillId="0" borderId="105" xfId="0" applyFont="1" applyBorder="1" applyAlignment="1">
      <alignment horizontal="left" wrapText="1" indent="1"/>
    </xf>
    <xf numFmtId="49" fontId="114" fillId="0" borderId="105" xfId="0" applyNumberFormat="1" applyFont="1" applyBorder="1" applyAlignment="1">
      <alignment horizontal="left" wrapText="1" indent="1"/>
    </xf>
    <xf numFmtId="0" fontId="116" fillId="0" borderId="59" xfId="0" applyFont="1" applyBorder="1" applyAlignment="1">
      <alignment horizontal="left" vertical="center" wrapText="1"/>
    </xf>
    <xf numFmtId="0" fontId="114" fillId="0" borderId="106" xfId="0" applyFont="1" applyBorder="1" applyAlignment="1">
      <alignment horizontal="center" vertical="center" wrapText="1"/>
    </xf>
    <xf numFmtId="0" fontId="116" fillId="0" borderId="105" xfId="0" applyFont="1" applyBorder="1" applyAlignment="1">
      <alignment horizontal="left" vertical="center" wrapText="1"/>
    </xf>
    <xf numFmtId="0" fontId="114" fillId="0" borderId="105" xfId="0" applyFont="1" applyBorder="1" applyAlignment="1">
      <alignment horizontal="left" indent="1"/>
    </xf>
    <xf numFmtId="0" fontId="6" fillId="0" borderId="105" xfId="17" applyBorder="1" applyAlignment="1" applyProtection="1"/>
    <xf numFmtId="0" fontId="117" fillId="0" borderId="105"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05"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05" xfId="0" applyFont="1" applyBorder="1" applyAlignment="1">
      <alignment horizontal="center" vertical="center"/>
    </xf>
    <xf numFmtId="0" fontId="114" fillId="0" borderId="105" xfId="0" applyFont="1" applyBorder="1" applyAlignment="1">
      <alignment horizontal="center" vertical="center" wrapText="1"/>
    </xf>
    <xf numFmtId="0" fontId="117" fillId="0" borderId="0" xfId="0" applyFont="1"/>
    <xf numFmtId="0" fontId="114" fillId="0" borderId="105" xfId="0" applyFont="1" applyBorder="1" applyAlignment="1">
      <alignment wrapText="1"/>
    </xf>
    <xf numFmtId="0" fontId="114" fillId="0" borderId="105"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05" xfId="0" applyNumberFormat="1" applyFont="1" applyBorder="1" applyAlignment="1">
      <alignment horizontal="center" vertical="center" wrapText="1"/>
    </xf>
    <xf numFmtId="0" fontId="114" fillId="0" borderId="105" xfId="0" applyFont="1" applyBorder="1" applyAlignment="1">
      <alignment horizontal="center"/>
    </xf>
    <xf numFmtId="0" fontId="114" fillId="0" borderId="7" xfId="0" applyFont="1" applyBorder="1"/>
    <xf numFmtId="0" fontId="114" fillId="0" borderId="105"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05" xfId="0" applyFont="1" applyBorder="1" applyAlignment="1">
      <alignment horizontal="center" vertical="center" wrapText="1"/>
    </xf>
    <xf numFmtId="0" fontId="114" fillId="78" borderId="105" xfId="0" applyFont="1" applyFill="1" applyBorder="1"/>
    <xf numFmtId="0" fontId="117" fillId="78" borderId="105" xfId="0" applyFont="1" applyFill="1" applyBorder="1"/>
    <xf numFmtId="9" fontId="2" fillId="2" borderId="19" xfId="20962" applyFont="1" applyFill="1" applyBorder="1" applyAlignment="1" applyProtection="1">
      <alignment vertical="center"/>
      <protection locked="0"/>
    </xf>
    <xf numFmtId="9" fontId="87" fillId="2" borderId="19" xfId="20962" applyFont="1" applyFill="1" applyBorder="1" applyAlignment="1" applyProtection="1">
      <alignment vertical="center"/>
      <protection locked="0"/>
    </xf>
    <xf numFmtId="9" fontId="2" fillId="2" borderId="88" xfId="20962" applyFont="1" applyFill="1" applyBorder="1" applyAlignment="1" applyProtection="1">
      <alignment vertical="center"/>
      <protection locked="0"/>
    </xf>
    <xf numFmtId="9" fontId="87" fillId="2" borderId="88" xfId="20962" applyFont="1" applyFill="1" applyBorder="1" applyAlignment="1" applyProtection="1">
      <alignment vertical="center"/>
      <protection locked="0"/>
    </xf>
    <xf numFmtId="9" fontId="87" fillId="2" borderId="82" xfId="20962" applyFont="1" applyFill="1" applyBorder="1" applyAlignment="1" applyProtection="1">
      <alignment vertical="center"/>
      <protection locked="0"/>
    </xf>
    <xf numFmtId="9" fontId="45" fillId="0" borderId="3" xfId="20962" applyFont="1" applyFill="1" applyBorder="1" applyAlignment="1" applyProtection="1">
      <alignment horizontal="center" vertical="center" wrapText="1"/>
      <protection locked="0"/>
    </xf>
    <xf numFmtId="9" fontId="84" fillId="0" borderId="3" xfId="20962" applyFont="1" applyFill="1" applyBorder="1" applyAlignment="1" applyProtection="1">
      <alignment horizontal="center" vertical="center" wrapText="1"/>
      <protection locked="0"/>
    </xf>
    <xf numFmtId="9" fontId="84" fillId="0" borderId="16" xfId="20962" applyFont="1" applyFill="1" applyBorder="1" applyAlignment="1" applyProtection="1">
      <alignment horizontal="center" vertical="center" wrapText="1"/>
      <protection locked="0"/>
    </xf>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16" xfId="20962" applyFont="1" applyFill="1" applyBorder="1" applyAlignment="1" applyProtection="1">
      <alignment vertical="center"/>
      <protection locked="0"/>
    </xf>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16" xfId="20962" applyFont="1" applyBorder="1" applyAlignment="1" applyProtection="1">
      <alignment vertical="center" wrapText="1"/>
      <protection locked="0"/>
    </xf>
    <xf numFmtId="0" fontId="2" fillId="0" borderId="107" xfId="0" applyFont="1" applyBorder="1" applyAlignment="1">
      <alignment wrapText="1"/>
    </xf>
    <xf numFmtId="0" fontId="84" fillId="0" borderId="75" xfId="0" applyFont="1" applyBorder="1"/>
    <xf numFmtId="0" fontId="2" fillId="0" borderId="105" xfId="0" applyFont="1" applyBorder="1" applyAlignment="1">
      <alignment wrapText="1"/>
    </xf>
    <xf numFmtId="0" fontId="84" fillId="0" borderId="72" xfId="0" applyFont="1" applyBorder="1"/>
    <xf numFmtId="0" fontId="45" fillId="0" borderId="105" xfId="0" applyFont="1" applyBorder="1" applyAlignment="1">
      <alignment horizontal="center" vertical="center" wrapText="1"/>
    </xf>
    <xf numFmtId="0" fontId="45" fillId="0" borderId="72" xfId="0" applyFont="1" applyBorder="1" applyAlignment="1">
      <alignment horizontal="center" vertical="center" wrapText="1"/>
    </xf>
    <xf numFmtId="0" fontId="2" fillId="0" borderId="75" xfId="0" applyFont="1" applyBorder="1"/>
    <xf numFmtId="0" fontId="2" fillId="0" borderId="75" xfId="0" applyFont="1" applyBorder="1" applyAlignment="1">
      <alignment wrapText="1"/>
    </xf>
    <xf numFmtId="10" fontId="84" fillId="0" borderId="75" xfId="20962" applyNumberFormat="1" applyFont="1" applyBorder="1" applyAlignment="1"/>
    <xf numFmtId="0" fontId="2" fillId="0" borderId="78" xfId="0" applyFont="1" applyBorder="1" applyAlignment="1">
      <alignment vertical="center"/>
    </xf>
    <xf numFmtId="0" fontId="2" fillId="0" borderId="97" xfId="0" applyFont="1" applyBorder="1" applyAlignment="1">
      <alignment wrapText="1"/>
    </xf>
    <xf numFmtId="10" fontId="84" fillId="0" borderId="112" xfId="20962" applyNumberFormat="1" applyFont="1" applyBorder="1" applyAlignment="1"/>
    <xf numFmtId="10" fontId="84" fillId="0" borderId="34" xfId="20962" applyNumberFormat="1" applyFont="1" applyBorder="1" applyAlignment="1"/>
    <xf numFmtId="0" fontId="0" fillId="0" borderId="105" xfId="0" applyBorder="1"/>
    <xf numFmtId="43" fontId="0" fillId="0" borderId="105" xfId="7" applyFont="1" applyBorder="1"/>
    <xf numFmtId="43" fontId="106" fillId="0" borderId="90" xfId="7" applyFont="1" applyFill="1" applyBorder="1" applyAlignment="1" applyProtection="1">
      <alignment horizontal="right" vertical="center"/>
      <protection locked="0"/>
    </xf>
    <xf numFmtId="43" fontId="117" fillId="0" borderId="105" xfId="7" applyFont="1" applyFill="1" applyBorder="1"/>
    <xf numFmtId="43" fontId="117" fillId="0" borderId="7" xfId="7" applyFont="1" applyFill="1" applyBorder="1"/>
    <xf numFmtId="43" fontId="114" fillId="0" borderId="105" xfId="7" applyFont="1" applyFill="1" applyBorder="1"/>
    <xf numFmtId="43" fontId="114" fillId="0" borderId="105" xfId="7" applyFont="1" applyFill="1" applyBorder="1" applyAlignment="1">
      <alignment horizontal="left" indent="1"/>
    </xf>
    <xf numFmtId="43" fontId="114" fillId="0" borderId="105" xfId="7" applyFont="1" applyFill="1" applyBorder="1" applyAlignment="1">
      <alignment horizontal="left" indent="2"/>
    </xf>
    <xf numFmtId="43" fontId="114" fillId="0" borderId="105" xfId="7" applyFont="1" applyFill="1" applyBorder="1" applyAlignment="1">
      <alignment horizontal="left" indent="3"/>
    </xf>
    <xf numFmtId="43" fontId="114" fillId="0" borderId="105" xfId="7" applyFont="1" applyFill="1" applyBorder="1" applyAlignment="1">
      <alignment horizontal="left" vertical="top" wrapText="1" indent="2"/>
    </xf>
    <xf numFmtId="43" fontId="114" fillId="0" borderId="105" xfId="7" applyFont="1" applyFill="1" applyBorder="1" applyAlignment="1">
      <alignment horizontal="left" wrapText="1" indent="3"/>
    </xf>
    <xf numFmtId="43" fontId="114" fillId="0" borderId="105" xfId="7" applyFont="1" applyFill="1" applyBorder="1" applyAlignment="1">
      <alignment horizontal="left" wrapText="1" indent="2"/>
    </xf>
    <xf numFmtId="43" fontId="114" fillId="0" borderId="105" xfId="7" applyFont="1" applyFill="1" applyBorder="1" applyAlignment="1">
      <alignment horizontal="left" wrapText="1" indent="1"/>
    </xf>
    <xf numFmtId="164" fontId="113" fillId="0" borderId="105" xfId="7" applyNumberFormat="1" applyFont="1" applyFill="1" applyBorder="1" applyAlignment="1">
      <alignment horizontal="left" vertical="center" wrapText="1"/>
    </xf>
    <xf numFmtId="164" fontId="114" fillId="0" borderId="105" xfId="7" applyNumberFormat="1" applyFont="1" applyFill="1" applyBorder="1"/>
    <xf numFmtId="164" fontId="114" fillId="0" borderId="105" xfId="7" applyNumberFormat="1" applyFont="1" applyFill="1" applyBorder="1" applyAlignment="1">
      <alignment horizontal="center" vertical="center" wrapText="1"/>
    </xf>
    <xf numFmtId="164" fontId="114" fillId="0" borderId="105" xfId="7" applyNumberFormat="1" applyFont="1" applyFill="1" applyBorder="1" applyAlignment="1">
      <alignment horizontal="center" vertical="center"/>
    </xf>
    <xf numFmtId="164" fontId="116" fillId="0" borderId="105" xfId="7" applyNumberFormat="1" applyFont="1" applyFill="1" applyBorder="1" applyAlignment="1">
      <alignment horizontal="left" vertical="center" wrapText="1"/>
    </xf>
    <xf numFmtId="43" fontId="117" fillId="0" borderId="105" xfId="7" applyFont="1" applyBorder="1"/>
    <xf numFmtId="43" fontId="114" fillId="0" borderId="105" xfId="7" applyFont="1" applyBorder="1"/>
    <xf numFmtId="43" fontId="114" fillId="0" borderId="105" xfId="7" applyFont="1" applyBorder="1" applyAlignment="1">
      <alignment horizontal="left" indent="1"/>
    </xf>
    <xf numFmtId="43" fontId="114" fillId="79" borderId="105" xfId="7" applyFont="1" applyFill="1" applyBorder="1"/>
    <xf numFmtId="164" fontId="117" fillId="0" borderId="105" xfId="7" applyNumberFormat="1" applyFont="1" applyBorder="1"/>
    <xf numFmtId="164" fontId="114" fillId="0" borderId="105" xfId="7" applyNumberFormat="1" applyFont="1" applyBorder="1"/>
    <xf numFmtId="0" fontId="94" fillId="0" borderId="56" xfId="0" applyFont="1" applyBorder="1" applyAlignment="1">
      <alignment horizontal="left" wrapText="1"/>
    </xf>
    <xf numFmtId="0" fontId="94" fillId="0" borderId="55" xfId="0" applyFont="1" applyBorder="1" applyAlignment="1">
      <alignment horizontal="left" wrapText="1"/>
    </xf>
    <xf numFmtId="0" fontId="2" fillId="0" borderId="23" xfId="0" applyFont="1" applyBorder="1" applyAlignment="1">
      <alignment horizontal="center"/>
    </xf>
    <xf numFmtId="0" fontId="2" fillId="0" borderId="24" xfId="0" applyFont="1" applyBorder="1" applyAlignment="1">
      <alignment horizontal="center"/>
    </xf>
    <xf numFmtId="0" fontId="2" fillId="0" borderId="26" xfId="0" applyFont="1" applyBorder="1" applyAlignment="1">
      <alignment horizontal="center"/>
    </xf>
    <xf numFmtId="0" fontId="2" fillId="0" borderId="25" xfId="0" applyFont="1" applyBorder="1" applyAlignment="1">
      <alignment horizontal="center"/>
    </xf>
    <xf numFmtId="0" fontId="86" fillId="0" borderId="4" xfId="0" applyFont="1" applyBorder="1" applyAlignment="1">
      <alignment horizontal="center" vertical="center"/>
    </xf>
    <xf numFmtId="0" fontId="86" fillId="0" borderId="57"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105" xfId="0" applyFont="1" applyBorder="1" applyAlignment="1">
      <alignment horizontal="center" vertical="center" wrapText="1"/>
    </xf>
    <xf numFmtId="0" fontId="45" fillId="0" borderId="72" xfId="0" applyFont="1" applyBorder="1" applyAlignment="1">
      <alignment horizontal="center" vertical="center" wrapText="1"/>
    </xf>
    <xf numFmtId="0" fontId="86" fillId="0" borderId="71" xfId="0" applyFont="1" applyBorder="1" applyAlignment="1">
      <alignment horizontal="center" vertical="center" wrapText="1"/>
    </xf>
    <xf numFmtId="0" fontId="84" fillId="0" borderId="71" xfId="0" applyFont="1" applyBorder="1" applyAlignment="1">
      <alignment horizontal="center" vertical="center" wrapText="1"/>
    </xf>
    <xf numFmtId="0" fontId="45" fillId="0" borderId="71" xfId="11" applyFont="1" applyBorder="1" applyAlignment="1">
      <alignment horizontal="center" vertical="center" wrapText="1"/>
    </xf>
    <xf numFmtId="0" fontId="45" fillId="0" borderId="72" xfId="11" applyFont="1" applyBorder="1" applyAlignment="1">
      <alignment horizontal="center" vertical="center" wrapText="1"/>
    </xf>
    <xf numFmtId="0" fontId="45" fillId="0" borderId="61"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62" xfId="13" applyFont="1" applyFill="1" applyBorder="1" applyAlignment="1" applyProtection="1">
      <alignment horizontal="center" vertical="center" wrapText="1"/>
      <protection locked="0"/>
    </xf>
    <xf numFmtId="0" fontId="99" fillId="3" borderId="5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0" xfId="1" applyNumberFormat="1" applyFont="1" applyFill="1" applyBorder="1" applyAlignment="1" applyProtection="1">
      <alignment horizontal="center"/>
      <protection locked="0"/>
    </xf>
    <xf numFmtId="164" fontId="45" fillId="3" borderId="24" xfId="1" applyNumberFormat="1" applyFont="1" applyFill="1" applyBorder="1" applyAlignment="1" applyProtection="1">
      <alignment horizontal="center"/>
      <protection locked="0"/>
    </xf>
    <xf numFmtId="164" fontId="45" fillId="3" borderId="25" xfId="1" applyNumberFormat="1" applyFont="1" applyFill="1" applyBorder="1" applyAlignment="1" applyProtection="1">
      <alignment horizontal="center"/>
      <protection locked="0"/>
    </xf>
    <xf numFmtId="164" fontId="45" fillId="0" borderId="12" xfId="1" applyNumberFormat="1" applyFont="1" applyFill="1" applyBorder="1" applyAlignment="1" applyProtection="1">
      <alignment horizontal="center"/>
      <protection locked="0"/>
    </xf>
    <xf numFmtId="164" fontId="45" fillId="0" borderId="13"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0" fontId="86" fillId="0" borderId="47" xfId="0" applyFont="1" applyBorder="1" applyAlignment="1">
      <alignment horizontal="center" vertical="center" wrapText="1"/>
    </xf>
    <xf numFmtId="0" fontId="86" fillId="0" borderId="48" xfId="0" applyFont="1" applyBorder="1" applyAlignment="1">
      <alignment horizontal="center" vertical="center" wrapText="1"/>
    </xf>
    <xf numFmtId="164" fontId="45" fillId="0" borderId="63" xfId="1" applyNumberFormat="1" applyFont="1" applyFill="1" applyBorder="1" applyAlignment="1" applyProtection="1">
      <alignment horizontal="center" vertical="center" wrapText="1"/>
      <protection locked="0"/>
    </xf>
    <xf numFmtId="164" fontId="45" fillId="0" borderId="64" xfId="1" applyNumberFormat="1" applyFont="1" applyFill="1" applyBorder="1" applyAlignment="1" applyProtection="1">
      <alignment horizontal="center" vertical="center" wrapText="1"/>
      <protection locked="0"/>
    </xf>
    <xf numFmtId="0" fontId="3" fillId="0" borderId="62" xfId="0" applyFont="1" applyBorder="1" applyAlignment="1">
      <alignment horizontal="center" vertical="center" wrapText="1"/>
    </xf>
    <xf numFmtId="0" fontId="3" fillId="0" borderId="54" xfId="0" applyFont="1" applyBorder="1" applyAlignment="1">
      <alignment horizontal="center" vertical="center" wrapText="1"/>
    </xf>
    <xf numFmtId="0" fontId="86" fillId="0" borderId="65" xfId="0" applyFont="1" applyBorder="1" applyAlignment="1">
      <alignment horizontal="center"/>
    </xf>
    <xf numFmtId="0" fontId="86" fillId="0" borderId="66"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0" xfId="0" applyFont="1" applyBorder="1" applyAlignment="1">
      <alignment horizontal="left" vertical="center"/>
    </xf>
    <xf numFmtId="0" fontId="100" fillId="0" borderId="51" xfId="0" applyFont="1" applyBorder="1" applyAlignment="1">
      <alignment horizontal="left" vertical="center"/>
    </xf>
    <xf numFmtId="0" fontId="3" fillId="0" borderId="51"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72" xfId="0" applyFont="1" applyBorder="1" applyAlignment="1">
      <alignment horizontal="center" vertical="center" wrapText="1"/>
    </xf>
    <xf numFmtId="0" fontId="116" fillId="0" borderId="95" xfId="0" applyFont="1" applyBorder="1" applyAlignment="1">
      <alignment horizontal="left" vertical="center" wrapText="1"/>
    </xf>
    <xf numFmtId="0" fontId="116" fillId="0" borderId="96" xfId="0" applyFont="1" applyBorder="1" applyAlignment="1">
      <alignment horizontal="left" vertical="center" wrapText="1"/>
    </xf>
    <xf numFmtId="0" fontId="116" fillId="0" borderId="100" xfId="0" applyFont="1" applyBorder="1" applyAlignment="1">
      <alignment horizontal="left" vertical="center" wrapText="1"/>
    </xf>
    <xf numFmtId="0" fontId="116" fillId="0" borderId="101" xfId="0" applyFont="1" applyBorder="1" applyAlignment="1">
      <alignment horizontal="left" vertical="center" wrapText="1"/>
    </xf>
    <xf numFmtId="0" fontId="116" fillId="0" borderId="103" xfId="0" applyFont="1" applyBorder="1" applyAlignment="1">
      <alignment horizontal="left" vertical="center" wrapText="1"/>
    </xf>
    <xf numFmtId="0" fontId="116" fillId="0" borderId="104" xfId="0" applyFont="1" applyBorder="1" applyAlignment="1">
      <alignment horizontal="left" vertical="center" wrapText="1"/>
    </xf>
    <xf numFmtId="0" fontId="117" fillId="0" borderId="97" xfId="0" applyFont="1" applyBorder="1" applyAlignment="1">
      <alignment horizontal="center" vertical="center" wrapText="1"/>
    </xf>
    <xf numFmtId="0" fontId="117" fillId="0" borderId="98" xfId="0" applyFont="1" applyBorder="1" applyAlignment="1">
      <alignment horizontal="center" vertical="center" wrapText="1"/>
    </xf>
    <xf numFmtId="0" fontId="117" fillId="0" borderId="99" xfId="0" applyFont="1" applyBorder="1" applyAlignment="1">
      <alignment horizontal="center" vertical="center" wrapText="1"/>
    </xf>
    <xf numFmtId="0" fontId="117" fillId="0" borderId="76" xfId="0" applyFont="1" applyBorder="1" applyAlignment="1">
      <alignment horizontal="center" vertical="center" wrapText="1"/>
    </xf>
    <xf numFmtId="0" fontId="117" fillId="0" borderId="102" xfId="0" applyFont="1" applyBorder="1" applyAlignment="1">
      <alignment horizontal="center" vertical="center" wrapText="1"/>
    </xf>
    <xf numFmtId="0" fontId="117" fillId="0" borderId="66" xfId="0" applyFont="1" applyBorder="1" applyAlignment="1">
      <alignment horizontal="center" vertical="center" wrapText="1"/>
    </xf>
    <xf numFmtId="0" fontId="114" fillId="0" borderId="106"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05" xfId="0" applyFont="1" applyBorder="1" applyAlignment="1">
      <alignment horizontal="center" vertical="center" wrapText="1"/>
    </xf>
    <xf numFmtId="0" fontId="121" fillId="0" borderId="105" xfId="0" applyFont="1" applyBorder="1" applyAlignment="1">
      <alignment horizontal="center" vertical="center"/>
    </xf>
    <xf numFmtId="0" fontId="121" fillId="0" borderId="97" xfId="0" applyFont="1" applyBorder="1" applyAlignment="1">
      <alignment horizontal="center" vertical="center"/>
    </xf>
    <xf numFmtId="0" fontId="121" fillId="0" borderId="99" xfId="0" applyFont="1" applyBorder="1" applyAlignment="1">
      <alignment horizontal="center" vertical="center"/>
    </xf>
    <xf numFmtId="0" fontId="121" fillId="0" borderId="76" xfId="0" applyFont="1" applyBorder="1" applyAlignment="1">
      <alignment horizontal="center" vertical="center"/>
    </xf>
    <xf numFmtId="0" fontId="121" fillId="0" borderId="66" xfId="0" applyFont="1" applyBorder="1" applyAlignment="1">
      <alignment horizontal="center" vertical="center"/>
    </xf>
    <xf numFmtId="0" fontId="117" fillId="0" borderId="105" xfId="0" applyFont="1" applyBorder="1" applyAlignment="1">
      <alignment horizontal="center" vertical="center" wrapText="1"/>
    </xf>
    <xf numFmtId="0" fontId="117" fillId="0" borderId="61" xfId="0" applyFont="1" applyBorder="1" applyAlignment="1">
      <alignment horizontal="center" vertical="center" wrapText="1"/>
    </xf>
    <xf numFmtId="0" fontId="117" fillId="0" borderId="59" xfId="0" applyFont="1" applyBorder="1" applyAlignment="1">
      <alignment horizontal="center" vertical="center" wrapText="1"/>
    </xf>
    <xf numFmtId="0" fontId="114" fillId="0" borderId="107" xfId="0" applyFont="1" applyBorder="1" applyAlignment="1">
      <alignment horizontal="center" vertical="center" wrapText="1"/>
    </xf>
    <xf numFmtId="0" fontId="114" fillId="0" borderId="108" xfId="0" applyFont="1" applyBorder="1" applyAlignment="1">
      <alignment horizontal="center" vertical="center" wrapText="1"/>
    </xf>
    <xf numFmtId="0" fontId="114" fillId="0" borderId="109" xfId="0" applyFont="1" applyBorder="1" applyAlignment="1">
      <alignment horizontal="center" vertical="center" wrapText="1"/>
    </xf>
    <xf numFmtId="0" fontId="117" fillId="0" borderId="67"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67" xfId="0" applyFont="1" applyBorder="1" applyAlignment="1">
      <alignment horizontal="center" vertical="center" wrapText="1"/>
    </xf>
    <xf numFmtId="0" fontId="114" fillId="0" borderId="61" xfId="0" applyFont="1" applyBorder="1" applyAlignment="1">
      <alignment horizontal="center" vertical="center" wrapText="1"/>
    </xf>
    <xf numFmtId="0" fontId="114" fillId="0" borderId="0" xfId="0" applyFont="1" applyAlignment="1">
      <alignment horizontal="center" vertical="center" wrapText="1"/>
    </xf>
    <xf numFmtId="0" fontId="114" fillId="0" borderId="59" xfId="0" applyFont="1" applyBorder="1" applyAlignment="1">
      <alignment horizontal="center" vertical="center" wrapText="1"/>
    </xf>
    <xf numFmtId="0" fontId="114" fillId="0" borderId="66" xfId="0" applyFont="1" applyBorder="1" applyAlignment="1">
      <alignment horizontal="center" vertical="center" wrapText="1"/>
    </xf>
    <xf numFmtId="0" fontId="117" fillId="0" borderId="97" xfId="0" applyFont="1" applyBorder="1" applyAlignment="1">
      <alignment horizontal="center" vertical="top" wrapText="1"/>
    </xf>
    <xf numFmtId="0" fontId="117" fillId="0" borderId="99" xfId="0" applyFont="1" applyBorder="1" applyAlignment="1">
      <alignment horizontal="center" vertical="top" wrapText="1"/>
    </xf>
    <xf numFmtId="0" fontId="117" fillId="0" borderId="61" xfId="0" applyFont="1" applyBorder="1" applyAlignment="1">
      <alignment horizontal="center" vertical="top" wrapText="1"/>
    </xf>
    <xf numFmtId="0" fontId="117" fillId="0" borderId="59" xfId="0" applyFont="1" applyBorder="1" applyAlignment="1">
      <alignment horizontal="center" vertical="top" wrapText="1"/>
    </xf>
    <xf numFmtId="0" fontId="117" fillId="0" borderId="76" xfId="0" applyFont="1" applyBorder="1" applyAlignment="1">
      <alignment horizontal="center" vertical="top" wrapText="1"/>
    </xf>
    <xf numFmtId="0" fontId="117" fillId="0" borderId="66" xfId="0" applyFont="1" applyBorder="1" applyAlignment="1">
      <alignment horizontal="center" vertical="top" wrapText="1"/>
    </xf>
    <xf numFmtId="0" fontId="114" fillId="0" borderId="0" xfId="0" applyFont="1" applyAlignment="1">
      <alignment horizontal="center" vertical="center"/>
    </xf>
    <xf numFmtId="0" fontId="114" fillId="0" borderId="59" xfId="0" applyFont="1" applyBorder="1" applyAlignment="1">
      <alignment horizontal="center" vertical="center"/>
    </xf>
    <xf numFmtId="0" fontId="114" fillId="0" borderId="61" xfId="0" applyFont="1" applyBorder="1" applyAlignment="1">
      <alignment horizontal="center" vertical="center"/>
    </xf>
    <xf numFmtId="0" fontId="114" fillId="0" borderId="107" xfId="0" applyFont="1" applyBorder="1" applyAlignment="1">
      <alignment horizontal="center" vertical="center"/>
    </xf>
    <xf numFmtId="0" fontId="114" fillId="0" borderId="108" xfId="0" applyFont="1" applyBorder="1" applyAlignment="1">
      <alignment horizontal="center" vertical="center"/>
    </xf>
    <xf numFmtId="0" fontId="114" fillId="0" borderId="109" xfId="0" applyFont="1" applyBorder="1" applyAlignment="1">
      <alignment horizontal="center" vertical="center"/>
    </xf>
    <xf numFmtId="0" fontId="114" fillId="0" borderId="97" xfId="0" applyFont="1" applyBorder="1" applyAlignment="1">
      <alignment horizontal="center" vertical="top" wrapText="1"/>
    </xf>
    <xf numFmtId="0" fontId="114" fillId="0" borderId="98" xfId="0" applyFont="1" applyBorder="1" applyAlignment="1">
      <alignment horizontal="center" vertical="top" wrapText="1"/>
    </xf>
    <xf numFmtId="0" fontId="114" fillId="0" borderId="99" xfId="0" applyFont="1" applyBorder="1" applyAlignment="1">
      <alignment horizontal="center" vertical="top" wrapText="1"/>
    </xf>
    <xf numFmtId="0" fontId="114" fillId="0" borderId="108" xfId="0" applyFont="1" applyBorder="1" applyAlignment="1">
      <alignment horizontal="center" vertical="top" wrapText="1"/>
    </xf>
    <xf numFmtId="0" fontId="114" fillId="0" borderId="109" xfId="0" applyFont="1" applyBorder="1" applyAlignment="1">
      <alignment horizontal="center" vertical="top" wrapText="1"/>
    </xf>
    <xf numFmtId="0" fontId="114" fillId="0" borderId="106" xfId="0" applyFont="1" applyBorder="1" applyAlignment="1">
      <alignment horizontal="center" vertical="top" wrapText="1"/>
    </xf>
    <xf numFmtId="0" fontId="114" fillId="0" borderId="7" xfId="0" applyFont="1" applyBorder="1" applyAlignment="1">
      <alignment horizontal="center" vertical="top" wrapText="1"/>
    </xf>
    <xf numFmtId="0" fontId="116" fillId="0" borderId="110" xfId="0" applyFont="1" applyBorder="1" applyAlignment="1">
      <alignment horizontal="left" vertical="top" wrapText="1"/>
    </xf>
    <xf numFmtId="0" fontId="116" fillId="0" borderId="111" xfId="0" applyFont="1" applyBorder="1" applyAlignment="1">
      <alignment horizontal="left" vertical="top"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70" zoomScaleNormal="70" workbookViewId="0">
      <selection activeCell="C2" sqref="C2:C5"/>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60"/>
      <c r="B1" s="206" t="s">
        <v>343</v>
      </c>
      <c r="C1" s="160"/>
    </row>
    <row r="2" spans="1:3">
      <c r="A2" s="207">
        <v>1</v>
      </c>
      <c r="B2" s="352" t="s">
        <v>344</v>
      </c>
      <c r="C2" s="98" t="s">
        <v>710</v>
      </c>
    </row>
    <row r="3" spans="1:3">
      <c r="A3" s="207">
        <v>2</v>
      </c>
      <c r="B3" s="353" t="s">
        <v>340</v>
      </c>
      <c r="C3" s="98" t="s">
        <v>711</v>
      </c>
    </row>
    <row r="4" spans="1:3">
      <c r="A4" s="207">
        <v>3</v>
      </c>
      <c r="B4" s="354" t="s">
        <v>345</v>
      </c>
      <c r="C4" s="98" t="s">
        <v>712</v>
      </c>
    </row>
    <row r="5" spans="1:3">
      <c r="A5" s="208">
        <v>4</v>
      </c>
      <c r="B5" s="355" t="s">
        <v>341</v>
      </c>
      <c r="C5" s="98" t="s">
        <v>713</v>
      </c>
    </row>
    <row r="6" spans="1:3" s="209" customFormat="1" ht="45.75" customHeight="1">
      <c r="A6" s="576" t="s">
        <v>419</v>
      </c>
      <c r="B6" s="577"/>
      <c r="C6" s="577"/>
    </row>
    <row r="7" spans="1:3" ht="15">
      <c r="A7" s="210" t="s">
        <v>29</v>
      </c>
      <c r="B7" s="206" t="s">
        <v>342</v>
      </c>
    </row>
    <row r="8" spans="1:3">
      <c r="A8" s="160">
        <v>1</v>
      </c>
      <c r="B8" s="248" t="s">
        <v>20</v>
      </c>
    </row>
    <row r="9" spans="1:3">
      <c r="A9" s="160">
        <v>2</v>
      </c>
      <c r="B9" s="249" t="s">
        <v>21</v>
      </c>
    </row>
    <row r="10" spans="1:3">
      <c r="A10" s="160">
        <v>3</v>
      </c>
      <c r="B10" s="249" t="s">
        <v>22</v>
      </c>
    </row>
    <row r="11" spans="1:3">
      <c r="A11" s="160">
        <v>4</v>
      </c>
      <c r="B11" s="249" t="s">
        <v>23</v>
      </c>
    </row>
    <row r="12" spans="1:3">
      <c r="A12" s="160">
        <v>5</v>
      </c>
      <c r="B12" s="249" t="s">
        <v>24</v>
      </c>
    </row>
    <row r="13" spans="1:3">
      <c r="A13" s="160">
        <v>6</v>
      </c>
      <c r="B13" s="250" t="s">
        <v>352</v>
      </c>
    </row>
    <row r="14" spans="1:3">
      <c r="A14" s="160">
        <v>7</v>
      </c>
      <c r="B14" s="249" t="s">
        <v>346</v>
      </c>
    </row>
    <row r="15" spans="1:3">
      <c r="A15" s="160">
        <v>8</v>
      </c>
      <c r="B15" s="249" t="s">
        <v>347</v>
      </c>
    </row>
    <row r="16" spans="1:3">
      <c r="A16" s="160">
        <v>9</v>
      </c>
      <c r="B16" s="249" t="s">
        <v>25</v>
      </c>
    </row>
    <row r="17" spans="1:2">
      <c r="A17" s="351" t="s">
        <v>418</v>
      </c>
      <c r="B17" s="350" t="s">
        <v>405</v>
      </c>
    </row>
    <row r="18" spans="1:2">
      <c r="A18" s="160">
        <v>10</v>
      </c>
      <c r="B18" s="249" t="s">
        <v>26</v>
      </c>
    </row>
    <row r="19" spans="1:2">
      <c r="A19" s="160">
        <v>11</v>
      </c>
      <c r="B19" s="250" t="s">
        <v>348</v>
      </c>
    </row>
    <row r="20" spans="1:2">
      <c r="A20" s="160">
        <v>12</v>
      </c>
      <c r="B20" s="250" t="s">
        <v>27</v>
      </c>
    </row>
    <row r="21" spans="1:2">
      <c r="A21" s="407">
        <v>13</v>
      </c>
      <c r="B21" s="408" t="s">
        <v>349</v>
      </c>
    </row>
    <row r="22" spans="1:2">
      <c r="A22" s="407">
        <v>14</v>
      </c>
      <c r="B22" s="409" t="s">
        <v>376</v>
      </c>
    </row>
    <row r="23" spans="1:2">
      <c r="A23" s="407">
        <v>15</v>
      </c>
      <c r="B23" s="410" t="s">
        <v>28</v>
      </c>
    </row>
    <row r="24" spans="1:2">
      <c r="A24" s="407">
        <v>15.1</v>
      </c>
      <c r="B24" s="411" t="s">
        <v>432</v>
      </c>
    </row>
    <row r="25" spans="1:2">
      <c r="A25" s="407">
        <v>16</v>
      </c>
      <c r="B25" s="411" t="s">
        <v>496</v>
      </c>
    </row>
    <row r="26" spans="1:2">
      <c r="A26" s="407">
        <v>17</v>
      </c>
      <c r="B26" s="411" t="s">
        <v>537</v>
      </c>
    </row>
    <row r="27" spans="1:2">
      <c r="A27" s="407">
        <v>18</v>
      </c>
      <c r="B27" s="411" t="s">
        <v>707</v>
      </c>
    </row>
    <row r="28" spans="1:2">
      <c r="A28" s="407">
        <v>19</v>
      </c>
      <c r="B28" s="411" t="s">
        <v>708</v>
      </c>
    </row>
    <row r="29" spans="1:2">
      <c r="A29" s="407">
        <v>20</v>
      </c>
      <c r="B29" s="500" t="s">
        <v>538</v>
      </c>
    </row>
    <row r="30" spans="1:2">
      <c r="A30" s="407">
        <v>21</v>
      </c>
      <c r="B30" s="411" t="s">
        <v>704</v>
      </c>
    </row>
    <row r="31" spans="1:2">
      <c r="A31" s="407">
        <v>22</v>
      </c>
      <c r="B31" s="411" t="s">
        <v>539</v>
      </c>
    </row>
    <row r="32" spans="1:2">
      <c r="A32" s="407">
        <v>23</v>
      </c>
      <c r="B32" s="411" t="s">
        <v>540</v>
      </c>
    </row>
    <row r="33" spans="1:2">
      <c r="A33" s="407">
        <v>24</v>
      </c>
      <c r="B33" s="411" t="s">
        <v>541</v>
      </c>
    </row>
    <row r="34" spans="1:2">
      <c r="A34" s="407">
        <v>25</v>
      </c>
      <c r="B34" s="411" t="s">
        <v>542</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6" sqref="C6:C52"/>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Silk Road Bank</v>
      </c>
    </row>
    <row r="2" spans="1:3" s="2" customFormat="1" ht="15.75" customHeight="1">
      <c r="A2" s="2" t="s">
        <v>31</v>
      </c>
      <c r="B2" s="424">
        <f>'8. LI2'!B2</f>
        <v>44377</v>
      </c>
    </row>
    <row r="3" spans="1:3" s="2" customFormat="1" ht="15.75" customHeight="1"/>
    <row r="4" spans="1:3" ht="13.5" thickBot="1">
      <c r="A4" s="4" t="s">
        <v>245</v>
      </c>
      <c r="B4" s="142" t="s">
        <v>244</v>
      </c>
    </row>
    <row r="5" spans="1:3">
      <c r="A5" s="104" t="s">
        <v>6</v>
      </c>
      <c r="B5" s="105"/>
      <c r="C5" s="106" t="s">
        <v>73</v>
      </c>
    </row>
    <row r="6" spans="1:3">
      <c r="A6" s="107">
        <v>1</v>
      </c>
      <c r="B6" s="108" t="s">
        <v>243</v>
      </c>
      <c r="C6" s="109">
        <v>54253297.509999998</v>
      </c>
    </row>
    <row r="7" spans="1:3">
      <c r="A7" s="107">
        <v>2</v>
      </c>
      <c r="B7" s="110" t="s">
        <v>242</v>
      </c>
      <c r="C7" s="111">
        <v>61146400</v>
      </c>
    </row>
    <row r="8" spans="1:3">
      <c r="A8" s="107">
        <v>3</v>
      </c>
      <c r="B8" s="112" t="s">
        <v>241</v>
      </c>
      <c r="C8" s="111"/>
    </row>
    <row r="9" spans="1:3">
      <c r="A9" s="107">
        <v>4</v>
      </c>
      <c r="B9" s="112" t="s">
        <v>240</v>
      </c>
      <c r="C9" s="111"/>
    </row>
    <row r="10" spans="1:3">
      <c r="A10" s="107">
        <v>5</v>
      </c>
      <c r="B10" s="112" t="s">
        <v>239</v>
      </c>
      <c r="C10" s="111">
        <v>4982432.3</v>
      </c>
    </row>
    <row r="11" spans="1:3">
      <c r="A11" s="107">
        <v>6</v>
      </c>
      <c r="B11" s="113" t="s">
        <v>238</v>
      </c>
      <c r="C11" s="111">
        <v>-11875534.790000001</v>
      </c>
    </row>
    <row r="12" spans="1:3" s="85" customFormat="1">
      <c r="A12" s="107">
        <v>7</v>
      </c>
      <c r="B12" s="108" t="s">
        <v>237</v>
      </c>
      <c r="C12" s="114">
        <v>5259056.74</v>
      </c>
    </row>
    <row r="13" spans="1:3" s="85" customFormat="1">
      <c r="A13" s="107">
        <v>8</v>
      </c>
      <c r="B13" s="115" t="s">
        <v>236</v>
      </c>
      <c r="C13" s="116">
        <v>4982432.3</v>
      </c>
    </row>
    <row r="14" spans="1:3" s="85" customFormat="1" ht="25.5">
      <c r="A14" s="107">
        <v>9</v>
      </c>
      <c r="B14" s="117" t="s">
        <v>235</v>
      </c>
      <c r="C14" s="116"/>
    </row>
    <row r="15" spans="1:3" s="85" customFormat="1">
      <c r="A15" s="107">
        <v>10</v>
      </c>
      <c r="B15" s="118" t="s">
        <v>234</v>
      </c>
      <c r="C15" s="116">
        <v>276624.43999999994</v>
      </c>
    </row>
    <row r="16" spans="1:3" s="85" customFormat="1">
      <c r="A16" s="107">
        <v>11</v>
      </c>
      <c r="B16" s="119" t="s">
        <v>233</v>
      </c>
      <c r="C16" s="116"/>
    </row>
    <row r="17" spans="1:3" s="85" customFormat="1">
      <c r="A17" s="107">
        <v>12</v>
      </c>
      <c r="B17" s="118" t="s">
        <v>232</v>
      </c>
      <c r="C17" s="116"/>
    </row>
    <row r="18" spans="1:3" s="85" customFormat="1">
      <c r="A18" s="107">
        <v>13</v>
      </c>
      <c r="B18" s="118" t="s">
        <v>231</v>
      </c>
      <c r="C18" s="116"/>
    </row>
    <row r="19" spans="1:3" s="85" customFormat="1">
      <c r="A19" s="107">
        <v>14</v>
      </c>
      <c r="B19" s="118" t="s">
        <v>230</v>
      </c>
      <c r="C19" s="116"/>
    </row>
    <row r="20" spans="1:3" s="85" customFormat="1">
      <c r="A20" s="107">
        <v>15</v>
      </c>
      <c r="B20" s="118" t="s">
        <v>229</v>
      </c>
      <c r="C20" s="116"/>
    </row>
    <row r="21" spans="1:3" s="85" customFormat="1" ht="25.5">
      <c r="A21" s="107">
        <v>16</v>
      </c>
      <c r="B21" s="117" t="s">
        <v>228</v>
      </c>
      <c r="C21" s="116"/>
    </row>
    <row r="22" spans="1:3" s="85" customFormat="1">
      <c r="A22" s="107">
        <v>17</v>
      </c>
      <c r="B22" s="120" t="s">
        <v>227</v>
      </c>
      <c r="C22" s="116"/>
    </row>
    <row r="23" spans="1:3" s="85" customFormat="1">
      <c r="A23" s="107">
        <v>18</v>
      </c>
      <c r="B23" s="117" t="s">
        <v>226</v>
      </c>
      <c r="C23" s="116"/>
    </row>
    <row r="24" spans="1:3" s="85" customFormat="1" ht="25.5">
      <c r="A24" s="107">
        <v>19</v>
      </c>
      <c r="B24" s="117" t="s">
        <v>203</v>
      </c>
      <c r="C24" s="116"/>
    </row>
    <row r="25" spans="1:3" s="85" customFormat="1">
      <c r="A25" s="107">
        <v>20</v>
      </c>
      <c r="B25" s="119" t="s">
        <v>225</v>
      </c>
      <c r="C25" s="116"/>
    </row>
    <row r="26" spans="1:3" s="85" customFormat="1">
      <c r="A26" s="107">
        <v>21</v>
      </c>
      <c r="B26" s="119" t="s">
        <v>224</v>
      </c>
      <c r="C26" s="116"/>
    </row>
    <row r="27" spans="1:3" s="85" customFormat="1">
      <c r="A27" s="107">
        <v>22</v>
      </c>
      <c r="B27" s="119" t="s">
        <v>223</v>
      </c>
      <c r="C27" s="116"/>
    </row>
    <row r="28" spans="1:3" s="85" customFormat="1">
      <c r="A28" s="107">
        <v>23</v>
      </c>
      <c r="B28" s="121" t="s">
        <v>222</v>
      </c>
      <c r="C28" s="114">
        <v>48994240.769999996</v>
      </c>
    </row>
    <row r="29" spans="1:3" s="85" customFormat="1">
      <c r="A29" s="122"/>
      <c r="B29" s="123"/>
      <c r="C29" s="116"/>
    </row>
    <row r="30" spans="1:3" s="85" customFormat="1">
      <c r="A30" s="122">
        <v>24</v>
      </c>
      <c r="B30" s="121" t="s">
        <v>221</v>
      </c>
      <c r="C30" s="114">
        <v>0</v>
      </c>
    </row>
    <row r="31" spans="1:3" s="85" customFormat="1">
      <c r="A31" s="122">
        <v>25</v>
      </c>
      <c r="B31" s="112" t="s">
        <v>220</v>
      </c>
      <c r="C31" s="124">
        <v>0</v>
      </c>
    </row>
    <row r="32" spans="1:3" s="85" customFormat="1">
      <c r="A32" s="122">
        <v>26</v>
      </c>
      <c r="B32" s="125" t="s">
        <v>301</v>
      </c>
      <c r="C32" s="116"/>
    </row>
    <row r="33" spans="1:3" s="85" customFormat="1">
      <c r="A33" s="122">
        <v>27</v>
      </c>
      <c r="B33" s="125" t="s">
        <v>219</v>
      </c>
      <c r="C33" s="116"/>
    </row>
    <row r="34" spans="1:3" s="85" customFormat="1">
      <c r="A34" s="122">
        <v>28</v>
      </c>
      <c r="B34" s="112" t="s">
        <v>218</v>
      </c>
      <c r="C34" s="116"/>
    </row>
    <row r="35" spans="1:3" s="85" customFormat="1">
      <c r="A35" s="122">
        <v>29</v>
      </c>
      <c r="B35" s="121" t="s">
        <v>217</v>
      </c>
      <c r="C35" s="114">
        <v>0</v>
      </c>
    </row>
    <row r="36" spans="1:3" s="85" customFormat="1">
      <c r="A36" s="122">
        <v>30</v>
      </c>
      <c r="B36" s="117" t="s">
        <v>216</v>
      </c>
      <c r="C36" s="116"/>
    </row>
    <row r="37" spans="1:3" s="85" customFormat="1">
      <c r="A37" s="122">
        <v>31</v>
      </c>
      <c r="B37" s="118" t="s">
        <v>215</v>
      </c>
      <c r="C37" s="116"/>
    </row>
    <row r="38" spans="1:3" s="85" customFormat="1" ht="25.5">
      <c r="A38" s="122">
        <v>32</v>
      </c>
      <c r="B38" s="117" t="s">
        <v>214</v>
      </c>
      <c r="C38" s="116"/>
    </row>
    <row r="39" spans="1:3" s="85" customFormat="1" ht="25.5">
      <c r="A39" s="122">
        <v>33</v>
      </c>
      <c r="B39" s="117" t="s">
        <v>203</v>
      </c>
      <c r="C39" s="116"/>
    </row>
    <row r="40" spans="1:3" s="85" customFormat="1">
      <c r="A40" s="122">
        <v>34</v>
      </c>
      <c r="B40" s="119" t="s">
        <v>213</v>
      </c>
      <c r="C40" s="116"/>
    </row>
    <row r="41" spans="1:3" s="85" customFormat="1">
      <c r="A41" s="122">
        <v>35</v>
      </c>
      <c r="B41" s="121" t="s">
        <v>212</v>
      </c>
      <c r="C41" s="114">
        <v>0</v>
      </c>
    </row>
    <row r="42" spans="1:3" s="85" customFormat="1">
      <c r="A42" s="122"/>
      <c r="B42" s="123"/>
      <c r="C42" s="116"/>
    </row>
    <row r="43" spans="1:3" s="85" customFormat="1">
      <c r="A43" s="122">
        <v>36</v>
      </c>
      <c r="B43" s="126" t="s">
        <v>211</v>
      </c>
      <c r="C43" s="114">
        <v>185878.77</v>
      </c>
    </row>
    <row r="44" spans="1:3" s="85" customFormat="1">
      <c r="A44" s="122">
        <v>37</v>
      </c>
      <c r="B44" s="112" t="s">
        <v>210</v>
      </c>
      <c r="C44" s="116"/>
    </row>
    <row r="45" spans="1:3" s="85" customFormat="1">
      <c r="A45" s="122">
        <v>38</v>
      </c>
      <c r="B45" s="112" t="s">
        <v>209</v>
      </c>
      <c r="C45" s="116"/>
    </row>
    <row r="46" spans="1:3" s="85" customFormat="1">
      <c r="A46" s="122">
        <v>39</v>
      </c>
      <c r="B46" s="112" t="s">
        <v>208</v>
      </c>
      <c r="C46" s="116">
        <v>185878.77</v>
      </c>
    </row>
    <row r="47" spans="1:3" s="85" customFormat="1">
      <c r="A47" s="122">
        <v>40</v>
      </c>
      <c r="B47" s="126" t="s">
        <v>207</v>
      </c>
      <c r="C47" s="114">
        <v>0</v>
      </c>
    </row>
    <row r="48" spans="1:3" s="85" customFormat="1">
      <c r="A48" s="122">
        <v>41</v>
      </c>
      <c r="B48" s="117" t="s">
        <v>206</v>
      </c>
      <c r="C48" s="116"/>
    </row>
    <row r="49" spans="1:3" s="85" customFormat="1">
      <c r="A49" s="122">
        <v>42</v>
      </c>
      <c r="B49" s="118" t="s">
        <v>205</v>
      </c>
      <c r="C49" s="116"/>
    </row>
    <row r="50" spans="1:3" s="85" customFormat="1">
      <c r="A50" s="122">
        <v>43</v>
      </c>
      <c r="B50" s="117" t="s">
        <v>204</v>
      </c>
      <c r="C50" s="116"/>
    </row>
    <row r="51" spans="1:3" s="85" customFormat="1" ht="25.5">
      <c r="A51" s="122">
        <v>44</v>
      </c>
      <c r="B51" s="117" t="s">
        <v>203</v>
      </c>
      <c r="C51" s="116"/>
    </row>
    <row r="52" spans="1:3" s="85" customFormat="1" ht="13.5" thickBot="1">
      <c r="A52" s="127">
        <v>45</v>
      </c>
      <c r="B52" s="128" t="s">
        <v>202</v>
      </c>
      <c r="C52" s="129">
        <v>185878.77</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7" sqref="C7:D17"/>
    </sheetView>
  </sheetViews>
  <sheetFormatPr defaultColWidth="9.28515625" defaultRowHeight="12.75"/>
  <cols>
    <col min="1" max="1" width="9.42578125" style="235" bestFit="1" customWidth="1"/>
    <col min="2" max="2" width="59" style="235" customWidth="1"/>
    <col min="3" max="3" width="16.7109375" style="235" bestFit="1" customWidth="1"/>
    <col min="4" max="4" width="13.28515625" style="235" bestFit="1" customWidth="1"/>
    <col min="5" max="16384" width="9.28515625" style="235"/>
  </cols>
  <sheetData>
    <row r="1" spans="1:4" ht="15">
      <c r="A1" s="233" t="s">
        <v>30</v>
      </c>
      <c r="B1" s="3" t="str">
        <f>'Info '!C2</f>
        <v>JSC Silk Road Bank</v>
      </c>
    </row>
    <row r="2" spans="1:4" s="233" customFormat="1" ht="15.75" customHeight="1">
      <c r="A2" s="233" t="s">
        <v>31</v>
      </c>
      <c r="B2" s="424">
        <f>'9.Capital'!B2</f>
        <v>44377</v>
      </c>
    </row>
    <row r="3" spans="1:4" s="233" customFormat="1" ht="15.75" customHeight="1"/>
    <row r="4" spans="1:4" ht="13.5" thickBot="1">
      <c r="A4" s="235" t="s">
        <v>404</v>
      </c>
      <c r="B4" s="340" t="s">
        <v>405</v>
      </c>
    </row>
    <row r="5" spans="1:4" s="240" customFormat="1" ht="12.75" customHeight="1">
      <c r="A5" s="405"/>
      <c r="B5" s="406" t="s">
        <v>408</v>
      </c>
      <c r="C5" s="333" t="s">
        <v>406</v>
      </c>
      <c r="D5" s="334" t="s">
        <v>407</v>
      </c>
    </row>
    <row r="6" spans="1:4" s="341" customFormat="1">
      <c r="A6" s="335">
        <v>1</v>
      </c>
      <c r="B6" s="397" t="s">
        <v>409</v>
      </c>
      <c r="C6" s="397"/>
      <c r="D6" s="336"/>
    </row>
    <row r="7" spans="1:4" s="341" customFormat="1">
      <c r="A7" s="337" t="s">
        <v>395</v>
      </c>
      <c r="B7" s="398" t="s">
        <v>410</v>
      </c>
      <c r="C7" s="389">
        <v>4.4999999999999998E-2</v>
      </c>
      <c r="D7" s="390">
        <v>3003781.5191848953</v>
      </c>
    </row>
    <row r="8" spans="1:4" s="341" customFormat="1">
      <c r="A8" s="337" t="s">
        <v>396</v>
      </c>
      <c r="B8" s="398" t="s">
        <v>411</v>
      </c>
      <c r="C8" s="391">
        <v>0.06</v>
      </c>
      <c r="D8" s="390">
        <v>4005042.0255798604</v>
      </c>
    </row>
    <row r="9" spans="1:4" s="341" customFormat="1">
      <c r="A9" s="337" t="s">
        <v>397</v>
      </c>
      <c r="B9" s="398" t="s">
        <v>412</v>
      </c>
      <c r="C9" s="391">
        <v>0.08</v>
      </c>
      <c r="D9" s="390">
        <v>5340056.0341064809</v>
      </c>
    </row>
    <row r="10" spans="1:4" s="341" customFormat="1">
      <c r="A10" s="335" t="s">
        <v>398</v>
      </c>
      <c r="B10" s="397" t="s">
        <v>413</v>
      </c>
      <c r="C10" s="392"/>
      <c r="D10" s="399"/>
    </row>
    <row r="11" spans="1:4" s="342" customFormat="1">
      <c r="A11" s="338" t="s">
        <v>399</v>
      </c>
      <c r="B11" s="388" t="s">
        <v>479</v>
      </c>
      <c r="C11" s="393">
        <v>0</v>
      </c>
      <c r="D11" s="390">
        <v>0</v>
      </c>
    </row>
    <row r="12" spans="1:4" s="342" customFormat="1">
      <c r="A12" s="338" t="s">
        <v>400</v>
      </c>
      <c r="B12" s="388" t="s">
        <v>414</v>
      </c>
      <c r="C12" s="393">
        <v>0</v>
      </c>
      <c r="D12" s="390">
        <v>0</v>
      </c>
    </row>
    <row r="13" spans="1:4" s="342" customFormat="1">
      <c r="A13" s="338" t="s">
        <v>401</v>
      </c>
      <c r="B13" s="388" t="s">
        <v>415</v>
      </c>
      <c r="C13" s="393"/>
      <c r="D13" s="390">
        <v>0</v>
      </c>
    </row>
    <row r="14" spans="1:4" s="342" customFormat="1">
      <c r="A14" s="335" t="s">
        <v>402</v>
      </c>
      <c r="B14" s="397" t="s">
        <v>476</v>
      </c>
      <c r="C14" s="394"/>
      <c r="D14" s="400"/>
    </row>
    <row r="15" spans="1:4" s="342" customFormat="1">
      <c r="A15" s="338">
        <v>3.1</v>
      </c>
      <c r="B15" s="388" t="s">
        <v>420</v>
      </c>
      <c r="C15" s="393">
        <v>4.0229510988565337E-2</v>
      </c>
      <c r="D15" s="390">
        <v>2685348.0362955164</v>
      </c>
    </row>
    <row r="16" spans="1:4" s="342" customFormat="1">
      <c r="A16" s="338">
        <v>3.2</v>
      </c>
      <c r="B16" s="388" t="s">
        <v>421</v>
      </c>
      <c r="C16" s="393">
        <v>5.3642847775484989E-2</v>
      </c>
      <c r="D16" s="390">
        <v>3580697.6618766752</v>
      </c>
    </row>
    <row r="17" spans="1:4" s="341" customFormat="1">
      <c r="A17" s="338">
        <v>3.3</v>
      </c>
      <c r="B17" s="388" t="s">
        <v>422</v>
      </c>
      <c r="C17" s="393">
        <v>0.13318842437177186</v>
      </c>
      <c r="D17" s="390">
        <v>8890420.6154951882</v>
      </c>
    </row>
    <row r="18" spans="1:4" s="240" customFormat="1" ht="12.75" customHeight="1">
      <c r="A18" s="403"/>
      <c r="B18" s="404" t="s">
        <v>475</v>
      </c>
      <c r="C18" s="395" t="s">
        <v>406</v>
      </c>
      <c r="D18" s="401" t="s">
        <v>407</v>
      </c>
    </row>
    <row r="19" spans="1:4" s="341" customFormat="1">
      <c r="A19" s="339">
        <v>4</v>
      </c>
      <c r="B19" s="388" t="s">
        <v>416</v>
      </c>
      <c r="C19" s="393">
        <f>C7+C11+C12+C13+C15</f>
        <v>8.5229510988565335E-2</v>
      </c>
      <c r="D19" s="390">
        <f>C19*'5. RWA '!$C$13</f>
        <v>5689129.5554804113</v>
      </c>
    </row>
    <row r="20" spans="1:4" s="341" customFormat="1">
      <c r="A20" s="339">
        <v>5</v>
      </c>
      <c r="B20" s="388" t="s">
        <v>136</v>
      </c>
      <c r="C20" s="393">
        <f>C8+C11+C12+C13+C16</f>
        <v>0.11364284777548499</v>
      </c>
      <c r="D20" s="390">
        <f>C20*'5. RWA '!$C$13</f>
        <v>7585739.6874565352</v>
      </c>
    </row>
    <row r="21" spans="1:4" s="341" customFormat="1" ht="13.5" thickBot="1">
      <c r="A21" s="343" t="s">
        <v>403</v>
      </c>
      <c r="B21" s="344" t="s">
        <v>417</v>
      </c>
      <c r="C21" s="396">
        <f>C9+C11+C12+C13+C17</f>
        <v>0.21318842437177188</v>
      </c>
      <c r="D21" s="402">
        <f>C21*'5. RWA '!$C$13</f>
        <v>14230476.649601668</v>
      </c>
    </row>
    <row r="23" spans="1:4" ht="51">
      <c r="B23" s="283"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85" zoomScaleNormal="85" workbookViewId="0">
      <pane xSplit="1" ySplit="5" topLeftCell="B6" activePane="bottomRight" state="frozen"/>
      <selection activeCell="B47" sqref="B47"/>
      <selection pane="topRight" activeCell="B47" sqref="B47"/>
      <selection pane="bottomLeft" activeCell="B47" sqref="B47"/>
      <selection pane="bottomRight" activeCell="C14" sqref="C14"/>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Silk Road Bank</v>
      </c>
      <c r="E1" s="4"/>
      <c r="F1" s="4"/>
    </row>
    <row r="2" spans="1:6" s="2" customFormat="1" ht="15.75" customHeight="1">
      <c r="A2" s="2" t="s">
        <v>31</v>
      </c>
      <c r="B2" s="424">
        <f>'9.1. Capital Requirements'!B2</f>
        <v>44377</v>
      </c>
    </row>
    <row r="3" spans="1:6" s="2" customFormat="1" ht="15.75" customHeight="1">
      <c r="A3" s="130"/>
    </row>
    <row r="4" spans="1:6" s="2" customFormat="1" ht="15.75" customHeight="1" thickBot="1">
      <c r="A4" s="2" t="s">
        <v>86</v>
      </c>
      <c r="B4" s="227" t="s">
        <v>285</v>
      </c>
      <c r="D4" s="50" t="s">
        <v>73</v>
      </c>
    </row>
    <row r="5" spans="1:6" ht="25.5">
      <c r="A5" s="131" t="s">
        <v>6</v>
      </c>
      <c r="B5" s="252" t="s">
        <v>339</v>
      </c>
      <c r="C5" s="132" t="s">
        <v>92</v>
      </c>
      <c r="D5" s="133" t="s">
        <v>93</v>
      </c>
    </row>
    <row r="6" spans="1:6" ht="15">
      <c r="A6" s="552">
        <v>1</v>
      </c>
      <c r="B6" s="552" t="s">
        <v>35</v>
      </c>
      <c r="C6" s="553">
        <v>1666139.92</v>
      </c>
      <c r="D6" s="552"/>
      <c r="E6" s="134"/>
    </row>
    <row r="7" spans="1:6" ht="15">
      <c r="A7" s="552">
        <v>2</v>
      </c>
      <c r="B7" s="552" t="s">
        <v>36</v>
      </c>
      <c r="C7" s="553">
        <v>9576352.4000000004</v>
      </c>
      <c r="D7" s="552"/>
      <c r="E7" s="134"/>
    </row>
    <row r="8" spans="1:6" ht="15">
      <c r="A8" s="552">
        <v>3</v>
      </c>
      <c r="B8" s="552" t="s">
        <v>37</v>
      </c>
      <c r="C8" s="553">
        <v>12062978.050000001</v>
      </c>
      <c r="D8" s="552"/>
      <c r="E8" s="134"/>
    </row>
    <row r="9" spans="1:6" ht="15">
      <c r="A9" s="552">
        <v>4</v>
      </c>
      <c r="B9" s="552" t="s">
        <v>38</v>
      </c>
      <c r="C9" s="553">
        <v>0</v>
      </c>
      <c r="D9" s="552"/>
      <c r="E9" s="134"/>
    </row>
    <row r="10" spans="1:6" ht="15">
      <c r="A10" s="552">
        <v>5</v>
      </c>
      <c r="B10" s="552" t="s">
        <v>39</v>
      </c>
      <c r="C10" s="553">
        <v>39931437.770000003</v>
      </c>
      <c r="D10" s="552"/>
      <c r="E10" s="134"/>
    </row>
    <row r="11" spans="1:6" ht="15">
      <c r="A11" s="552">
        <v>6.1</v>
      </c>
      <c r="B11" s="552" t="s">
        <v>40</v>
      </c>
      <c r="C11" s="553">
        <v>12407773.890000001</v>
      </c>
      <c r="D11" s="552"/>
      <c r="E11" s="135"/>
    </row>
    <row r="12" spans="1:6" ht="15">
      <c r="A12" s="552">
        <v>6.2</v>
      </c>
      <c r="B12" s="552" t="s">
        <v>41</v>
      </c>
      <c r="C12" s="553">
        <v>-1370990.72397401</v>
      </c>
      <c r="D12" s="552"/>
      <c r="E12" s="135"/>
    </row>
    <row r="13" spans="1:6" ht="15">
      <c r="A13" s="552"/>
      <c r="B13" s="552" t="s">
        <v>732</v>
      </c>
      <c r="C13" s="553">
        <f>-185878.77+19</f>
        <v>-185859.77</v>
      </c>
      <c r="D13" s="552"/>
      <c r="E13" s="134"/>
    </row>
    <row r="14" spans="1:6" ht="15">
      <c r="A14" s="552">
        <v>6</v>
      </c>
      <c r="B14" s="552" t="s">
        <v>42</v>
      </c>
      <c r="C14" s="553">
        <v>-206445.44</v>
      </c>
      <c r="D14" s="552"/>
      <c r="E14" s="134"/>
    </row>
    <row r="15" spans="1:6" ht="15">
      <c r="A15" s="552">
        <v>7</v>
      </c>
      <c r="B15" s="552" t="s">
        <v>43</v>
      </c>
      <c r="C15" s="553">
        <v>11036783.166025991</v>
      </c>
      <c r="D15" s="552"/>
      <c r="E15" s="134"/>
    </row>
    <row r="16" spans="1:6" ht="15">
      <c r="A16" s="552">
        <v>8</v>
      </c>
      <c r="B16" s="552" t="s">
        <v>198</v>
      </c>
      <c r="C16" s="553">
        <v>1218115.7</v>
      </c>
      <c r="D16" s="552"/>
      <c r="E16" s="134"/>
    </row>
    <row r="17" spans="1:5" ht="15">
      <c r="A17" s="552">
        <v>9</v>
      </c>
      <c r="B17" s="552" t="s">
        <v>44</v>
      </c>
      <c r="C17" s="553">
        <v>280730.19</v>
      </c>
      <c r="D17" s="552"/>
      <c r="E17" s="134"/>
    </row>
    <row r="18" spans="1:5" ht="15">
      <c r="A18" s="552">
        <v>9.1</v>
      </c>
      <c r="B18" s="552" t="s">
        <v>88</v>
      </c>
      <c r="C18" s="553">
        <v>20000</v>
      </c>
      <c r="D18" s="552"/>
      <c r="E18" s="134"/>
    </row>
    <row r="19" spans="1:5" ht="15">
      <c r="A19" s="552">
        <v>9.1999999999999993</v>
      </c>
      <c r="B19" s="552" t="s">
        <v>89</v>
      </c>
      <c r="C19" s="553"/>
      <c r="D19" s="552"/>
      <c r="E19" s="134"/>
    </row>
    <row r="20" spans="1:5" ht="15">
      <c r="A20" s="552">
        <v>9.3000000000000007</v>
      </c>
      <c r="B20" s="552" t="s">
        <v>267</v>
      </c>
      <c r="C20" s="553"/>
      <c r="D20" s="552"/>
      <c r="E20" s="134"/>
    </row>
    <row r="21" spans="1:5" ht="15">
      <c r="A21" s="552">
        <v>10</v>
      </c>
      <c r="B21" s="552" t="s">
        <v>45</v>
      </c>
      <c r="C21" s="553"/>
      <c r="D21" s="552"/>
      <c r="E21" s="134"/>
    </row>
    <row r="22" spans="1:5" ht="15">
      <c r="A22" s="552">
        <v>10.1</v>
      </c>
      <c r="B22" s="552" t="s">
        <v>90</v>
      </c>
      <c r="C22" s="553">
        <v>15120328.160000002</v>
      </c>
      <c r="D22" s="552" t="s">
        <v>733</v>
      </c>
      <c r="E22" s="134"/>
    </row>
    <row r="23" spans="1:5" ht="15">
      <c r="A23" s="552">
        <v>11</v>
      </c>
      <c r="B23" s="552" t="s">
        <v>46</v>
      </c>
      <c r="C23" s="553">
        <v>276624.43999999994</v>
      </c>
      <c r="D23" s="552"/>
      <c r="E23" s="136"/>
    </row>
    <row r="24" spans="1:5" ht="15">
      <c r="A24" s="552"/>
      <c r="B24" s="552" t="s">
        <v>734</v>
      </c>
      <c r="C24" s="553">
        <v>6009624.7599999998</v>
      </c>
      <c r="D24" s="552" t="s">
        <v>735</v>
      </c>
      <c r="E24" s="134"/>
    </row>
    <row r="25" spans="1:5" ht="15">
      <c r="A25" s="552">
        <v>12</v>
      </c>
      <c r="B25" s="552" t="s">
        <v>47</v>
      </c>
      <c r="C25" s="553">
        <v>-19.440000000000001</v>
      </c>
      <c r="D25" s="552"/>
      <c r="E25" s="134"/>
    </row>
    <row r="26" spans="1:5" ht="15">
      <c r="A26" s="552">
        <v>13</v>
      </c>
      <c r="B26" s="552" t="s">
        <v>49</v>
      </c>
      <c r="C26" s="553">
        <v>96922490.116025999</v>
      </c>
      <c r="D26" s="552"/>
      <c r="E26" s="134"/>
    </row>
    <row r="27" spans="1:5" ht="15">
      <c r="A27" s="552">
        <v>14</v>
      </c>
      <c r="B27" s="552" t="s">
        <v>50</v>
      </c>
      <c r="C27" s="553">
        <v>0</v>
      </c>
      <c r="D27" s="552"/>
      <c r="E27" s="134"/>
    </row>
    <row r="28" spans="1:5" ht="15">
      <c r="A28" s="552">
        <v>15</v>
      </c>
      <c r="B28" s="552" t="s">
        <v>55</v>
      </c>
      <c r="C28" s="553">
        <v>6813325.2800000003</v>
      </c>
      <c r="D28" s="552"/>
      <c r="E28" s="134"/>
    </row>
    <row r="29" spans="1:5" ht="15">
      <c r="A29" s="552">
        <v>16</v>
      </c>
      <c r="B29" s="552" t="s">
        <v>52</v>
      </c>
      <c r="C29" s="553">
        <v>1034463.45</v>
      </c>
      <c r="D29" s="552"/>
      <c r="E29" s="134"/>
    </row>
    <row r="30" spans="1:5" ht="15">
      <c r="A30" s="552">
        <v>17</v>
      </c>
      <c r="B30" s="552" t="s">
        <v>53</v>
      </c>
      <c r="C30" s="553">
        <v>2209891.2400000002</v>
      </c>
      <c r="D30" s="552"/>
      <c r="E30" s="134"/>
    </row>
    <row r="31" spans="1:5" ht="15">
      <c r="A31" s="552">
        <v>18</v>
      </c>
      <c r="B31" s="552" t="s">
        <v>54</v>
      </c>
      <c r="C31" s="553">
        <v>0</v>
      </c>
      <c r="D31" s="552"/>
      <c r="E31" s="134"/>
    </row>
    <row r="32" spans="1:5" ht="15">
      <c r="A32" s="552">
        <v>19</v>
      </c>
      <c r="B32" s="552" t="s">
        <v>55</v>
      </c>
      <c r="C32" s="553">
        <v>28777506.109999999</v>
      </c>
      <c r="D32" s="552"/>
      <c r="E32" s="134"/>
    </row>
    <row r="33" spans="1:5" ht="15">
      <c r="A33" s="552">
        <v>20</v>
      </c>
      <c r="B33" s="552" t="s">
        <v>56</v>
      </c>
      <c r="C33" s="553">
        <v>168247.32</v>
      </c>
      <c r="D33" s="552"/>
      <c r="E33" s="134"/>
    </row>
    <row r="34" spans="1:5" ht="15">
      <c r="A34" s="552"/>
      <c r="B34" s="552" t="s">
        <v>736</v>
      </c>
      <c r="C34" s="553">
        <v>3665758.6900000004</v>
      </c>
      <c r="D34" s="552"/>
      <c r="E34" s="136"/>
    </row>
    <row r="35" spans="1:5" ht="15">
      <c r="A35" s="552">
        <v>21</v>
      </c>
      <c r="B35" s="552" t="s">
        <v>57</v>
      </c>
      <c r="C35" s="553">
        <v>-3132.06</v>
      </c>
      <c r="D35" s="552"/>
      <c r="E35" s="134"/>
    </row>
    <row r="36" spans="1:5" ht="15">
      <c r="A36" s="552">
        <v>21.1</v>
      </c>
      <c r="B36" s="552" t="s">
        <v>91</v>
      </c>
      <c r="C36" s="553">
        <v>0</v>
      </c>
      <c r="D36" s="552"/>
      <c r="E36" s="134"/>
    </row>
    <row r="37" spans="1:5" ht="15">
      <c r="A37" s="552">
        <v>22</v>
      </c>
      <c r="B37" s="552" t="s">
        <v>58</v>
      </c>
      <c r="C37" s="553">
        <v>42669192.089999996</v>
      </c>
      <c r="D37" s="552"/>
      <c r="E37" s="134"/>
    </row>
    <row r="38" spans="1:5" ht="15">
      <c r="A38" s="552">
        <v>23</v>
      </c>
      <c r="B38" s="552" t="s">
        <v>60</v>
      </c>
      <c r="C38" s="553">
        <v>61146400</v>
      </c>
      <c r="D38" s="552" t="s">
        <v>737</v>
      </c>
      <c r="E38" s="134"/>
    </row>
    <row r="39" spans="1:5" ht="15">
      <c r="A39" s="552">
        <v>24</v>
      </c>
      <c r="B39" s="552" t="s">
        <v>61</v>
      </c>
      <c r="C39" s="553"/>
      <c r="D39" s="552"/>
      <c r="E39" s="134"/>
    </row>
    <row r="40" spans="1:5" ht="15">
      <c r="A40" s="552">
        <v>25</v>
      </c>
      <c r="B40" s="552" t="s">
        <v>62</v>
      </c>
      <c r="C40" s="553"/>
      <c r="D40" s="552"/>
      <c r="E40" s="134"/>
    </row>
    <row r="41" spans="1:5" ht="15">
      <c r="A41" s="552">
        <v>26</v>
      </c>
      <c r="B41" s="552" t="s">
        <v>63</v>
      </c>
      <c r="C41" s="553"/>
      <c r="D41" s="552"/>
      <c r="E41" s="134"/>
    </row>
    <row r="42" spans="1:5" ht="15">
      <c r="A42" s="552">
        <v>27</v>
      </c>
      <c r="B42" s="552" t="s">
        <v>64</v>
      </c>
      <c r="C42" s="553"/>
      <c r="D42" s="552"/>
      <c r="E42" s="136"/>
    </row>
    <row r="43" spans="1:5" ht="15">
      <c r="A43" s="552">
        <v>28</v>
      </c>
      <c r="B43" s="552" t="s">
        <v>65</v>
      </c>
      <c r="C43" s="553">
        <v>-11875534.790000001</v>
      </c>
      <c r="D43" s="552" t="s">
        <v>738</v>
      </c>
    </row>
    <row r="44" spans="1:5" ht="15">
      <c r="A44" s="552">
        <v>29</v>
      </c>
      <c r="B44" s="552" t="s">
        <v>66</v>
      </c>
      <c r="C44" s="553">
        <v>4982432.3</v>
      </c>
      <c r="D44" s="552" t="s">
        <v>739</v>
      </c>
    </row>
    <row r="45" spans="1:5" ht="15">
      <c r="A45" s="552">
        <v>30</v>
      </c>
      <c r="B45" s="552" t="s">
        <v>265</v>
      </c>
      <c r="C45" s="553">
        <v>54253297.509999998</v>
      </c>
      <c r="D45" s="552"/>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8" sqref="C8:S2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9" bestFit="1" customWidth="1"/>
    <col min="17" max="17" width="14.7109375" style="49" customWidth="1"/>
    <col min="18" max="18" width="13" style="49" bestFit="1" customWidth="1"/>
    <col min="19" max="19" width="34.7109375" style="49" customWidth="1"/>
    <col min="20" max="16384" width="9.28515625" style="49"/>
  </cols>
  <sheetData>
    <row r="1" spans="1:19">
      <c r="A1" s="2" t="s">
        <v>30</v>
      </c>
      <c r="B1" s="3" t="str">
        <f>'Info '!C2</f>
        <v>JSC Silk Road Bank</v>
      </c>
    </row>
    <row r="2" spans="1:19">
      <c r="A2" s="2" t="s">
        <v>31</v>
      </c>
      <c r="B2" s="424">
        <f>'10. CC2'!B2</f>
        <v>44377</v>
      </c>
    </row>
    <row r="4" spans="1:19" ht="26.25" thickBot="1">
      <c r="A4" s="4" t="s">
        <v>248</v>
      </c>
      <c r="B4" s="272" t="s">
        <v>374</v>
      </c>
    </row>
    <row r="5" spans="1:19" s="260" customFormat="1">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357</v>
      </c>
      <c r="P5" s="257" t="s">
        <v>358</v>
      </c>
      <c r="Q5" s="257" t="s">
        <v>359</v>
      </c>
      <c r="R5" s="258" t="s">
        <v>360</v>
      </c>
      <c r="S5" s="259" t="s">
        <v>361</v>
      </c>
    </row>
    <row r="6" spans="1:19" s="260" customFormat="1" ht="99" customHeight="1">
      <c r="A6" s="261"/>
      <c r="B6" s="598" t="s">
        <v>362</v>
      </c>
      <c r="C6" s="594">
        <v>0</v>
      </c>
      <c r="D6" s="595"/>
      <c r="E6" s="594">
        <v>0.2</v>
      </c>
      <c r="F6" s="595"/>
      <c r="G6" s="594">
        <v>0.35</v>
      </c>
      <c r="H6" s="595"/>
      <c r="I6" s="594">
        <v>0.5</v>
      </c>
      <c r="J6" s="595"/>
      <c r="K6" s="594">
        <v>0.75</v>
      </c>
      <c r="L6" s="595"/>
      <c r="M6" s="594">
        <v>1</v>
      </c>
      <c r="N6" s="595"/>
      <c r="O6" s="594">
        <v>1.5</v>
      </c>
      <c r="P6" s="595"/>
      <c r="Q6" s="594">
        <v>2.5</v>
      </c>
      <c r="R6" s="595"/>
      <c r="S6" s="596" t="s">
        <v>247</v>
      </c>
    </row>
    <row r="7" spans="1:19" s="260" customFormat="1" ht="30.75" customHeight="1">
      <c r="A7" s="261"/>
      <c r="B7" s="599"/>
      <c r="C7" s="251" t="s">
        <v>250</v>
      </c>
      <c r="D7" s="251" t="s">
        <v>249</v>
      </c>
      <c r="E7" s="251" t="s">
        <v>250</v>
      </c>
      <c r="F7" s="251" t="s">
        <v>249</v>
      </c>
      <c r="G7" s="251" t="s">
        <v>250</v>
      </c>
      <c r="H7" s="251" t="s">
        <v>249</v>
      </c>
      <c r="I7" s="251" t="s">
        <v>250</v>
      </c>
      <c r="J7" s="251" t="s">
        <v>249</v>
      </c>
      <c r="K7" s="251" t="s">
        <v>250</v>
      </c>
      <c r="L7" s="251" t="s">
        <v>249</v>
      </c>
      <c r="M7" s="251" t="s">
        <v>250</v>
      </c>
      <c r="N7" s="251" t="s">
        <v>249</v>
      </c>
      <c r="O7" s="251" t="s">
        <v>250</v>
      </c>
      <c r="P7" s="251" t="s">
        <v>249</v>
      </c>
      <c r="Q7" s="251" t="s">
        <v>250</v>
      </c>
      <c r="R7" s="251" t="s">
        <v>249</v>
      </c>
      <c r="S7" s="597"/>
    </row>
    <row r="8" spans="1:19">
      <c r="A8" s="137">
        <v>1</v>
      </c>
      <c r="B8" s="1" t="s">
        <v>95</v>
      </c>
      <c r="C8" s="138">
        <v>42696565.140000008</v>
      </c>
      <c r="D8" s="138"/>
      <c r="E8" s="138">
        <v>0</v>
      </c>
      <c r="F8" s="138"/>
      <c r="G8" s="138">
        <v>0</v>
      </c>
      <c r="H8" s="138"/>
      <c r="I8" s="138">
        <v>0</v>
      </c>
      <c r="J8" s="138"/>
      <c r="K8" s="138">
        <v>0</v>
      </c>
      <c r="L8" s="138"/>
      <c r="M8" s="138">
        <v>2831507.43</v>
      </c>
      <c r="N8" s="138"/>
      <c r="O8" s="138">
        <v>0</v>
      </c>
      <c r="P8" s="138"/>
      <c r="Q8" s="138">
        <v>0</v>
      </c>
      <c r="R8" s="138"/>
      <c r="S8" s="273">
        <v>2831507.43</v>
      </c>
    </row>
    <row r="9" spans="1:19">
      <c r="A9" s="137">
        <v>2</v>
      </c>
      <c r="B9" s="1" t="s">
        <v>96</v>
      </c>
      <c r="C9" s="138">
        <v>0</v>
      </c>
      <c r="D9" s="138"/>
      <c r="E9" s="138">
        <v>0</v>
      </c>
      <c r="F9" s="138"/>
      <c r="G9" s="138">
        <v>0</v>
      </c>
      <c r="H9" s="138"/>
      <c r="I9" s="138">
        <v>0</v>
      </c>
      <c r="J9" s="138"/>
      <c r="K9" s="138">
        <v>0</v>
      </c>
      <c r="L9" s="138"/>
      <c r="M9" s="138">
        <v>0</v>
      </c>
      <c r="N9" s="138"/>
      <c r="O9" s="138">
        <v>0</v>
      </c>
      <c r="P9" s="138"/>
      <c r="Q9" s="138">
        <v>0</v>
      </c>
      <c r="R9" s="138"/>
      <c r="S9" s="273">
        <v>0</v>
      </c>
    </row>
    <row r="10" spans="1:19">
      <c r="A10" s="137">
        <v>3</v>
      </c>
      <c r="B10" s="1" t="s">
        <v>268</v>
      </c>
      <c r="C10" s="138">
        <v>0</v>
      </c>
      <c r="D10" s="138"/>
      <c r="E10" s="138">
        <v>0</v>
      </c>
      <c r="F10" s="138"/>
      <c r="G10" s="138">
        <v>0</v>
      </c>
      <c r="H10" s="138"/>
      <c r="I10" s="138">
        <v>0</v>
      </c>
      <c r="J10" s="138"/>
      <c r="K10" s="138">
        <v>0</v>
      </c>
      <c r="L10" s="138"/>
      <c r="M10" s="138">
        <v>0</v>
      </c>
      <c r="N10" s="138"/>
      <c r="O10" s="138">
        <v>0</v>
      </c>
      <c r="P10" s="138"/>
      <c r="Q10" s="138">
        <v>0</v>
      </c>
      <c r="R10" s="138"/>
      <c r="S10" s="273">
        <v>0</v>
      </c>
    </row>
    <row r="11" spans="1:19">
      <c r="A11" s="137">
        <v>4</v>
      </c>
      <c r="B11" s="1" t="s">
        <v>97</v>
      </c>
      <c r="C11" s="138">
        <v>0</v>
      </c>
      <c r="D11" s="138"/>
      <c r="E11" s="138">
        <v>0</v>
      </c>
      <c r="F11" s="138"/>
      <c r="G11" s="138">
        <v>0</v>
      </c>
      <c r="H11" s="138"/>
      <c r="I11" s="138">
        <v>0</v>
      </c>
      <c r="J11" s="138"/>
      <c r="K11" s="138">
        <v>0</v>
      </c>
      <c r="L11" s="138"/>
      <c r="M11" s="138">
        <v>0</v>
      </c>
      <c r="N11" s="138"/>
      <c r="O11" s="138">
        <v>0</v>
      </c>
      <c r="P11" s="138"/>
      <c r="Q11" s="138">
        <v>0</v>
      </c>
      <c r="R11" s="138"/>
      <c r="S11" s="273">
        <v>0</v>
      </c>
    </row>
    <row r="12" spans="1:19">
      <c r="A12" s="137">
        <v>5</v>
      </c>
      <c r="B12" s="1" t="s">
        <v>98</v>
      </c>
      <c r="C12" s="138">
        <v>0</v>
      </c>
      <c r="D12" s="138"/>
      <c r="E12" s="138">
        <v>0</v>
      </c>
      <c r="F12" s="138"/>
      <c r="G12" s="138">
        <v>0</v>
      </c>
      <c r="H12" s="138"/>
      <c r="I12" s="138">
        <v>0</v>
      </c>
      <c r="J12" s="138"/>
      <c r="K12" s="138">
        <v>0</v>
      </c>
      <c r="L12" s="138"/>
      <c r="M12" s="138">
        <v>0</v>
      </c>
      <c r="N12" s="138"/>
      <c r="O12" s="138">
        <v>0</v>
      </c>
      <c r="P12" s="138"/>
      <c r="Q12" s="138">
        <v>0</v>
      </c>
      <c r="R12" s="138"/>
      <c r="S12" s="273">
        <v>0</v>
      </c>
    </row>
    <row r="13" spans="1:19">
      <c r="A13" s="137">
        <v>6</v>
      </c>
      <c r="B13" s="1" t="s">
        <v>99</v>
      </c>
      <c r="C13" s="138">
        <v>0</v>
      </c>
      <c r="D13" s="138"/>
      <c r="E13" s="138">
        <v>259390.65</v>
      </c>
      <c r="F13" s="138"/>
      <c r="G13" s="138">
        <v>0</v>
      </c>
      <c r="H13" s="138"/>
      <c r="I13" s="138">
        <v>0</v>
      </c>
      <c r="J13" s="138"/>
      <c r="K13" s="138">
        <v>0</v>
      </c>
      <c r="L13" s="138"/>
      <c r="M13" s="138">
        <v>11803346.67</v>
      </c>
      <c r="N13" s="138"/>
      <c r="O13" s="138">
        <v>0</v>
      </c>
      <c r="P13" s="138"/>
      <c r="Q13" s="138">
        <v>0</v>
      </c>
      <c r="R13" s="138"/>
      <c r="S13" s="273">
        <v>11855224.800000001</v>
      </c>
    </row>
    <row r="14" spans="1:19">
      <c r="A14" s="137">
        <v>7</v>
      </c>
      <c r="B14" s="1" t="s">
        <v>100</v>
      </c>
      <c r="C14" s="138">
        <v>0</v>
      </c>
      <c r="D14" s="138"/>
      <c r="E14" s="138">
        <v>0</v>
      </c>
      <c r="F14" s="138"/>
      <c r="G14" s="138">
        <v>0</v>
      </c>
      <c r="H14" s="138"/>
      <c r="I14" s="138">
        <v>0</v>
      </c>
      <c r="J14" s="138"/>
      <c r="K14" s="138">
        <v>0</v>
      </c>
      <c r="L14" s="138"/>
      <c r="M14" s="138">
        <v>5435379.7000000002</v>
      </c>
      <c r="N14" s="138">
        <v>156603</v>
      </c>
      <c r="O14" s="138">
        <v>0</v>
      </c>
      <c r="P14" s="138"/>
      <c r="Q14" s="138">
        <v>0</v>
      </c>
      <c r="R14" s="138"/>
      <c r="S14" s="273">
        <v>5591982.7000000002</v>
      </c>
    </row>
    <row r="15" spans="1:19">
      <c r="A15" s="137">
        <v>8</v>
      </c>
      <c r="B15" s="1" t="s">
        <v>101</v>
      </c>
      <c r="C15" s="138">
        <v>0</v>
      </c>
      <c r="D15" s="138"/>
      <c r="E15" s="138">
        <v>0</v>
      </c>
      <c r="F15" s="138"/>
      <c r="G15" s="138">
        <v>0</v>
      </c>
      <c r="H15" s="138"/>
      <c r="I15" s="138">
        <v>0</v>
      </c>
      <c r="J15" s="138"/>
      <c r="K15" s="138">
        <v>0</v>
      </c>
      <c r="L15" s="138"/>
      <c r="M15" s="138">
        <v>5012498.54</v>
      </c>
      <c r="N15" s="138"/>
      <c r="O15" s="138">
        <v>0</v>
      </c>
      <c r="P15" s="138"/>
      <c r="Q15" s="138">
        <v>0</v>
      </c>
      <c r="R15" s="138"/>
      <c r="S15" s="273">
        <v>5012498.54</v>
      </c>
    </row>
    <row r="16" spans="1:19">
      <c r="A16" s="137">
        <v>9</v>
      </c>
      <c r="B16" s="1" t="s">
        <v>102</v>
      </c>
      <c r="C16" s="138">
        <v>0</v>
      </c>
      <c r="D16" s="138"/>
      <c r="E16" s="138">
        <v>0</v>
      </c>
      <c r="F16" s="138"/>
      <c r="G16" s="138">
        <v>0</v>
      </c>
      <c r="H16" s="138"/>
      <c r="I16" s="138">
        <v>0</v>
      </c>
      <c r="J16" s="138"/>
      <c r="K16" s="138">
        <v>0</v>
      </c>
      <c r="L16" s="138"/>
      <c r="M16" s="138">
        <v>0</v>
      </c>
      <c r="N16" s="138"/>
      <c r="O16" s="138">
        <v>0</v>
      </c>
      <c r="P16" s="138"/>
      <c r="Q16" s="138">
        <v>0</v>
      </c>
      <c r="R16" s="138"/>
      <c r="S16" s="273">
        <v>0</v>
      </c>
    </row>
    <row r="17" spans="1:19">
      <c r="A17" s="137">
        <v>10</v>
      </c>
      <c r="B17" s="1" t="s">
        <v>103</v>
      </c>
      <c r="C17" s="138">
        <v>0</v>
      </c>
      <c r="D17" s="138"/>
      <c r="E17" s="138">
        <v>0</v>
      </c>
      <c r="F17" s="138"/>
      <c r="G17" s="138">
        <v>0</v>
      </c>
      <c r="H17" s="138"/>
      <c r="I17" s="138">
        <v>0</v>
      </c>
      <c r="J17" s="138"/>
      <c r="K17" s="138">
        <v>0</v>
      </c>
      <c r="L17" s="138"/>
      <c r="M17" s="138">
        <v>956259.1799999997</v>
      </c>
      <c r="N17" s="138"/>
      <c r="O17" s="138">
        <v>0</v>
      </c>
      <c r="P17" s="138"/>
      <c r="Q17" s="138">
        <v>0</v>
      </c>
      <c r="R17" s="138"/>
      <c r="S17" s="273">
        <v>956259.1799999997</v>
      </c>
    </row>
    <row r="18" spans="1:19">
      <c r="A18" s="137">
        <v>11</v>
      </c>
      <c r="B18" s="1" t="s">
        <v>104</v>
      </c>
      <c r="C18" s="138">
        <v>0</v>
      </c>
      <c r="D18" s="138"/>
      <c r="E18" s="138">
        <v>0</v>
      </c>
      <c r="F18" s="138"/>
      <c r="G18" s="138">
        <v>0</v>
      </c>
      <c r="H18" s="138"/>
      <c r="I18" s="138">
        <v>0</v>
      </c>
      <c r="J18" s="138"/>
      <c r="K18" s="138">
        <v>0</v>
      </c>
      <c r="L18" s="138"/>
      <c r="M18" s="138">
        <v>0</v>
      </c>
      <c r="N18" s="138"/>
      <c r="O18" s="138">
        <v>163532.44999999998</v>
      </c>
      <c r="P18" s="138"/>
      <c r="Q18" s="138">
        <v>0</v>
      </c>
      <c r="R18" s="138"/>
      <c r="S18" s="273">
        <v>245298.67499999999</v>
      </c>
    </row>
    <row r="19" spans="1:19">
      <c r="A19" s="137">
        <v>12</v>
      </c>
      <c r="B19" s="1" t="s">
        <v>105</v>
      </c>
      <c r="C19" s="138">
        <v>0</v>
      </c>
      <c r="D19" s="138"/>
      <c r="E19" s="138">
        <v>0</v>
      </c>
      <c r="F19" s="138"/>
      <c r="G19" s="138">
        <v>0</v>
      </c>
      <c r="H19" s="138"/>
      <c r="I19" s="138">
        <v>0</v>
      </c>
      <c r="J19" s="138"/>
      <c r="K19" s="138">
        <v>0</v>
      </c>
      <c r="L19" s="138"/>
      <c r="M19" s="138">
        <v>0</v>
      </c>
      <c r="N19" s="138"/>
      <c r="O19" s="138">
        <v>0</v>
      </c>
      <c r="P19" s="138"/>
      <c r="Q19" s="138">
        <v>0</v>
      </c>
      <c r="R19" s="138"/>
      <c r="S19" s="273">
        <v>0</v>
      </c>
    </row>
    <row r="20" spans="1:19">
      <c r="A20" s="137">
        <v>13</v>
      </c>
      <c r="B20" s="1" t="s">
        <v>246</v>
      </c>
      <c r="C20" s="138">
        <v>0</v>
      </c>
      <c r="D20" s="138"/>
      <c r="E20" s="138">
        <v>0</v>
      </c>
      <c r="F20" s="138"/>
      <c r="G20" s="138">
        <v>0</v>
      </c>
      <c r="H20" s="138"/>
      <c r="I20" s="138">
        <v>0</v>
      </c>
      <c r="J20" s="138"/>
      <c r="K20" s="138">
        <v>0</v>
      </c>
      <c r="L20" s="138"/>
      <c r="M20" s="138">
        <v>0</v>
      </c>
      <c r="N20" s="138"/>
      <c r="O20" s="138">
        <v>0</v>
      </c>
      <c r="P20" s="138"/>
      <c r="Q20" s="138">
        <v>0</v>
      </c>
      <c r="R20" s="138"/>
      <c r="S20" s="273">
        <v>0</v>
      </c>
    </row>
    <row r="21" spans="1:19">
      <c r="A21" s="137">
        <v>14</v>
      </c>
      <c r="B21" s="1" t="s">
        <v>107</v>
      </c>
      <c r="C21" s="138">
        <v>1576905.18</v>
      </c>
      <c r="D21" s="138"/>
      <c r="E21" s="138">
        <v>89234.74</v>
      </c>
      <c r="F21" s="138"/>
      <c r="G21" s="138">
        <v>0</v>
      </c>
      <c r="H21" s="138"/>
      <c r="I21" s="138">
        <v>0</v>
      </c>
      <c r="J21" s="138"/>
      <c r="K21" s="138">
        <v>0</v>
      </c>
      <c r="L21" s="138"/>
      <c r="M21" s="138">
        <v>26213569.700000003</v>
      </c>
      <c r="N21" s="138"/>
      <c r="O21" s="138">
        <v>0</v>
      </c>
      <c r="P21" s="138"/>
      <c r="Q21" s="138">
        <v>0</v>
      </c>
      <c r="R21" s="138"/>
      <c r="S21" s="273">
        <v>26231416.648000002</v>
      </c>
    </row>
    <row r="22" spans="1:19" ht="13.5" thickBot="1">
      <c r="A22" s="139"/>
      <c r="B22" s="140" t="s">
        <v>108</v>
      </c>
      <c r="C22" s="141">
        <v>44273470.320000008</v>
      </c>
      <c r="D22" s="141">
        <v>0</v>
      </c>
      <c r="E22" s="141">
        <v>348625.39</v>
      </c>
      <c r="F22" s="141">
        <v>0</v>
      </c>
      <c r="G22" s="141">
        <v>0</v>
      </c>
      <c r="H22" s="141">
        <v>0</v>
      </c>
      <c r="I22" s="141">
        <v>0</v>
      </c>
      <c r="J22" s="141">
        <v>0</v>
      </c>
      <c r="K22" s="141">
        <v>0</v>
      </c>
      <c r="L22" s="141">
        <v>0</v>
      </c>
      <c r="M22" s="141">
        <v>52252561.219999999</v>
      </c>
      <c r="N22" s="141">
        <v>156603</v>
      </c>
      <c r="O22" s="141">
        <v>163532.44999999998</v>
      </c>
      <c r="P22" s="141">
        <v>0</v>
      </c>
      <c r="Q22" s="141">
        <v>0</v>
      </c>
      <c r="R22" s="141">
        <v>0</v>
      </c>
      <c r="S22" s="274">
        <v>52724187.973000005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70" zoomScaleNormal="70" workbookViewId="0">
      <pane xSplit="2" ySplit="6" topLeftCell="C10" activePane="bottomRight" state="frozen"/>
      <selection activeCell="B9" sqref="B9"/>
      <selection pane="topRight" activeCell="B9" sqref="B9"/>
      <selection pane="bottomLeft" activeCell="B9" sqref="B9"/>
      <selection pane="bottomRight" activeCell="C7" sqref="C7"/>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9"/>
  </cols>
  <sheetData>
    <row r="1" spans="1:22">
      <c r="A1" s="2" t="s">
        <v>30</v>
      </c>
      <c r="B1" s="3" t="str">
        <f>'Info '!C2</f>
        <v>JSC Silk Road Bank</v>
      </c>
    </row>
    <row r="2" spans="1:22">
      <c r="A2" s="2" t="s">
        <v>31</v>
      </c>
      <c r="B2" s="424">
        <f>'11. CRWA '!B2</f>
        <v>44377</v>
      </c>
    </row>
    <row r="4" spans="1:22" ht="13.5" thickBot="1">
      <c r="A4" s="4" t="s">
        <v>365</v>
      </c>
      <c r="B4" s="142" t="s">
        <v>94</v>
      </c>
      <c r="V4" s="50" t="s">
        <v>73</v>
      </c>
    </row>
    <row r="5" spans="1:22" ht="12.75" customHeight="1">
      <c r="A5" s="143"/>
      <c r="B5" s="144"/>
      <c r="C5" s="600" t="s">
        <v>276</v>
      </c>
      <c r="D5" s="601"/>
      <c r="E5" s="601"/>
      <c r="F5" s="601"/>
      <c r="G5" s="601"/>
      <c r="H5" s="601"/>
      <c r="I5" s="601"/>
      <c r="J5" s="601"/>
      <c r="K5" s="601"/>
      <c r="L5" s="602"/>
      <c r="M5" s="603" t="s">
        <v>277</v>
      </c>
      <c r="N5" s="604"/>
      <c r="O5" s="604"/>
      <c r="P5" s="604"/>
      <c r="Q5" s="604"/>
      <c r="R5" s="604"/>
      <c r="S5" s="605"/>
      <c r="T5" s="608" t="s">
        <v>363</v>
      </c>
      <c r="U5" s="608" t="s">
        <v>364</v>
      </c>
      <c r="V5" s="606" t="s">
        <v>120</v>
      </c>
    </row>
    <row r="6" spans="1:22" s="103" customFormat="1" ht="102">
      <c r="A6" s="101"/>
      <c r="B6" s="145"/>
      <c r="C6" s="146" t="s">
        <v>109</v>
      </c>
      <c r="D6" s="230" t="s">
        <v>110</v>
      </c>
      <c r="E6" s="172" t="s">
        <v>279</v>
      </c>
      <c r="F6" s="172" t="s">
        <v>280</v>
      </c>
      <c r="G6" s="230" t="s">
        <v>283</v>
      </c>
      <c r="H6" s="230" t="s">
        <v>278</v>
      </c>
      <c r="I6" s="230" t="s">
        <v>111</v>
      </c>
      <c r="J6" s="230" t="s">
        <v>112</v>
      </c>
      <c r="K6" s="147" t="s">
        <v>113</v>
      </c>
      <c r="L6" s="148" t="s">
        <v>114</v>
      </c>
      <c r="M6" s="146" t="s">
        <v>281</v>
      </c>
      <c r="N6" s="147" t="s">
        <v>115</v>
      </c>
      <c r="O6" s="147" t="s">
        <v>116</v>
      </c>
      <c r="P6" s="147" t="s">
        <v>117</v>
      </c>
      <c r="Q6" s="147" t="s">
        <v>118</v>
      </c>
      <c r="R6" s="147" t="s">
        <v>119</v>
      </c>
      <c r="S6" s="253" t="s">
        <v>282</v>
      </c>
      <c r="T6" s="609"/>
      <c r="U6" s="609"/>
      <c r="V6" s="607"/>
    </row>
    <row r="7" spans="1:22">
      <c r="A7" s="149">
        <v>1</v>
      </c>
      <c r="B7" s="1" t="s">
        <v>95</v>
      </c>
      <c r="C7" s="150"/>
      <c r="D7" s="138"/>
      <c r="E7" s="138"/>
      <c r="F7" s="138"/>
      <c r="G7" s="138"/>
      <c r="H7" s="138"/>
      <c r="I7" s="138"/>
      <c r="J7" s="138"/>
      <c r="K7" s="138"/>
      <c r="L7" s="151"/>
      <c r="M7" s="150"/>
      <c r="N7" s="138"/>
      <c r="O7" s="138"/>
      <c r="P7" s="138"/>
      <c r="Q7" s="138"/>
      <c r="R7" s="138"/>
      <c r="S7" s="151"/>
      <c r="T7" s="262"/>
      <c r="U7" s="262"/>
      <c r="V7" s="152">
        <f>SUM(C7:S7)</f>
        <v>0</v>
      </c>
    </row>
    <row r="8" spans="1:22">
      <c r="A8" s="149">
        <v>2</v>
      </c>
      <c r="B8" s="1" t="s">
        <v>96</v>
      </c>
      <c r="C8" s="150"/>
      <c r="D8" s="138"/>
      <c r="E8" s="138"/>
      <c r="F8" s="138"/>
      <c r="G8" s="138"/>
      <c r="H8" s="138"/>
      <c r="I8" s="138"/>
      <c r="J8" s="138"/>
      <c r="K8" s="138"/>
      <c r="L8" s="151"/>
      <c r="M8" s="150"/>
      <c r="N8" s="138"/>
      <c r="O8" s="138"/>
      <c r="P8" s="138"/>
      <c r="Q8" s="138"/>
      <c r="R8" s="138"/>
      <c r="S8" s="151"/>
      <c r="T8" s="262"/>
      <c r="U8" s="262"/>
      <c r="V8" s="152">
        <f t="shared" ref="V8:V20" si="0">SUM(C8:S8)</f>
        <v>0</v>
      </c>
    </row>
    <row r="9" spans="1:22">
      <c r="A9" s="149">
        <v>3</v>
      </c>
      <c r="B9" s="1" t="s">
        <v>269</v>
      </c>
      <c r="C9" s="150"/>
      <c r="D9" s="138"/>
      <c r="E9" s="138"/>
      <c r="F9" s="138"/>
      <c r="G9" s="138"/>
      <c r="H9" s="138"/>
      <c r="I9" s="138"/>
      <c r="J9" s="138"/>
      <c r="K9" s="138"/>
      <c r="L9" s="151"/>
      <c r="M9" s="150"/>
      <c r="N9" s="138"/>
      <c r="O9" s="138"/>
      <c r="P9" s="138"/>
      <c r="Q9" s="138"/>
      <c r="R9" s="138"/>
      <c r="S9" s="151"/>
      <c r="T9" s="262"/>
      <c r="U9" s="262"/>
      <c r="V9" s="152">
        <f t="shared" si="0"/>
        <v>0</v>
      </c>
    </row>
    <row r="10" spans="1:22">
      <c r="A10" s="149">
        <v>4</v>
      </c>
      <c r="B10" s="1" t="s">
        <v>97</v>
      </c>
      <c r="C10" s="150"/>
      <c r="D10" s="138"/>
      <c r="E10" s="138"/>
      <c r="F10" s="138"/>
      <c r="G10" s="138"/>
      <c r="H10" s="138"/>
      <c r="I10" s="138"/>
      <c r="J10" s="138"/>
      <c r="K10" s="138"/>
      <c r="L10" s="151"/>
      <c r="M10" s="150"/>
      <c r="N10" s="138"/>
      <c r="O10" s="138"/>
      <c r="P10" s="138"/>
      <c r="Q10" s="138"/>
      <c r="R10" s="138"/>
      <c r="S10" s="151"/>
      <c r="T10" s="262"/>
      <c r="U10" s="262"/>
      <c r="V10" s="152">
        <f t="shared" si="0"/>
        <v>0</v>
      </c>
    </row>
    <row r="11" spans="1:22">
      <c r="A11" s="149">
        <v>5</v>
      </c>
      <c r="B11" s="1" t="s">
        <v>98</v>
      </c>
      <c r="C11" s="150"/>
      <c r="D11" s="138"/>
      <c r="E11" s="138"/>
      <c r="F11" s="138"/>
      <c r="G11" s="138"/>
      <c r="H11" s="138"/>
      <c r="I11" s="138"/>
      <c r="J11" s="138"/>
      <c r="K11" s="138"/>
      <c r="L11" s="151"/>
      <c r="M11" s="150"/>
      <c r="N11" s="138"/>
      <c r="O11" s="138"/>
      <c r="P11" s="138"/>
      <c r="Q11" s="138"/>
      <c r="R11" s="138"/>
      <c r="S11" s="151"/>
      <c r="T11" s="262"/>
      <c r="U11" s="262"/>
      <c r="V11" s="152">
        <f t="shared" si="0"/>
        <v>0</v>
      </c>
    </row>
    <row r="12" spans="1:22">
      <c r="A12" s="149">
        <v>6</v>
      </c>
      <c r="B12" s="1" t="s">
        <v>99</v>
      </c>
      <c r="C12" s="150"/>
      <c r="D12" s="138"/>
      <c r="E12" s="138"/>
      <c r="F12" s="138"/>
      <c r="G12" s="138"/>
      <c r="H12" s="138"/>
      <c r="I12" s="138"/>
      <c r="J12" s="138"/>
      <c r="K12" s="138"/>
      <c r="L12" s="151"/>
      <c r="M12" s="150"/>
      <c r="N12" s="138"/>
      <c r="O12" s="138"/>
      <c r="P12" s="138"/>
      <c r="Q12" s="138"/>
      <c r="R12" s="138"/>
      <c r="S12" s="151"/>
      <c r="T12" s="262"/>
      <c r="U12" s="262"/>
      <c r="V12" s="152">
        <f t="shared" si="0"/>
        <v>0</v>
      </c>
    </row>
    <row r="13" spans="1:22">
      <c r="A13" s="149">
        <v>7</v>
      </c>
      <c r="B13" s="1" t="s">
        <v>100</v>
      </c>
      <c r="C13" s="150"/>
      <c r="D13" s="138"/>
      <c r="E13" s="138"/>
      <c r="F13" s="138"/>
      <c r="G13" s="138"/>
      <c r="H13" s="138"/>
      <c r="I13" s="138"/>
      <c r="J13" s="138"/>
      <c r="K13" s="138"/>
      <c r="L13" s="151"/>
      <c r="M13" s="150"/>
      <c r="N13" s="138"/>
      <c r="O13" s="138"/>
      <c r="P13" s="138"/>
      <c r="Q13" s="138"/>
      <c r="R13" s="138"/>
      <c r="S13" s="151"/>
      <c r="T13" s="262"/>
      <c r="U13" s="262"/>
      <c r="V13" s="152">
        <f t="shared" si="0"/>
        <v>0</v>
      </c>
    </row>
    <row r="14" spans="1:22">
      <c r="A14" s="149">
        <v>8</v>
      </c>
      <c r="B14" s="1" t="s">
        <v>101</v>
      </c>
      <c r="C14" s="150"/>
      <c r="D14" s="138"/>
      <c r="E14" s="138"/>
      <c r="F14" s="138"/>
      <c r="G14" s="138"/>
      <c r="H14" s="138"/>
      <c r="I14" s="138"/>
      <c r="J14" s="138"/>
      <c r="K14" s="138"/>
      <c r="L14" s="151"/>
      <c r="M14" s="150"/>
      <c r="N14" s="138"/>
      <c r="O14" s="138"/>
      <c r="P14" s="138"/>
      <c r="Q14" s="138"/>
      <c r="R14" s="138"/>
      <c r="S14" s="151"/>
      <c r="T14" s="262"/>
      <c r="U14" s="262"/>
      <c r="V14" s="152">
        <f t="shared" si="0"/>
        <v>0</v>
      </c>
    </row>
    <row r="15" spans="1:22">
      <c r="A15" s="149">
        <v>9</v>
      </c>
      <c r="B15" s="1" t="s">
        <v>102</v>
      </c>
      <c r="C15" s="150"/>
      <c r="D15" s="138"/>
      <c r="E15" s="138"/>
      <c r="F15" s="138"/>
      <c r="G15" s="138"/>
      <c r="H15" s="138"/>
      <c r="I15" s="138"/>
      <c r="J15" s="138"/>
      <c r="K15" s="138"/>
      <c r="L15" s="151"/>
      <c r="M15" s="150"/>
      <c r="N15" s="138"/>
      <c r="O15" s="138"/>
      <c r="P15" s="138"/>
      <c r="Q15" s="138"/>
      <c r="R15" s="138"/>
      <c r="S15" s="151"/>
      <c r="T15" s="262"/>
      <c r="U15" s="262"/>
      <c r="V15" s="152">
        <f t="shared" si="0"/>
        <v>0</v>
      </c>
    </row>
    <row r="16" spans="1:22">
      <c r="A16" s="149">
        <v>10</v>
      </c>
      <c r="B16" s="1" t="s">
        <v>103</v>
      </c>
      <c r="C16" s="150"/>
      <c r="D16" s="138"/>
      <c r="E16" s="138"/>
      <c r="F16" s="138"/>
      <c r="G16" s="138"/>
      <c r="H16" s="138"/>
      <c r="I16" s="138"/>
      <c r="J16" s="138"/>
      <c r="K16" s="138"/>
      <c r="L16" s="151"/>
      <c r="M16" s="150"/>
      <c r="N16" s="138"/>
      <c r="O16" s="138"/>
      <c r="P16" s="138"/>
      <c r="Q16" s="138"/>
      <c r="R16" s="138"/>
      <c r="S16" s="151"/>
      <c r="T16" s="262"/>
      <c r="U16" s="262"/>
      <c r="V16" s="152">
        <f t="shared" si="0"/>
        <v>0</v>
      </c>
    </row>
    <row r="17" spans="1:22">
      <c r="A17" s="149">
        <v>11</v>
      </c>
      <c r="B17" s="1" t="s">
        <v>104</v>
      </c>
      <c r="C17" s="150"/>
      <c r="D17" s="138"/>
      <c r="E17" s="138"/>
      <c r="F17" s="138"/>
      <c r="G17" s="138"/>
      <c r="H17" s="138"/>
      <c r="I17" s="138"/>
      <c r="J17" s="138"/>
      <c r="K17" s="138"/>
      <c r="L17" s="151"/>
      <c r="M17" s="150"/>
      <c r="N17" s="138"/>
      <c r="O17" s="138"/>
      <c r="P17" s="138"/>
      <c r="Q17" s="138"/>
      <c r="R17" s="138"/>
      <c r="S17" s="151"/>
      <c r="T17" s="262"/>
      <c r="U17" s="262"/>
      <c r="V17" s="152">
        <f t="shared" si="0"/>
        <v>0</v>
      </c>
    </row>
    <row r="18" spans="1:22">
      <c r="A18" s="149">
        <v>12</v>
      </c>
      <c r="B18" s="1" t="s">
        <v>105</v>
      </c>
      <c r="C18" s="150"/>
      <c r="D18" s="138"/>
      <c r="E18" s="138"/>
      <c r="F18" s="138"/>
      <c r="G18" s="138"/>
      <c r="H18" s="138"/>
      <c r="I18" s="138"/>
      <c r="J18" s="138"/>
      <c r="K18" s="138"/>
      <c r="L18" s="151"/>
      <c r="M18" s="150"/>
      <c r="N18" s="138"/>
      <c r="O18" s="138"/>
      <c r="P18" s="138"/>
      <c r="Q18" s="138"/>
      <c r="R18" s="138"/>
      <c r="S18" s="151"/>
      <c r="T18" s="262"/>
      <c r="U18" s="262"/>
      <c r="V18" s="152">
        <f t="shared" si="0"/>
        <v>0</v>
      </c>
    </row>
    <row r="19" spans="1:22">
      <c r="A19" s="149">
        <v>13</v>
      </c>
      <c r="B19" s="1" t="s">
        <v>106</v>
      </c>
      <c r="C19" s="150"/>
      <c r="D19" s="138"/>
      <c r="E19" s="138"/>
      <c r="F19" s="138"/>
      <c r="G19" s="138"/>
      <c r="H19" s="138"/>
      <c r="I19" s="138"/>
      <c r="J19" s="138"/>
      <c r="K19" s="138"/>
      <c r="L19" s="151"/>
      <c r="M19" s="150"/>
      <c r="N19" s="138"/>
      <c r="O19" s="138"/>
      <c r="P19" s="138"/>
      <c r="Q19" s="138"/>
      <c r="R19" s="138"/>
      <c r="S19" s="151"/>
      <c r="T19" s="262"/>
      <c r="U19" s="262"/>
      <c r="V19" s="152">
        <f t="shared" si="0"/>
        <v>0</v>
      </c>
    </row>
    <row r="20" spans="1:22">
      <c r="A20" s="149">
        <v>14</v>
      </c>
      <c r="B20" s="1" t="s">
        <v>107</v>
      </c>
      <c r="C20" s="150"/>
      <c r="D20" s="138"/>
      <c r="E20" s="138"/>
      <c r="F20" s="138"/>
      <c r="G20" s="138"/>
      <c r="H20" s="138"/>
      <c r="I20" s="138"/>
      <c r="J20" s="138"/>
      <c r="K20" s="138"/>
      <c r="L20" s="151"/>
      <c r="M20" s="150"/>
      <c r="N20" s="138"/>
      <c r="O20" s="138"/>
      <c r="P20" s="138"/>
      <c r="Q20" s="138"/>
      <c r="R20" s="138"/>
      <c r="S20" s="151"/>
      <c r="T20" s="262"/>
      <c r="U20" s="262"/>
      <c r="V20" s="152">
        <f t="shared" si="0"/>
        <v>0</v>
      </c>
    </row>
    <row r="21" spans="1:22" ht="13.5" thickBot="1">
      <c r="A21" s="139"/>
      <c r="B21" s="153" t="s">
        <v>108</v>
      </c>
      <c r="C21" s="154">
        <f>SUM(C7:C20)</f>
        <v>0</v>
      </c>
      <c r="D21" s="141">
        <f t="shared" ref="D21:V21" si="1">SUM(D7:D20)</f>
        <v>0</v>
      </c>
      <c r="E21" s="141">
        <f t="shared" si="1"/>
        <v>0</v>
      </c>
      <c r="F21" s="141">
        <f t="shared" si="1"/>
        <v>0</v>
      </c>
      <c r="G21" s="141">
        <f t="shared" si="1"/>
        <v>0</v>
      </c>
      <c r="H21" s="141">
        <f t="shared" si="1"/>
        <v>0</v>
      </c>
      <c r="I21" s="141">
        <f t="shared" si="1"/>
        <v>0</v>
      </c>
      <c r="J21" s="141">
        <f t="shared" si="1"/>
        <v>0</v>
      </c>
      <c r="K21" s="141">
        <f t="shared" si="1"/>
        <v>0</v>
      </c>
      <c r="L21" s="155">
        <f t="shared" si="1"/>
        <v>0</v>
      </c>
      <c r="M21" s="154">
        <f t="shared" si="1"/>
        <v>0</v>
      </c>
      <c r="N21" s="141">
        <f t="shared" si="1"/>
        <v>0</v>
      </c>
      <c r="O21" s="141">
        <f t="shared" si="1"/>
        <v>0</v>
      </c>
      <c r="P21" s="141">
        <f t="shared" si="1"/>
        <v>0</v>
      </c>
      <c r="Q21" s="141">
        <f t="shared" si="1"/>
        <v>0</v>
      </c>
      <c r="R21" s="141">
        <f t="shared" si="1"/>
        <v>0</v>
      </c>
      <c r="S21" s="155">
        <f>SUM(S7:S20)</f>
        <v>0</v>
      </c>
      <c r="T21" s="155">
        <f>SUM(T7:T20)</f>
        <v>0</v>
      </c>
      <c r="U21" s="155">
        <f t="shared" ref="U21" si="2">SUM(U7:U20)</f>
        <v>0</v>
      </c>
      <c r="V21" s="156">
        <f t="shared" si="1"/>
        <v>0</v>
      </c>
    </row>
    <row r="24" spans="1:22">
      <c r="C24" s="83"/>
      <c r="D24" s="83"/>
      <c r="E24" s="83"/>
    </row>
    <row r="25" spans="1:22">
      <c r="A25" s="100"/>
      <c r="B25" s="100"/>
      <c r="D25" s="83"/>
      <c r="E25" s="83"/>
    </row>
    <row r="26" spans="1:22">
      <c r="A26" s="100"/>
      <c r="B26" s="84"/>
      <c r="D26" s="83"/>
      <c r="E26" s="83"/>
    </row>
    <row r="27" spans="1:22">
      <c r="A27" s="100"/>
      <c r="B27" s="100"/>
      <c r="D27" s="83"/>
      <c r="E27" s="83"/>
    </row>
    <row r="28" spans="1:22">
      <c r="A28" s="100"/>
      <c r="B28" s="84"/>
      <c r="D28" s="83"/>
      <c r="E28" s="8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20" activePane="bottomRight" state="frozen"/>
      <selection activeCell="B9" sqref="B9"/>
      <selection pane="topRight" activeCell="B9" sqref="B9"/>
      <selection pane="bottomLeft" activeCell="B9" sqref="B9"/>
      <selection pane="bottomRight" activeCell="C8" sqref="C8:H22"/>
    </sheetView>
  </sheetViews>
  <sheetFormatPr defaultColWidth="9.28515625" defaultRowHeight="12.75"/>
  <cols>
    <col min="1" max="1" width="10.5703125" style="4" bestFit="1" customWidth="1"/>
    <col min="2" max="2" width="101.7109375" style="4" customWidth="1"/>
    <col min="3" max="3" width="13.7109375" style="235" customWidth="1"/>
    <col min="4" max="4" width="14.7109375" style="235" bestFit="1" customWidth="1"/>
    <col min="5" max="5" width="17.7109375" style="235" customWidth="1"/>
    <col min="6" max="6" width="15.7109375" style="235" customWidth="1"/>
    <col min="7" max="7" width="17.42578125" style="235" customWidth="1"/>
    <col min="8" max="8" width="15.28515625" style="235" customWidth="1"/>
    <col min="9" max="16384" width="9.28515625" style="49"/>
  </cols>
  <sheetData>
    <row r="1" spans="1:9">
      <c r="A1" s="2" t="s">
        <v>30</v>
      </c>
      <c r="B1" s="4" t="str">
        <f>'Info '!C2</f>
        <v>JSC Silk Road Bank</v>
      </c>
      <c r="C1" s="3">
        <f>'Info '!D2</f>
        <v>0</v>
      </c>
    </row>
    <row r="2" spans="1:9">
      <c r="A2" s="2" t="s">
        <v>31</v>
      </c>
      <c r="C2" s="424">
        <f>'12. CRM'!B2</f>
        <v>44377</v>
      </c>
    </row>
    <row r="4" spans="1:9" ht="13.5" thickBot="1">
      <c r="A4" s="2" t="s">
        <v>252</v>
      </c>
      <c r="B4" s="142" t="s">
        <v>375</v>
      </c>
    </row>
    <row r="5" spans="1:9">
      <c r="A5" s="143"/>
      <c r="B5" s="157"/>
      <c r="C5" s="263" t="s">
        <v>0</v>
      </c>
      <c r="D5" s="263" t="s">
        <v>1</v>
      </c>
      <c r="E5" s="263" t="s">
        <v>2</v>
      </c>
      <c r="F5" s="263" t="s">
        <v>3</v>
      </c>
      <c r="G5" s="264" t="s">
        <v>4</v>
      </c>
      <c r="H5" s="265" t="s">
        <v>5</v>
      </c>
      <c r="I5" s="158"/>
    </row>
    <row r="6" spans="1:9" s="158" customFormat="1" ht="12.75" customHeight="1">
      <c r="A6" s="159"/>
      <c r="B6" s="612" t="s">
        <v>251</v>
      </c>
      <c r="C6" s="598" t="s">
        <v>367</v>
      </c>
      <c r="D6" s="614" t="s">
        <v>366</v>
      </c>
      <c r="E6" s="615"/>
      <c r="F6" s="598" t="s">
        <v>371</v>
      </c>
      <c r="G6" s="598" t="s">
        <v>372</v>
      </c>
      <c r="H6" s="610" t="s">
        <v>370</v>
      </c>
    </row>
    <row r="7" spans="1:9" ht="38.25">
      <c r="A7" s="161"/>
      <c r="B7" s="613"/>
      <c r="C7" s="599"/>
      <c r="D7" s="266" t="s">
        <v>369</v>
      </c>
      <c r="E7" s="266" t="s">
        <v>368</v>
      </c>
      <c r="F7" s="599"/>
      <c r="G7" s="599"/>
      <c r="H7" s="611"/>
      <c r="I7" s="158"/>
    </row>
    <row r="8" spans="1:9">
      <c r="A8" s="159">
        <v>1</v>
      </c>
      <c r="B8" s="1" t="s">
        <v>95</v>
      </c>
      <c r="C8" s="267">
        <v>45528072.570000008</v>
      </c>
      <c r="D8" s="267"/>
      <c r="E8" s="267"/>
      <c r="F8" s="267">
        <v>2831507.43</v>
      </c>
      <c r="G8" s="268">
        <v>2831507.43</v>
      </c>
      <c r="H8" s="270">
        <v>6.2192560988531209E-2</v>
      </c>
    </row>
    <row r="9" spans="1:9" ht="15" customHeight="1">
      <c r="A9" s="159">
        <v>2</v>
      </c>
      <c r="B9" s="1" t="s">
        <v>96</v>
      </c>
      <c r="C9" s="267">
        <v>0</v>
      </c>
      <c r="D9" s="267"/>
      <c r="E9" s="267"/>
      <c r="F9" s="267">
        <v>0</v>
      </c>
      <c r="G9" s="268">
        <v>0</v>
      </c>
      <c r="H9" s="270" t="e">
        <v>#DIV/0!</v>
      </c>
    </row>
    <row r="10" spans="1:9">
      <c r="A10" s="159">
        <v>3</v>
      </c>
      <c r="B10" s="1" t="s">
        <v>269</v>
      </c>
      <c r="C10" s="267">
        <v>0</v>
      </c>
      <c r="D10" s="267"/>
      <c r="E10" s="267"/>
      <c r="F10" s="267">
        <v>0</v>
      </c>
      <c r="G10" s="268">
        <v>0</v>
      </c>
      <c r="H10" s="270" t="e">
        <v>#DIV/0!</v>
      </c>
    </row>
    <row r="11" spans="1:9">
      <c r="A11" s="159">
        <v>4</v>
      </c>
      <c r="B11" s="1" t="s">
        <v>97</v>
      </c>
      <c r="C11" s="267">
        <v>0</v>
      </c>
      <c r="D11" s="267"/>
      <c r="E11" s="267"/>
      <c r="F11" s="267">
        <v>0</v>
      </c>
      <c r="G11" s="268">
        <v>0</v>
      </c>
      <c r="H11" s="270" t="e">
        <v>#DIV/0!</v>
      </c>
    </row>
    <row r="12" spans="1:9">
      <c r="A12" s="159">
        <v>5</v>
      </c>
      <c r="B12" s="1" t="s">
        <v>98</v>
      </c>
      <c r="C12" s="267">
        <v>0</v>
      </c>
      <c r="D12" s="267"/>
      <c r="E12" s="267"/>
      <c r="F12" s="267">
        <v>0</v>
      </c>
      <c r="G12" s="268">
        <v>0</v>
      </c>
      <c r="H12" s="270" t="e">
        <v>#DIV/0!</v>
      </c>
    </row>
    <row r="13" spans="1:9">
      <c r="A13" s="159">
        <v>6</v>
      </c>
      <c r="B13" s="1" t="s">
        <v>99</v>
      </c>
      <c r="C13" s="267">
        <v>12062737.32</v>
      </c>
      <c r="D13" s="267"/>
      <c r="E13" s="267"/>
      <c r="F13" s="267">
        <v>11855224.800000001</v>
      </c>
      <c r="G13" s="268">
        <v>11855224.800000001</v>
      </c>
      <c r="H13" s="270">
        <v>0.9827972279844025</v>
      </c>
    </row>
    <row r="14" spans="1:9">
      <c r="A14" s="159">
        <v>7</v>
      </c>
      <c r="B14" s="1" t="s">
        <v>100</v>
      </c>
      <c r="C14" s="267">
        <v>5435379.7000000002</v>
      </c>
      <c r="D14" s="267">
        <v>240254.98</v>
      </c>
      <c r="E14" s="267">
        <v>156603</v>
      </c>
      <c r="F14" s="267">
        <v>5591982.7000000002</v>
      </c>
      <c r="G14" s="268">
        <v>5591982.7000000002</v>
      </c>
      <c r="H14" s="270">
        <v>1</v>
      </c>
    </row>
    <row r="15" spans="1:9">
      <c r="A15" s="159">
        <v>8</v>
      </c>
      <c r="B15" s="1" t="s">
        <v>101</v>
      </c>
      <c r="C15" s="267">
        <v>5012498.54</v>
      </c>
      <c r="D15" s="267"/>
      <c r="E15" s="267"/>
      <c r="F15" s="267">
        <v>5012498.54</v>
      </c>
      <c r="G15" s="268">
        <v>5012498.54</v>
      </c>
      <c r="H15" s="270">
        <v>1</v>
      </c>
    </row>
    <row r="16" spans="1:9">
      <c r="A16" s="159">
        <v>9</v>
      </c>
      <c r="B16" s="1" t="s">
        <v>102</v>
      </c>
      <c r="C16" s="267">
        <v>0</v>
      </c>
      <c r="D16" s="267"/>
      <c r="E16" s="267"/>
      <c r="F16" s="267">
        <v>0</v>
      </c>
      <c r="G16" s="268">
        <v>0</v>
      </c>
      <c r="H16" s="270" t="e">
        <v>#DIV/0!</v>
      </c>
    </row>
    <row r="17" spans="1:8">
      <c r="A17" s="159">
        <v>10</v>
      </c>
      <c r="B17" s="1" t="s">
        <v>103</v>
      </c>
      <c r="C17" s="267">
        <v>956259.1799999997</v>
      </c>
      <c r="D17" s="267"/>
      <c r="E17" s="267"/>
      <c r="F17" s="267">
        <v>956259.1799999997</v>
      </c>
      <c r="G17" s="268">
        <v>956259.1799999997</v>
      </c>
      <c r="H17" s="270">
        <v>1</v>
      </c>
    </row>
    <row r="18" spans="1:8">
      <c r="A18" s="159">
        <v>11</v>
      </c>
      <c r="B18" s="1" t="s">
        <v>104</v>
      </c>
      <c r="C18" s="267">
        <v>163532.44999999998</v>
      </c>
      <c r="D18" s="267"/>
      <c r="E18" s="267"/>
      <c r="F18" s="267">
        <v>245298.67499999999</v>
      </c>
      <c r="G18" s="268">
        <v>245298.67499999999</v>
      </c>
      <c r="H18" s="270">
        <v>1.5</v>
      </c>
    </row>
    <row r="19" spans="1:8">
      <c r="A19" s="159">
        <v>12</v>
      </c>
      <c r="B19" s="1" t="s">
        <v>105</v>
      </c>
      <c r="C19" s="267">
        <v>0</v>
      </c>
      <c r="D19" s="267"/>
      <c r="E19" s="267"/>
      <c r="F19" s="267">
        <v>0</v>
      </c>
      <c r="G19" s="268">
        <v>0</v>
      </c>
      <c r="H19" s="270" t="e">
        <v>#DIV/0!</v>
      </c>
    </row>
    <row r="20" spans="1:8">
      <c r="A20" s="159">
        <v>13</v>
      </c>
      <c r="B20" s="1" t="s">
        <v>246</v>
      </c>
      <c r="C20" s="267">
        <v>0</v>
      </c>
      <c r="D20" s="267"/>
      <c r="E20" s="267"/>
      <c r="F20" s="267">
        <v>0</v>
      </c>
      <c r="G20" s="268">
        <v>0</v>
      </c>
      <c r="H20" s="270" t="e">
        <v>#DIV/0!</v>
      </c>
    </row>
    <row r="21" spans="1:8">
      <c r="A21" s="159">
        <v>14</v>
      </c>
      <c r="B21" s="1" t="s">
        <v>107</v>
      </c>
      <c r="C21" s="267">
        <v>27879709.620000001</v>
      </c>
      <c r="D21" s="267"/>
      <c r="E21" s="267"/>
      <c r="F21" s="267">
        <v>26231416.648000002</v>
      </c>
      <c r="G21" s="268">
        <v>26231416.648000002</v>
      </c>
      <c r="H21" s="270">
        <v>0.94087840244872678</v>
      </c>
    </row>
    <row r="22" spans="1:8" ht="13.5" thickBot="1">
      <c r="A22" s="162"/>
      <c r="B22" s="163" t="s">
        <v>108</v>
      </c>
      <c r="C22" s="269">
        <v>97038189.38000001</v>
      </c>
      <c r="D22" s="269">
        <v>240254.98</v>
      </c>
      <c r="E22" s="269">
        <v>156603</v>
      </c>
      <c r="F22" s="269">
        <v>52724187.973000005</v>
      </c>
      <c r="G22" s="269">
        <v>52724187.973000005</v>
      </c>
      <c r="H22" s="271">
        <v>0.54245898038308049</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G22" activePane="bottomRight" state="frozen"/>
      <selection pane="topRight" activeCell="C1" sqref="C1"/>
      <selection pane="bottomLeft" activeCell="A6" sqref="A6"/>
      <selection pane="bottomRight" activeCell="F23" sqref="F23:K25"/>
    </sheetView>
  </sheetViews>
  <sheetFormatPr defaultColWidth="9.28515625" defaultRowHeight="12.75"/>
  <cols>
    <col min="1" max="1" width="10.5703125" style="235" bestFit="1" customWidth="1"/>
    <col min="2" max="2" width="70" style="235" customWidth="1"/>
    <col min="3" max="11" width="12.7109375" style="235" customWidth="1"/>
    <col min="12" max="16384" width="9.28515625" style="235"/>
  </cols>
  <sheetData>
    <row r="1" spans="1:11">
      <c r="A1" s="235" t="s">
        <v>30</v>
      </c>
      <c r="B1" s="3" t="str">
        <f>'Info '!C2</f>
        <v>JSC Silk Road Bank</v>
      </c>
    </row>
    <row r="2" spans="1:11">
      <c r="A2" s="235" t="s">
        <v>31</v>
      </c>
      <c r="B2" s="424">
        <f>'13. CRME '!C2</f>
        <v>44377</v>
      </c>
    </row>
    <row r="4" spans="1:11" ht="13.5" thickBot="1">
      <c r="A4" s="235" t="s">
        <v>248</v>
      </c>
      <c r="B4" s="323" t="s">
        <v>376</v>
      </c>
    </row>
    <row r="5" spans="1:11" ht="30" customHeight="1">
      <c r="A5" s="616"/>
      <c r="B5" s="617"/>
      <c r="C5" s="618" t="s">
        <v>428</v>
      </c>
      <c r="D5" s="618"/>
      <c r="E5" s="618"/>
      <c r="F5" s="618" t="s">
        <v>429</v>
      </c>
      <c r="G5" s="618"/>
      <c r="H5" s="618"/>
      <c r="I5" s="618" t="s">
        <v>430</v>
      </c>
      <c r="J5" s="618"/>
      <c r="K5" s="619"/>
    </row>
    <row r="6" spans="1:11">
      <c r="A6" s="284"/>
      <c r="B6" s="285"/>
      <c r="C6" s="29" t="s">
        <v>69</v>
      </c>
      <c r="D6" s="29" t="s">
        <v>70</v>
      </c>
      <c r="E6" s="29" t="s">
        <v>71</v>
      </c>
      <c r="F6" s="29" t="s">
        <v>69</v>
      </c>
      <c r="G6" s="29" t="s">
        <v>70</v>
      </c>
      <c r="H6" s="29" t="s">
        <v>71</v>
      </c>
      <c r="I6" s="29" t="s">
        <v>69</v>
      </c>
      <c r="J6" s="29" t="s">
        <v>70</v>
      </c>
      <c r="K6" s="29" t="s">
        <v>71</v>
      </c>
    </row>
    <row r="7" spans="1:11">
      <c r="A7" s="286" t="s">
        <v>379</v>
      </c>
      <c r="B7" s="287"/>
      <c r="C7" s="287"/>
      <c r="D7" s="287"/>
      <c r="E7" s="287"/>
      <c r="F7" s="287"/>
      <c r="G7" s="287"/>
      <c r="H7" s="287"/>
      <c r="I7" s="287"/>
      <c r="J7" s="287"/>
      <c r="K7" s="288"/>
    </row>
    <row r="8" spans="1:11">
      <c r="A8" s="289">
        <v>1</v>
      </c>
      <c r="B8" s="290" t="s">
        <v>377</v>
      </c>
      <c r="C8" s="291"/>
      <c r="D8" s="291"/>
      <c r="E8" s="291"/>
      <c r="F8" s="292">
        <v>41417556.769999996</v>
      </c>
      <c r="G8" s="292">
        <v>12016584.049999999</v>
      </c>
      <c r="H8" s="292">
        <v>53434140.819999993</v>
      </c>
      <c r="I8" s="292">
        <v>37731625.149999999</v>
      </c>
      <c r="J8" s="292">
        <v>2756512.98</v>
      </c>
      <c r="K8" s="293">
        <v>40488138.129999995</v>
      </c>
    </row>
    <row r="9" spans="1:11">
      <c r="A9" s="286" t="s">
        <v>380</v>
      </c>
      <c r="B9" s="287"/>
      <c r="C9" s="287"/>
      <c r="D9" s="287"/>
      <c r="E9" s="287"/>
      <c r="F9" s="287"/>
      <c r="G9" s="287"/>
      <c r="H9" s="287"/>
      <c r="I9" s="287"/>
      <c r="J9" s="287"/>
      <c r="K9" s="288"/>
    </row>
    <row r="10" spans="1:11">
      <c r="A10" s="294">
        <v>2</v>
      </c>
      <c r="B10" s="295" t="s">
        <v>388</v>
      </c>
      <c r="C10" s="295">
        <v>2080452.86</v>
      </c>
      <c r="D10" s="296">
        <v>1423963.42</v>
      </c>
      <c r="E10" s="296">
        <v>3504416.2800000003</v>
      </c>
      <c r="F10" s="296">
        <v>820788.99780000013</v>
      </c>
      <c r="G10" s="296">
        <v>501352.61894999997</v>
      </c>
      <c r="H10" s="296">
        <v>1322141.61675</v>
      </c>
      <c r="I10" s="296">
        <v>106645.6295</v>
      </c>
      <c r="J10" s="296">
        <v>77572.470000000016</v>
      </c>
      <c r="K10" s="297">
        <v>184218.09950000001</v>
      </c>
    </row>
    <row r="11" spans="1:11">
      <c r="A11" s="294">
        <v>3</v>
      </c>
      <c r="B11" s="295" t="s">
        <v>382</v>
      </c>
      <c r="C11" s="295">
        <v>18016551.649999999</v>
      </c>
      <c r="D11" s="296">
        <v>5194321.1400000006</v>
      </c>
      <c r="E11" s="296">
        <v>23210872.789999999</v>
      </c>
      <c r="F11" s="296">
        <v>14097164.28325</v>
      </c>
      <c r="G11" s="296">
        <v>3633999.5294999992</v>
      </c>
      <c r="H11" s="296">
        <v>17731163.812750001</v>
      </c>
      <c r="I11" s="296">
        <v>11865575.43</v>
      </c>
      <c r="J11" s="296">
        <v>1557811.0350000001</v>
      </c>
      <c r="K11" s="297">
        <v>13423386.465</v>
      </c>
    </row>
    <row r="12" spans="1:11">
      <c r="A12" s="294">
        <v>4</v>
      </c>
      <c r="B12" s="295" t="s">
        <v>383</v>
      </c>
      <c r="C12" s="295">
        <v>19581458.120000001</v>
      </c>
      <c r="D12" s="296">
        <v>0</v>
      </c>
      <c r="E12" s="296">
        <v>19581458.120000001</v>
      </c>
      <c r="F12" s="296"/>
      <c r="G12" s="296"/>
      <c r="H12" s="296">
        <v>0</v>
      </c>
      <c r="I12" s="296"/>
      <c r="J12" s="296"/>
      <c r="K12" s="297">
        <v>0</v>
      </c>
    </row>
    <row r="13" spans="1:11">
      <c r="A13" s="294">
        <v>5</v>
      </c>
      <c r="B13" s="295" t="s">
        <v>391</v>
      </c>
      <c r="C13" s="295">
        <v>179031.83000000002</v>
      </c>
      <c r="D13" s="296">
        <v>66542.64</v>
      </c>
      <c r="E13" s="296">
        <v>245574.47000000003</v>
      </c>
      <c r="F13" s="296">
        <v>22598.5798</v>
      </c>
      <c r="G13" s="296">
        <v>3327.1320000000001</v>
      </c>
      <c r="H13" s="296">
        <v>25925.711800000001</v>
      </c>
      <c r="I13" s="296">
        <v>9263.39</v>
      </c>
      <c r="J13" s="296">
        <v>4990.6980000000003</v>
      </c>
      <c r="K13" s="297">
        <v>14254.088</v>
      </c>
    </row>
    <row r="14" spans="1:11">
      <c r="A14" s="294">
        <v>6</v>
      </c>
      <c r="B14" s="295" t="s">
        <v>423</v>
      </c>
      <c r="C14" s="295">
        <v>0</v>
      </c>
      <c r="D14" s="296">
        <v>0</v>
      </c>
      <c r="E14" s="296">
        <v>0</v>
      </c>
      <c r="F14" s="296">
        <v>0</v>
      </c>
      <c r="G14" s="296">
        <v>0</v>
      </c>
      <c r="H14" s="296">
        <v>0</v>
      </c>
      <c r="I14" s="296">
        <v>0</v>
      </c>
      <c r="J14" s="296">
        <v>0</v>
      </c>
      <c r="K14" s="297">
        <v>0</v>
      </c>
    </row>
    <row r="15" spans="1:11">
      <c r="A15" s="294">
        <v>7</v>
      </c>
      <c r="B15" s="295" t="s">
        <v>424</v>
      </c>
      <c r="C15" s="295">
        <v>1935552.06</v>
      </c>
      <c r="D15" s="296">
        <v>926796.78999999992</v>
      </c>
      <c r="E15" s="296">
        <v>2862348.85</v>
      </c>
      <c r="F15" s="296">
        <v>1725904.68</v>
      </c>
      <c r="G15" s="296">
        <v>918101.33</v>
      </c>
      <c r="H15" s="296">
        <v>2644006.0099999998</v>
      </c>
      <c r="I15" s="296">
        <v>1725904.68</v>
      </c>
      <c r="J15" s="296">
        <v>918101.33</v>
      </c>
      <c r="K15" s="297">
        <v>2644006.0099999998</v>
      </c>
    </row>
    <row r="16" spans="1:11">
      <c r="A16" s="294">
        <v>8</v>
      </c>
      <c r="B16" s="298" t="s">
        <v>384</v>
      </c>
      <c r="C16" s="295">
        <v>41793046.519999996</v>
      </c>
      <c r="D16" s="296">
        <v>7611623.9900000002</v>
      </c>
      <c r="E16" s="296">
        <v>49404670.509999998</v>
      </c>
      <c r="F16" s="296">
        <v>16666456.54085</v>
      </c>
      <c r="G16" s="296">
        <v>5056780.6104499996</v>
      </c>
      <c r="H16" s="296">
        <v>21723237.151299998</v>
      </c>
      <c r="I16" s="296">
        <v>13707389.1295</v>
      </c>
      <c r="J16" s="296">
        <v>2558475.5330000003</v>
      </c>
      <c r="K16" s="297">
        <v>16265864.6625</v>
      </c>
    </row>
    <row r="17" spans="1:11">
      <c r="A17" s="286" t="s">
        <v>381</v>
      </c>
      <c r="B17" s="287"/>
      <c r="C17" s="287"/>
      <c r="D17" s="287"/>
      <c r="E17" s="287"/>
      <c r="F17" s="287"/>
      <c r="G17" s="287"/>
      <c r="H17" s="287"/>
      <c r="I17" s="287"/>
      <c r="J17" s="287"/>
      <c r="K17" s="288"/>
    </row>
    <row r="18" spans="1:11">
      <c r="A18" s="294">
        <v>9</v>
      </c>
      <c r="B18" s="295" t="s">
        <v>387</v>
      </c>
      <c r="C18" s="295"/>
      <c r="D18" s="296"/>
      <c r="E18" s="296"/>
      <c r="F18" s="296"/>
      <c r="G18" s="296"/>
      <c r="H18" s="296"/>
      <c r="I18" s="296"/>
      <c r="J18" s="296"/>
      <c r="K18" s="297"/>
    </row>
    <row r="19" spans="1:11">
      <c r="A19" s="294">
        <v>10</v>
      </c>
      <c r="B19" s="295" t="s">
        <v>425</v>
      </c>
      <c r="C19" s="295">
        <v>10515566.57</v>
      </c>
      <c r="D19" s="296">
        <v>11636341.539999999</v>
      </c>
      <c r="E19" s="296">
        <v>22151908.109999999</v>
      </c>
      <c r="F19" s="296">
        <v>130048.03499999999</v>
      </c>
      <c r="G19" s="296">
        <v>24599.775000000001</v>
      </c>
      <c r="H19" s="296">
        <v>154647.81</v>
      </c>
      <c r="I19" s="296">
        <v>3815979.6550000003</v>
      </c>
      <c r="J19" s="296">
        <v>9288904.9649999999</v>
      </c>
      <c r="K19" s="297">
        <v>13104884.620000001</v>
      </c>
    </row>
    <row r="20" spans="1:11">
      <c r="A20" s="294">
        <v>11</v>
      </c>
      <c r="B20" s="295" t="s">
        <v>386</v>
      </c>
      <c r="C20" s="295">
        <v>2773370.55</v>
      </c>
      <c r="D20" s="296">
        <v>0</v>
      </c>
      <c r="E20" s="296">
        <v>2773370.55</v>
      </c>
      <c r="F20" s="296"/>
      <c r="G20" s="296">
        <v>0</v>
      </c>
      <c r="H20" s="296">
        <v>0</v>
      </c>
      <c r="I20" s="296">
        <v>0</v>
      </c>
      <c r="J20" s="296">
        <v>0</v>
      </c>
      <c r="K20" s="297">
        <v>0</v>
      </c>
    </row>
    <row r="21" spans="1:11" ht="13.5" thickBot="1">
      <c r="A21" s="299">
        <v>12</v>
      </c>
      <c r="B21" s="300" t="s">
        <v>385</v>
      </c>
      <c r="C21" s="301">
        <v>13288937.120000001</v>
      </c>
      <c r="D21" s="302">
        <v>11636341.539999999</v>
      </c>
      <c r="E21" s="301">
        <v>24925278.66</v>
      </c>
      <c r="F21" s="302">
        <v>130048.03499999999</v>
      </c>
      <c r="G21" s="302">
        <v>24599.775000000001</v>
      </c>
      <c r="H21" s="302">
        <v>154647.81</v>
      </c>
      <c r="I21" s="302">
        <v>3815979.6550000003</v>
      </c>
      <c r="J21" s="302">
        <v>9288904.9649999999</v>
      </c>
      <c r="K21" s="303">
        <v>13104884.620000001</v>
      </c>
    </row>
    <row r="22" spans="1:11" ht="38.25" customHeight="1" thickBot="1">
      <c r="A22" s="304"/>
      <c r="B22" s="305"/>
      <c r="C22" s="305"/>
      <c r="D22" s="305"/>
      <c r="E22" s="305"/>
      <c r="F22" s="620" t="s">
        <v>427</v>
      </c>
      <c r="G22" s="618"/>
      <c r="H22" s="618"/>
      <c r="I22" s="620" t="s">
        <v>392</v>
      </c>
      <c r="J22" s="618"/>
      <c r="K22" s="619"/>
    </row>
    <row r="23" spans="1:11">
      <c r="A23" s="306">
        <v>13</v>
      </c>
      <c r="B23" s="307" t="s">
        <v>377</v>
      </c>
      <c r="C23" s="308"/>
      <c r="D23" s="308"/>
      <c r="E23" s="308"/>
      <c r="F23" s="309">
        <v>41417556.769999996</v>
      </c>
      <c r="G23" s="309">
        <v>12016584.049999999</v>
      </c>
      <c r="H23" s="309">
        <v>53434140.819999993</v>
      </c>
      <c r="I23" s="309">
        <v>37731625.149999999</v>
      </c>
      <c r="J23" s="309">
        <v>2756512.98</v>
      </c>
      <c r="K23" s="310">
        <v>40488138.129999995</v>
      </c>
    </row>
    <row r="24" spans="1:11" ht="13.5" thickBot="1">
      <c r="A24" s="311">
        <v>14</v>
      </c>
      <c r="B24" s="312" t="s">
        <v>389</v>
      </c>
      <c r="C24" s="313"/>
      <c r="D24" s="314"/>
      <c r="E24" s="315"/>
      <c r="F24" s="316">
        <v>16536408.505849998</v>
      </c>
      <c r="G24" s="316">
        <v>5032180.8354499992</v>
      </c>
      <c r="H24" s="316">
        <v>21568589.341299996</v>
      </c>
      <c r="I24" s="316">
        <v>9891409.4745000005</v>
      </c>
      <c r="J24" s="316">
        <v>639618.88325000007</v>
      </c>
      <c r="K24" s="317">
        <v>4365203.1740000006</v>
      </c>
    </row>
    <row r="25" spans="1:11" ht="13.5" thickBot="1">
      <c r="A25" s="318">
        <v>15</v>
      </c>
      <c r="B25" s="319" t="s">
        <v>390</v>
      </c>
      <c r="C25" s="320"/>
      <c r="D25" s="320"/>
      <c r="E25" s="320"/>
      <c r="F25" s="321">
        <v>2.5046283027749299</v>
      </c>
      <c r="G25" s="321">
        <v>2.3879475803705739</v>
      </c>
      <c r="H25" s="321">
        <v>2.4774054517178441</v>
      </c>
      <c r="I25" s="321">
        <v>3.8145852971987382</v>
      </c>
      <c r="J25" s="321">
        <v>4.3096178868168202</v>
      </c>
      <c r="K25" s="322">
        <v>9.2752012944449476</v>
      </c>
    </row>
    <row r="27" spans="1:11" ht="38.25">
      <c r="B27" s="283"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9"/>
  </cols>
  <sheetData>
    <row r="1" spans="1:14">
      <c r="A1" s="4" t="s">
        <v>30</v>
      </c>
      <c r="B1" s="3" t="str">
        <f>'Info '!C2</f>
        <v>JSC Silk Road Bank</v>
      </c>
    </row>
    <row r="2" spans="1:14" ht="14.25" customHeight="1">
      <c r="A2" s="4" t="s">
        <v>31</v>
      </c>
      <c r="B2" s="424">
        <f>'14. LCR'!B2</f>
        <v>44377</v>
      </c>
    </row>
    <row r="3" spans="1:14" ht="14.25" customHeight="1"/>
    <row r="4" spans="1:14" ht="13.5" thickBot="1">
      <c r="A4" s="4" t="s">
        <v>264</v>
      </c>
      <c r="B4" s="229" t="s">
        <v>28</v>
      </c>
    </row>
    <row r="5" spans="1:14" s="169" customFormat="1">
      <c r="A5" s="165"/>
      <c r="B5" s="166"/>
      <c r="C5" s="167" t="s">
        <v>0</v>
      </c>
      <c r="D5" s="167" t="s">
        <v>1</v>
      </c>
      <c r="E5" s="167" t="s">
        <v>2</v>
      </c>
      <c r="F5" s="167" t="s">
        <v>3</v>
      </c>
      <c r="G5" s="167" t="s">
        <v>4</v>
      </c>
      <c r="H5" s="167" t="s">
        <v>5</v>
      </c>
      <c r="I5" s="167" t="s">
        <v>8</v>
      </c>
      <c r="J5" s="167" t="s">
        <v>9</v>
      </c>
      <c r="K5" s="167" t="s">
        <v>10</v>
      </c>
      <c r="L5" s="167" t="s">
        <v>11</v>
      </c>
      <c r="M5" s="167" t="s">
        <v>12</v>
      </c>
      <c r="N5" s="168" t="s">
        <v>13</v>
      </c>
    </row>
    <row r="6" spans="1:14" ht="25.5">
      <c r="A6" s="170"/>
      <c r="B6" s="171"/>
      <c r="C6" s="172" t="s">
        <v>263</v>
      </c>
      <c r="D6" s="173" t="s">
        <v>262</v>
      </c>
      <c r="E6" s="174" t="s">
        <v>261</v>
      </c>
      <c r="F6" s="175">
        <v>0</v>
      </c>
      <c r="G6" s="175">
        <v>0.2</v>
      </c>
      <c r="H6" s="175">
        <v>0.35</v>
      </c>
      <c r="I6" s="175">
        <v>0.5</v>
      </c>
      <c r="J6" s="175">
        <v>0.75</v>
      </c>
      <c r="K6" s="175">
        <v>1</v>
      </c>
      <c r="L6" s="175">
        <v>1.5</v>
      </c>
      <c r="M6" s="175">
        <v>2.5</v>
      </c>
      <c r="N6" s="228" t="s">
        <v>275</v>
      </c>
    </row>
    <row r="7" spans="1:14" ht="15">
      <c r="A7" s="176">
        <v>1</v>
      </c>
      <c r="B7" s="177" t="s">
        <v>260</v>
      </c>
      <c r="C7" s="178">
        <f>SUM(C8:C13)</f>
        <v>28486000</v>
      </c>
      <c r="D7" s="171"/>
      <c r="E7" s="179">
        <f t="shared" ref="E7:M7" si="0">SUM(E8:E13)</f>
        <v>569720</v>
      </c>
      <c r="F7" s="180">
        <f>SUM(F8:F13)</f>
        <v>0</v>
      </c>
      <c r="G7" s="180">
        <f t="shared" si="0"/>
        <v>0</v>
      </c>
      <c r="H7" s="180">
        <f t="shared" si="0"/>
        <v>0</v>
      </c>
      <c r="I7" s="180">
        <f t="shared" si="0"/>
        <v>0</v>
      </c>
      <c r="J7" s="180">
        <f t="shared" si="0"/>
        <v>0</v>
      </c>
      <c r="K7" s="180">
        <f t="shared" si="0"/>
        <v>28486000</v>
      </c>
      <c r="L7" s="180">
        <f t="shared" si="0"/>
        <v>0</v>
      </c>
      <c r="M7" s="180">
        <f t="shared" si="0"/>
        <v>0</v>
      </c>
      <c r="N7" s="181">
        <f>SUM(N8:N13)</f>
        <v>28486000</v>
      </c>
    </row>
    <row r="8" spans="1:14" ht="14.25">
      <c r="A8" s="176">
        <v>1.1000000000000001</v>
      </c>
      <c r="B8" s="182" t="s">
        <v>258</v>
      </c>
      <c r="C8" s="180">
        <v>28486000</v>
      </c>
      <c r="D8" s="183">
        <v>0.02</v>
      </c>
      <c r="E8" s="179">
        <f>C8*D8</f>
        <v>569720</v>
      </c>
      <c r="F8" s="180"/>
      <c r="G8" s="180"/>
      <c r="H8" s="180"/>
      <c r="I8" s="180"/>
      <c r="J8" s="180"/>
      <c r="K8" s="180">
        <f>C8</f>
        <v>28486000</v>
      </c>
      <c r="L8" s="180"/>
      <c r="M8" s="180"/>
      <c r="N8" s="181">
        <f>SUMPRODUCT($F$6:$M$6,F8:M8)</f>
        <v>28486000</v>
      </c>
    </row>
    <row r="9" spans="1:14" ht="14.25">
      <c r="A9" s="176">
        <v>1.2</v>
      </c>
      <c r="B9" s="182" t="s">
        <v>257</v>
      </c>
      <c r="C9" s="180">
        <v>0</v>
      </c>
      <c r="D9" s="183">
        <v>0.05</v>
      </c>
      <c r="E9" s="179">
        <f>C9*D9</f>
        <v>0</v>
      </c>
      <c r="F9" s="180"/>
      <c r="G9" s="180"/>
      <c r="H9" s="180"/>
      <c r="I9" s="180"/>
      <c r="J9" s="180"/>
      <c r="K9" s="180"/>
      <c r="L9" s="180"/>
      <c r="M9" s="180"/>
      <c r="N9" s="181">
        <f t="shared" ref="N9:N12" si="1">SUMPRODUCT($F$6:$M$6,F9:M9)</f>
        <v>0</v>
      </c>
    </row>
    <row r="10" spans="1:14" ht="14.25">
      <c r="A10" s="176">
        <v>1.3</v>
      </c>
      <c r="B10" s="182" t="s">
        <v>256</v>
      </c>
      <c r="C10" s="180">
        <v>0</v>
      </c>
      <c r="D10" s="183">
        <v>0.08</v>
      </c>
      <c r="E10" s="179">
        <f>C10*D10</f>
        <v>0</v>
      </c>
      <c r="F10" s="180"/>
      <c r="G10" s="180"/>
      <c r="H10" s="180"/>
      <c r="I10" s="180"/>
      <c r="J10" s="180"/>
      <c r="K10" s="180"/>
      <c r="L10" s="180"/>
      <c r="M10" s="180"/>
      <c r="N10" s="181">
        <f>SUMPRODUCT($F$6:$M$6,F10:M10)</f>
        <v>0</v>
      </c>
    </row>
    <row r="11" spans="1:14" ht="14.25">
      <c r="A11" s="176">
        <v>1.4</v>
      </c>
      <c r="B11" s="182" t="s">
        <v>255</v>
      </c>
      <c r="C11" s="180">
        <v>0</v>
      </c>
      <c r="D11" s="183">
        <v>0.11</v>
      </c>
      <c r="E11" s="179">
        <f>C11*D11</f>
        <v>0</v>
      </c>
      <c r="F11" s="180"/>
      <c r="G11" s="180"/>
      <c r="H11" s="180"/>
      <c r="I11" s="180"/>
      <c r="J11" s="180"/>
      <c r="K11" s="180"/>
      <c r="L11" s="180"/>
      <c r="M11" s="180"/>
      <c r="N11" s="181">
        <f t="shared" si="1"/>
        <v>0</v>
      </c>
    </row>
    <row r="12" spans="1:14" ht="14.25">
      <c r="A12" s="176">
        <v>1.5</v>
      </c>
      <c r="B12" s="182" t="s">
        <v>254</v>
      </c>
      <c r="C12" s="180">
        <v>0</v>
      </c>
      <c r="D12" s="183">
        <v>0.14000000000000001</v>
      </c>
      <c r="E12" s="179">
        <f>C12*D12</f>
        <v>0</v>
      </c>
      <c r="F12" s="180"/>
      <c r="G12" s="180"/>
      <c r="H12" s="180"/>
      <c r="I12" s="180"/>
      <c r="J12" s="180"/>
      <c r="K12" s="180"/>
      <c r="L12" s="180"/>
      <c r="M12" s="180"/>
      <c r="N12" s="181">
        <f t="shared" si="1"/>
        <v>0</v>
      </c>
    </row>
    <row r="13" spans="1:14" ht="14.25">
      <c r="A13" s="176">
        <v>1.6</v>
      </c>
      <c r="B13" s="184" t="s">
        <v>253</v>
      </c>
      <c r="C13" s="180">
        <v>0</v>
      </c>
      <c r="D13" s="185"/>
      <c r="E13" s="180"/>
      <c r="F13" s="180"/>
      <c r="G13" s="180"/>
      <c r="H13" s="180"/>
      <c r="I13" s="180"/>
      <c r="J13" s="180"/>
      <c r="K13" s="180"/>
      <c r="L13" s="180"/>
      <c r="M13" s="180"/>
      <c r="N13" s="181">
        <f>SUMPRODUCT($F$6:$M$6,F13:M13)</f>
        <v>0</v>
      </c>
    </row>
    <row r="14" spans="1:14" ht="15">
      <c r="A14" s="176">
        <v>2</v>
      </c>
      <c r="B14" s="186" t="s">
        <v>259</v>
      </c>
      <c r="C14" s="178">
        <f>SUM(C15:C20)</f>
        <v>0</v>
      </c>
      <c r="D14" s="171"/>
      <c r="E14" s="179">
        <f t="shared" ref="E14:M14" si="2">SUM(E15:E20)</f>
        <v>0</v>
      </c>
      <c r="F14" s="180">
        <f t="shared" si="2"/>
        <v>0</v>
      </c>
      <c r="G14" s="180">
        <f t="shared" si="2"/>
        <v>0</v>
      </c>
      <c r="H14" s="180">
        <f t="shared" si="2"/>
        <v>0</v>
      </c>
      <c r="I14" s="180">
        <f t="shared" si="2"/>
        <v>0</v>
      </c>
      <c r="J14" s="180">
        <f t="shared" si="2"/>
        <v>0</v>
      </c>
      <c r="K14" s="180">
        <f t="shared" si="2"/>
        <v>0</v>
      </c>
      <c r="L14" s="180">
        <f t="shared" si="2"/>
        <v>0</v>
      </c>
      <c r="M14" s="180">
        <f t="shared" si="2"/>
        <v>0</v>
      </c>
      <c r="N14" s="181">
        <f>SUM(N15:N20)</f>
        <v>0</v>
      </c>
    </row>
    <row r="15" spans="1:14" ht="14.25">
      <c r="A15" s="176">
        <v>2.1</v>
      </c>
      <c r="B15" s="184" t="s">
        <v>258</v>
      </c>
      <c r="C15" s="180"/>
      <c r="D15" s="183">
        <v>5.0000000000000001E-3</v>
      </c>
      <c r="E15" s="179">
        <f>C15*D15</f>
        <v>0</v>
      </c>
      <c r="F15" s="180"/>
      <c r="G15" s="180"/>
      <c r="H15" s="180"/>
      <c r="I15" s="180"/>
      <c r="J15" s="180"/>
      <c r="K15" s="180"/>
      <c r="L15" s="180"/>
      <c r="M15" s="180"/>
      <c r="N15" s="181">
        <f>SUMPRODUCT($F$6:$M$6,F15:M15)</f>
        <v>0</v>
      </c>
    </row>
    <row r="16" spans="1:14" ht="14.25">
      <c r="A16" s="176">
        <v>2.2000000000000002</v>
      </c>
      <c r="B16" s="184" t="s">
        <v>257</v>
      </c>
      <c r="C16" s="180"/>
      <c r="D16" s="183">
        <v>0.01</v>
      </c>
      <c r="E16" s="179">
        <f>C16*D16</f>
        <v>0</v>
      </c>
      <c r="F16" s="180"/>
      <c r="G16" s="180"/>
      <c r="H16" s="180"/>
      <c r="I16" s="180"/>
      <c r="J16" s="180"/>
      <c r="K16" s="180"/>
      <c r="L16" s="180"/>
      <c r="M16" s="180"/>
      <c r="N16" s="181">
        <f t="shared" ref="N16:N20" si="3">SUMPRODUCT($F$6:$M$6,F16:M16)</f>
        <v>0</v>
      </c>
    </row>
    <row r="17" spans="1:14" ht="14.25">
      <c r="A17" s="176">
        <v>2.2999999999999998</v>
      </c>
      <c r="B17" s="184" t="s">
        <v>256</v>
      </c>
      <c r="C17" s="180"/>
      <c r="D17" s="183">
        <v>0.02</v>
      </c>
      <c r="E17" s="179">
        <f>C17*D17</f>
        <v>0</v>
      </c>
      <c r="F17" s="180"/>
      <c r="G17" s="180"/>
      <c r="H17" s="180"/>
      <c r="I17" s="180"/>
      <c r="J17" s="180"/>
      <c r="K17" s="180"/>
      <c r="L17" s="180"/>
      <c r="M17" s="180"/>
      <c r="N17" s="181">
        <f t="shared" si="3"/>
        <v>0</v>
      </c>
    </row>
    <row r="18" spans="1:14" ht="14.25">
      <c r="A18" s="176">
        <v>2.4</v>
      </c>
      <c r="B18" s="184" t="s">
        <v>255</v>
      </c>
      <c r="C18" s="180"/>
      <c r="D18" s="183">
        <v>0.03</v>
      </c>
      <c r="E18" s="179">
        <f>C18*D18</f>
        <v>0</v>
      </c>
      <c r="F18" s="180"/>
      <c r="G18" s="180"/>
      <c r="H18" s="180"/>
      <c r="I18" s="180"/>
      <c r="J18" s="180"/>
      <c r="K18" s="180"/>
      <c r="L18" s="180"/>
      <c r="M18" s="180"/>
      <c r="N18" s="181">
        <f t="shared" si="3"/>
        <v>0</v>
      </c>
    </row>
    <row r="19" spans="1:14" ht="14.25">
      <c r="A19" s="176">
        <v>2.5</v>
      </c>
      <c r="B19" s="184" t="s">
        <v>254</v>
      </c>
      <c r="C19" s="180"/>
      <c r="D19" s="183">
        <v>0.04</v>
      </c>
      <c r="E19" s="179">
        <f>C19*D19</f>
        <v>0</v>
      </c>
      <c r="F19" s="180"/>
      <c r="G19" s="180"/>
      <c r="H19" s="180"/>
      <c r="I19" s="180"/>
      <c r="J19" s="180"/>
      <c r="K19" s="180"/>
      <c r="L19" s="180"/>
      <c r="M19" s="180"/>
      <c r="N19" s="181">
        <f t="shared" si="3"/>
        <v>0</v>
      </c>
    </row>
    <row r="20" spans="1:14" ht="14.25">
      <c r="A20" s="176">
        <v>2.6</v>
      </c>
      <c r="B20" s="184" t="s">
        <v>253</v>
      </c>
      <c r="C20" s="180"/>
      <c r="D20" s="185"/>
      <c r="E20" s="187"/>
      <c r="F20" s="180"/>
      <c r="G20" s="180"/>
      <c r="H20" s="180"/>
      <c r="I20" s="180"/>
      <c r="J20" s="180"/>
      <c r="K20" s="180"/>
      <c r="L20" s="180"/>
      <c r="M20" s="180"/>
      <c r="N20" s="181">
        <f t="shared" si="3"/>
        <v>0</v>
      </c>
    </row>
    <row r="21" spans="1:14" ht="15.75" thickBot="1">
      <c r="A21" s="188"/>
      <c r="B21" s="189" t="s">
        <v>108</v>
      </c>
      <c r="C21" s="164">
        <f>C14+C7</f>
        <v>28486000</v>
      </c>
      <c r="D21" s="190"/>
      <c r="E21" s="191">
        <f>E14+E7</f>
        <v>569720</v>
      </c>
      <c r="F21" s="192">
        <f>F7+F14</f>
        <v>0</v>
      </c>
      <c r="G21" s="192">
        <f t="shared" ref="G21:L21" si="4">G7+G14</f>
        <v>0</v>
      </c>
      <c r="H21" s="192">
        <f t="shared" si="4"/>
        <v>0</v>
      </c>
      <c r="I21" s="192">
        <f t="shared" si="4"/>
        <v>0</v>
      </c>
      <c r="J21" s="192">
        <f t="shared" si="4"/>
        <v>0</v>
      </c>
      <c r="K21" s="192">
        <f t="shared" si="4"/>
        <v>28486000</v>
      </c>
      <c r="L21" s="192">
        <f t="shared" si="4"/>
        <v>0</v>
      </c>
      <c r="M21" s="192">
        <f>M7+M14</f>
        <v>0</v>
      </c>
      <c r="N21" s="193">
        <f>N14+N7</f>
        <v>28486000</v>
      </c>
    </row>
    <row r="22" spans="1:14">
      <c r="E22" s="194"/>
      <c r="F22" s="194"/>
      <c r="G22" s="194"/>
      <c r="H22" s="194"/>
      <c r="I22" s="194"/>
      <c r="J22" s="194"/>
      <c r="K22" s="194"/>
      <c r="L22" s="194"/>
      <c r="M22" s="19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C38" sqref="C38"/>
    </sheetView>
  </sheetViews>
  <sheetFormatPr defaultRowHeight="15"/>
  <cols>
    <col min="1" max="1" width="11.42578125" customWidth="1"/>
    <col min="2" max="2" width="76.7109375" style="356" customWidth="1"/>
    <col min="3" max="3" width="22.7109375" customWidth="1"/>
  </cols>
  <sheetData>
    <row r="1" spans="1:3">
      <c r="A1" s="2" t="s">
        <v>30</v>
      </c>
      <c r="B1" s="3" t="str">
        <f>'Info '!C2</f>
        <v>JSC Silk Road Bank</v>
      </c>
    </row>
    <row r="2" spans="1:3">
      <c r="A2" s="2" t="s">
        <v>31</v>
      </c>
      <c r="B2" s="424">
        <f>'15. CCR '!B2</f>
        <v>44377</v>
      </c>
    </row>
    <row r="3" spans="1:3">
      <c r="A3" s="4"/>
      <c r="B3"/>
    </row>
    <row r="4" spans="1:3">
      <c r="A4" s="4" t="s">
        <v>431</v>
      </c>
      <c r="B4" t="s">
        <v>432</v>
      </c>
    </row>
    <row r="5" spans="1:3">
      <c r="A5" s="357" t="s">
        <v>433</v>
      </c>
      <c r="B5" s="358"/>
      <c r="C5" s="359"/>
    </row>
    <row r="6" spans="1:3" ht="24">
      <c r="A6" s="360">
        <v>1</v>
      </c>
      <c r="B6" s="361" t="s">
        <v>484</v>
      </c>
      <c r="C6" s="362">
        <v>97108368.380000025</v>
      </c>
    </row>
    <row r="7" spans="1:3">
      <c r="A7" s="360">
        <v>2</v>
      </c>
      <c r="B7" s="361" t="s">
        <v>434</v>
      </c>
      <c r="C7" s="362">
        <v>-5259056.74</v>
      </c>
    </row>
    <row r="8" spans="1:3" ht="24">
      <c r="A8" s="363">
        <v>3</v>
      </c>
      <c r="B8" s="364" t="s">
        <v>435</v>
      </c>
      <c r="C8" s="362">
        <v>91849311.64000003</v>
      </c>
    </row>
    <row r="9" spans="1:3">
      <c r="A9" s="357" t="s">
        <v>436</v>
      </c>
      <c r="B9" s="358"/>
      <c r="C9" s="365"/>
    </row>
    <row r="10" spans="1:3" ht="24">
      <c r="A10" s="366">
        <v>4</v>
      </c>
      <c r="B10" s="367" t="s">
        <v>437</v>
      </c>
      <c r="C10" s="362"/>
    </row>
    <row r="11" spans="1:3">
      <c r="A11" s="366">
        <v>5</v>
      </c>
      <c r="B11" s="368" t="s">
        <v>438</v>
      </c>
      <c r="C11" s="362"/>
    </row>
    <row r="12" spans="1:3">
      <c r="A12" s="366" t="s">
        <v>439</v>
      </c>
      <c r="B12" s="368" t="s">
        <v>440</v>
      </c>
      <c r="C12" s="362">
        <v>569720</v>
      </c>
    </row>
    <row r="13" spans="1:3" ht="24">
      <c r="A13" s="369">
        <v>6</v>
      </c>
      <c r="B13" s="367" t="s">
        <v>441</v>
      </c>
      <c r="C13" s="362"/>
    </row>
    <row r="14" spans="1:3">
      <c r="A14" s="369">
        <v>7</v>
      </c>
      <c r="B14" s="370" t="s">
        <v>442</v>
      </c>
      <c r="C14" s="362"/>
    </row>
    <row r="15" spans="1:3">
      <c r="A15" s="371">
        <v>8</v>
      </c>
      <c r="B15" s="372" t="s">
        <v>443</v>
      </c>
      <c r="C15" s="362"/>
    </row>
    <row r="16" spans="1:3">
      <c r="A16" s="369">
        <v>9</v>
      </c>
      <c r="B16" s="370" t="s">
        <v>444</v>
      </c>
      <c r="C16" s="362"/>
    </row>
    <row r="17" spans="1:3">
      <c r="A17" s="369">
        <v>10</v>
      </c>
      <c r="B17" s="370" t="s">
        <v>445</v>
      </c>
      <c r="C17" s="362"/>
    </row>
    <row r="18" spans="1:3">
      <c r="A18" s="373">
        <v>11</v>
      </c>
      <c r="B18" s="374" t="s">
        <v>446</v>
      </c>
      <c r="C18" s="375">
        <v>569720</v>
      </c>
    </row>
    <row r="19" spans="1:3">
      <c r="A19" s="376" t="s">
        <v>447</v>
      </c>
      <c r="B19" s="377"/>
      <c r="C19" s="378"/>
    </row>
    <row r="20" spans="1:3" ht="24">
      <c r="A20" s="379">
        <v>12</v>
      </c>
      <c r="B20" s="367" t="s">
        <v>448</v>
      </c>
      <c r="C20" s="362"/>
    </row>
    <row r="21" spans="1:3">
      <c r="A21" s="379">
        <v>13</v>
      </c>
      <c r="B21" s="367" t="s">
        <v>449</v>
      </c>
      <c r="C21" s="362"/>
    </row>
    <row r="22" spans="1:3">
      <c r="A22" s="379">
        <v>14</v>
      </c>
      <c r="B22" s="367" t="s">
        <v>450</v>
      </c>
      <c r="C22" s="362"/>
    </row>
    <row r="23" spans="1:3" ht="24">
      <c r="A23" s="379" t="s">
        <v>451</v>
      </c>
      <c r="B23" s="367" t="s">
        <v>452</v>
      </c>
      <c r="C23" s="362"/>
    </row>
    <row r="24" spans="1:3">
      <c r="A24" s="379">
        <v>15</v>
      </c>
      <c r="B24" s="367" t="s">
        <v>453</v>
      </c>
      <c r="C24" s="362"/>
    </row>
    <row r="25" spans="1:3">
      <c r="A25" s="379" t="s">
        <v>454</v>
      </c>
      <c r="B25" s="367" t="s">
        <v>455</v>
      </c>
      <c r="C25" s="362"/>
    </row>
    <row r="26" spans="1:3">
      <c r="A26" s="380">
        <v>16</v>
      </c>
      <c r="B26" s="381" t="s">
        <v>456</v>
      </c>
      <c r="C26" s="375">
        <v>0</v>
      </c>
    </row>
    <row r="27" spans="1:3">
      <c r="A27" s="357" t="s">
        <v>457</v>
      </c>
      <c r="B27" s="358"/>
      <c r="C27" s="365"/>
    </row>
    <row r="28" spans="1:3">
      <c r="A28" s="382">
        <v>17</v>
      </c>
      <c r="B28" s="368" t="s">
        <v>458</v>
      </c>
      <c r="C28" s="362">
        <v>240254.98</v>
      </c>
    </row>
    <row r="29" spans="1:3">
      <c r="A29" s="382">
        <v>18</v>
      </c>
      <c r="B29" s="368" t="s">
        <v>459</v>
      </c>
      <c r="C29" s="362">
        <v>-75286.782000000007</v>
      </c>
    </row>
    <row r="30" spans="1:3">
      <c r="A30" s="380">
        <v>19</v>
      </c>
      <c r="B30" s="381" t="s">
        <v>460</v>
      </c>
      <c r="C30" s="375">
        <v>164968.198</v>
      </c>
    </row>
    <row r="31" spans="1:3">
      <c r="A31" s="357" t="s">
        <v>461</v>
      </c>
      <c r="B31" s="358"/>
      <c r="C31" s="365"/>
    </row>
    <row r="32" spans="1:3" ht="24">
      <c r="A32" s="382" t="s">
        <v>462</v>
      </c>
      <c r="B32" s="367" t="s">
        <v>463</v>
      </c>
      <c r="C32" s="383"/>
    </row>
    <row r="33" spans="1:3">
      <c r="A33" s="382" t="s">
        <v>464</v>
      </c>
      <c r="B33" s="368" t="s">
        <v>465</v>
      </c>
      <c r="C33" s="383"/>
    </row>
    <row r="34" spans="1:3">
      <c r="A34" s="357" t="s">
        <v>466</v>
      </c>
      <c r="B34" s="358"/>
      <c r="C34" s="365"/>
    </row>
    <row r="35" spans="1:3">
      <c r="A35" s="384">
        <v>20</v>
      </c>
      <c r="B35" s="385" t="s">
        <v>467</v>
      </c>
      <c r="C35" s="375">
        <v>48994240.769999996</v>
      </c>
    </row>
    <row r="36" spans="1:3">
      <c r="A36" s="380">
        <v>21</v>
      </c>
      <c r="B36" s="381" t="s">
        <v>468</v>
      </c>
      <c r="C36" s="375">
        <v>92583999.838000029</v>
      </c>
    </row>
    <row r="37" spans="1:3">
      <c r="A37" s="357" t="s">
        <v>469</v>
      </c>
      <c r="B37" s="358"/>
      <c r="C37" s="365"/>
    </row>
    <row r="38" spans="1:3">
      <c r="A38" s="380">
        <v>22</v>
      </c>
      <c r="B38" s="381" t="s">
        <v>469</v>
      </c>
      <c r="C38" s="554">
        <v>0.52918690978709348</v>
      </c>
    </row>
    <row r="39" spans="1:3">
      <c r="A39" s="357" t="s">
        <v>470</v>
      </c>
      <c r="B39" s="358"/>
      <c r="C39" s="365"/>
    </row>
    <row r="40" spans="1:3">
      <c r="A40" s="386" t="s">
        <v>471</v>
      </c>
      <c r="B40" s="367" t="s">
        <v>472</v>
      </c>
      <c r="C40" s="383"/>
    </row>
    <row r="41" spans="1:3" ht="24">
      <c r="A41" s="387" t="s">
        <v>473</v>
      </c>
      <c r="B41" s="361" t="s">
        <v>474</v>
      </c>
      <c r="C41" s="383"/>
    </row>
    <row r="43" spans="1:3">
      <c r="B43" s="356"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F34" activePane="bottomRight" state="frozen"/>
      <selection pane="topRight" activeCell="C1" sqref="C1"/>
      <selection pane="bottomLeft" activeCell="A6" sqref="A6"/>
      <selection pane="bottomRight" activeCell="I36" sqref="I36"/>
    </sheetView>
  </sheetViews>
  <sheetFormatPr defaultRowHeight="15"/>
  <cols>
    <col min="1" max="1" width="8.7109375" style="235"/>
    <col min="2" max="2" width="82.7109375" style="242" customWidth="1"/>
    <col min="3" max="7" width="17.5703125" style="235" customWidth="1"/>
  </cols>
  <sheetData>
    <row r="1" spans="1:7">
      <c r="A1" s="235" t="s">
        <v>30</v>
      </c>
      <c r="B1" s="3" t="str">
        <f>'Info '!C2</f>
        <v>JSC Silk Road Bank</v>
      </c>
    </row>
    <row r="2" spans="1:7">
      <c r="A2" s="235" t="s">
        <v>31</v>
      </c>
      <c r="B2" s="424">
        <f>'15.1 LR'!B2</f>
        <v>44377</v>
      </c>
    </row>
    <row r="4" spans="1:7" ht="15.75" thickBot="1">
      <c r="A4" s="235" t="s">
        <v>535</v>
      </c>
      <c r="B4" s="431" t="s">
        <v>496</v>
      </c>
    </row>
    <row r="5" spans="1:7">
      <c r="A5" s="432"/>
      <c r="B5" s="433"/>
      <c r="C5" s="621" t="s">
        <v>497</v>
      </c>
      <c r="D5" s="621"/>
      <c r="E5" s="621"/>
      <c r="F5" s="621"/>
      <c r="G5" s="622" t="s">
        <v>498</v>
      </c>
    </row>
    <row r="6" spans="1:7">
      <c r="A6" s="434"/>
      <c r="B6" s="435"/>
      <c r="C6" s="436" t="s">
        <v>499</v>
      </c>
      <c r="D6" s="436" t="s">
        <v>500</v>
      </c>
      <c r="E6" s="436" t="s">
        <v>501</v>
      </c>
      <c r="F6" s="436" t="s">
        <v>502</v>
      </c>
      <c r="G6" s="623"/>
    </row>
    <row r="7" spans="1:7">
      <c r="A7" s="437"/>
      <c r="B7" s="438" t="s">
        <v>503</v>
      </c>
      <c r="C7" s="439"/>
      <c r="D7" s="439"/>
      <c r="E7" s="439"/>
      <c r="F7" s="439"/>
      <c r="G7" s="440"/>
    </row>
    <row r="8" spans="1:7">
      <c r="A8" s="441">
        <v>1</v>
      </c>
      <c r="B8" s="442" t="s">
        <v>504</v>
      </c>
      <c r="C8" s="443">
        <v>48994240.769999996</v>
      </c>
      <c r="D8" s="443">
        <v>0</v>
      </c>
      <c r="E8" s="443"/>
      <c r="F8" s="443">
        <v>1937432.07</v>
      </c>
      <c r="G8" s="444">
        <v>50931672.839999996</v>
      </c>
    </row>
    <row r="9" spans="1:7">
      <c r="A9" s="441">
        <v>2</v>
      </c>
      <c r="B9" s="445" t="s">
        <v>505</v>
      </c>
      <c r="C9" s="443">
        <v>48994240.769999996</v>
      </c>
      <c r="D9" s="443"/>
      <c r="E9" s="443"/>
      <c r="F9" s="443"/>
      <c r="G9" s="444">
        <v>48994240.769999996</v>
      </c>
    </row>
    <row r="10" spans="1:7">
      <c r="A10" s="441">
        <v>3</v>
      </c>
      <c r="B10" s="445" t="s">
        <v>506</v>
      </c>
      <c r="C10" s="446"/>
      <c r="D10" s="446"/>
      <c r="E10" s="446"/>
      <c r="F10" s="443">
        <v>1937432.07</v>
      </c>
      <c r="G10" s="444">
        <v>1937432.07</v>
      </c>
    </row>
    <row r="11" spans="1:7" ht="14.65" customHeight="1">
      <c r="A11" s="441">
        <v>4</v>
      </c>
      <c r="B11" s="442" t="s">
        <v>507</v>
      </c>
      <c r="C11" s="443">
        <v>2172916.63</v>
      </c>
      <c r="D11" s="443">
        <v>39305.980000000003</v>
      </c>
      <c r="E11" s="443">
        <v>137661.66</v>
      </c>
      <c r="F11" s="443">
        <v>0</v>
      </c>
      <c r="G11" s="444">
        <v>2187497.5299999998</v>
      </c>
    </row>
    <row r="12" spans="1:7">
      <c r="A12" s="441">
        <v>5</v>
      </c>
      <c r="B12" s="445" t="s">
        <v>508</v>
      </c>
      <c r="C12" s="443">
        <v>2073155.46</v>
      </c>
      <c r="D12" s="447">
        <v>39305.980000000003</v>
      </c>
      <c r="E12" s="443">
        <v>137661.66</v>
      </c>
      <c r="F12" s="443">
        <v>0</v>
      </c>
      <c r="G12" s="444">
        <v>2137616.9449999998</v>
      </c>
    </row>
    <row r="13" spans="1:7">
      <c r="A13" s="441">
        <v>6</v>
      </c>
      <c r="B13" s="445" t="s">
        <v>509</v>
      </c>
      <c r="C13" s="443">
        <v>99761.170000000013</v>
      </c>
      <c r="D13" s="447">
        <v>0</v>
      </c>
      <c r="E13" s="443">
        <v>0</v>
      </c>
      <c r="F13" s="443">
        <v>0</v>
      </c>
      <c r="G13" s="444">
        <v>49880.585000000006</v>
      </c>
    </row>
    <row r="14" spans="1:7">
      <c r="A14" s="441">
        <v>7</v>
      </c>
      <c r="B14" s="442" t="s">
        <v>510</v>
      </c>
      <c r="C14" s="443">
        <v>3532928.0300000012</v>
      </c>
      <c r="D14" s="443">
        <v>28777506.109999999</v>
      </c>
      <c r="E14" s="443">
        <v>0</v>
      </c>
      <c r="F14" s="443">
        <v>2032923.6</v>
      </c>
      <c r="G14" s="444">
        <v>2782925.8150000004</v>
      </c>
    </row>
    <row r="15" spans="1:7" ht="39">
      <c r="A15" s="441">
        <v>8</v>
      </c>
      <c r="B15" s="445" t="s">
        <v>511</v>
      </c>
      <c r="C15" s="443">
        <v>3532928.0300000012</v>
      </c>
      <c r="D15" s="447"/>
      <c r="E15" s="443">
        <v>0</v>
      </c>
      <c r="F15" s="443">
        <v>2032923.6</v>
      </c>
      <c r="G15" s="444">
        <v>2782925.8150000004</v>
      </c>
    </row>
    <row r="16" spans="1:7" ht="26.25">
      <c r="A16" s="441">
        <v>9</v>
      </c>
      <c r="B16" s="445" t="s">
        <v>512</v>
      </c>
      <c r="C16" s="443"/>
      <c r="D16" s="447">
        <v>28777506.109999999</v>
      </c>
      <c r="E16" s="443"/>
      <c r="F16" s="443"/>
      <c r="G16" s="444">
        <v>0</v>
      </c>
    </row>
    <row r="17" spans="1:7">
      <c r="A17" s="441">
        <v>10</v>
      </c>
      <c r="B17" s="442" t="s">
        <v>513</v>
      </c>
      <c r="C17" s="443"/>
      <c r="D17" s="447"/>
      <c r="E17" s="443"/>
      <c r="F17" s="443"/>
      <c r="G17" s="444">
        <v>0</v>
      </c>
    </row>
    <row r="18" spans="1:7">
      <c r="A18" s="441">
        <v>11</v>
      </c>
      <c r="B18" s="442" t="s">
        <v>514</v>
      </c>
      <c r="C18" s="443">
        <v>4038518.0100000016</v>
      </c>
      <c r="D18" s="447">
        <v>0</v>
      </c>
      <c r="E18" s="443">
        <v>0</v>
      </c>
      <c r="F18" s="443">
        <v>0</v>
      </c>
      <c r="G18" s="444">
        <v>0</v>
      </c>
    </row>
    <row r="19" spans="1:7">
      <c r="A19" s="441">
        <v>12</v>
      </c>
      <c r="B19" s="445" t="s">
        <v>515</v>
      </c>
      <c r="C19" s="446"/>
      <c r="D19" s="447"/>
      <c r="E19" s="443"/>
      <c r="F19" s="443"/>
      <c r="G19" s="444">
        <v>0</v>
      </c>
    </row>
    <row r="20" spans="1:7">
      <c r="A20" s="441">
        <v>13</v>
      </c>
      <c r="B20" s="445" t="s">
        <v>516</v>
      </c>
      <c r="C20" s="443">
        <v>4038518.0100000016</v>
      </c>
      <c r="D20" s="443"/>
      <c r="E20" s="443"/>
      <c r="F20" s="443"/>
      <c r="G20" s="444">
        <v>0</v>
      </c>
    </row>
    <row r="21" spans="1:7">
      <c r="A21" s="448">
        <v>14</v>
      </c>
      <c r="B21" s="449" t="s">
        <v>517</v>
      </c>
      <c r="C21" s="446"/>
      <c r="D21" s="446"/>
      <c r="E21" s="446"/>
      <c r="F21" s="446"/>
      <c r="G21" s="450">
        <v>55902096.184999995</v>
      </c>
    </row>
    <row r="22" spans="1:7">
      <c r="A22" s="451"/>
      <c r="B22" s="452" t="s">
        <v>518</v>
      </c>
      <c r="C22" s="453"/>
      <c r="D22" s="454"/>
      <c r="E22" s="453"/>
      <c r="F22" s="453"/>
      <c r="G22" s="455"/>
    </row>
    <row r="23" spans="1:7">
      <c r="A23" s="441">
        <v>15</v>
      </c>
      <c r="B23" s="442" t="s">
        <v>519</v>
      </c>
      <c r="C23" s="456">
        <v>29810522.201500006</v>
      </c>
      <c r="D23" s="457">
        <v>30630000</v>
      </c>
      <c r="E23" s="456"/>
      <c r="F23" s="456">
        <v>47404.5</v>
      </c>
      <c r="G23" s="444">
        <v>2507305.9940750003</v>
      </c>
    </row>
    <row r="24" spans="1:7">
      <c r="A24" s="441">
        <v>16</v>
      </c>
      <c r="B24" s="442" t="s">
        <v>520</v>
      </c>
      <c r="C24" s="443">
        <v>2409.5500000000002</v>
      </c>
      <c r="D24" s="447">
        <v>70671</v>
      </c>
      <c r="E24" s="443">
        <v>112152</v>
      </c>
      <c r="F24" s="443">
        <v>11337221.927999999</v>
      </c>
      <c r="G24" s="444">
        <v>9878727.0515500009</v>
      </c>
    </row>
    <row r="25" spans="1:7">
      <c r="A25" s="441">
        <v>17</v>
      </c>
      <c r="B25" s="445" t="s">
        <v>521</v>
      </c>
      <c r="C25" s="443">
        <v>0</v>
      </c>
      <c r="D25" s="447"/>
      <c r="E25" s="443"/>
      <c r="F25" s="443"/>
      <c r="G25" s="444"/>
    </row>
    <row r="26" spans="1:7" ht="26.25">
      <c r="A26" s="441">
        <v>18</v>
      </c>
      <c r="B26" s="445" t="s">
        <v>522</v>
      </c>
      <c r="C26" s="443">
        <v>2409.5500000000002</v>
      </c>
      <c r="D26" s="447"/>
      <c r="E26" s="443"/>
      <c r="F26" s="443"/>
      <c r="G26" s="444">
        <v>361.4325</v>
      </c>
    </row>
    <row r="27" spans="1:7">
      <c r="A27" s="441">
        <v>19</v>
      </c>
      <c r="B27" s="445" t="s">
        <v>523</v>
      </c>
      <c r="C27" s="443">
        <v>0</v>
      </c>
      <c r="D27" s="447">
        <v>70671</v>
      </c>
      <c r="E27" s="443">
        <v>112152</v>
      </c>
      <c r="F27" s="443">
        <v>8891281</v>
      </c>
      <c r="G27" s="444">
        <v>7649000.3499999996</v>
      </c>
    </row>
    <row r="28" spans="1:7">
      <c r="A28" s="441">
        <v>20</v>
      </c>
      <c r="B28" s="458" t="s">
        <v>524</v>
      </c>
      <c r="C28" s="443"/>
      <c r="D28" s="447"/>
      <c r="E28" s="443"/>
      <c r="F28" s="443"/>
      <c r="G28" s="444"/>
    </row>
    <row r="29" spans="1:7">
      <c r="A29" s="441">
        <v>21</v>
      </c>
      <c r="B29" s="445" t="s">
        <v>525</v>
      </c>
      <c r="C29" s="443"/>
      <c r="D29" s="447"/>
      <c r="E29" s="443"/>
      <c r="F29" s="443"/>
      <c r="G29" s="444">
        <v>0</v>
      </c>
    </row>
    <row r="30" spans="1:7">
      <c r="A30" s="441">
        <v>22</v>
      </c>
      <c r="B30" s="458" t="s">
        <v>524</v>
      </c>
      <c r="C30" s="443"/>
      <c r="D30" s="447"/>
      <c r="E30" s="443"/>
      <c r="F30" s="443"/>
      <c r="G30" s="444"/>
    </row>
    <row r="31" spans="1:7">
      <c r="A31" s="441">
        <v>23</v>
      </c>
      <c r="B31" s="445" t="s">
        <v>526</v>
      </c>
      <c r="C31" s="443"/>
      <c r="D31" s="447">
        <v>0</v>
      </c>
      <c r="E31" s="443">
        <v>300630.96049999999</v>
      </c>
      <c r="F31" s="443">
        <v>2445940.9280000003</v>
      </c>
      <c r="G31" s="444">
        <v>2229365.2690500002</v>
      </c>
    </row>
    <row r="32" spans="1:7">
      <c r="A32" s="441">
        <v>24</v>
      </c>
      <c r="B32" s="442" t="s">
        <v>527</v>
      </c>
      <c r="C32" s="443"/>
      <c r="D32" s="447"/>
      <c r="E32" s="443"/>
      <c r="F32" s="443"/>
      <c r="G32" s="444"/>
    </row>
    <row r="33" spans="1:7">
      <c r="A33" s="441">
        <v>25</v>
      </c>
      <c r="B33" s="442" t="s">
        <v>528</v>
      </c>
      <c r="C33" s="443">
        <v>9861271.4200000018</v>
      </c>
      <c r="D33" s="443">
        <v>3590275.4958554003</v>
      </c>
      <c r="E33" s="443">
        <v>88229</v>
      </c>
      <c r="F33" s="443">
        <v>5812644.1359765939</v>
      </c>
      <c r="G33" s="444">
        <v>18812754.303904295</v>
      </c>
    </row>
    <row r="34" spans="1:7">
      <c r="A34" s="441">
        <v>26</v>
      </c>
      <c r="B34" s="445" t="s">
        <v>529</v>
      </c>
      <c r="C34" s="446"/>
      <c r="D34" s="447">
        <v>2479487</v>
      </c>
      <c r="E34" s="443"/>
      <c r="F34" s="443"/>
      <c r="G34" s="444">
        <v>2479487</v>
      </c>
    </row>
    <row r="35" spans="1:7">
      <c r="A35" s="441">
        <v>27</v>
      </c>
      <c r="B35" s="445" t="s">
        <v>530</v>
      </c>
      <c r="C35" s="443">
        <v>9861271.4200000018</v>
      </c>
      <c r="D35" s="447">
        <v>1110788.4958554001</v>
      </c>
      <c r="E35" s="443">
        <v>88229</v>
      </c>
      <c r="F35" s="443">
        <v>5812644.1359765939</v>
      </c>
      <c r="G35" s="444">
        <v>16333267.303904295</v>
      </c>
    </row>
    <row r="36" spans="1:7">
      <c r="A36" s="441">
        <v>28</v>
      </c>
      <c r="B36" s="442" t="s">
        <v>531</v>
      </c>
      <c r="C36" s="443"/>
      <c r="D36" s="447">
        <v>115254.98000000001</v>
      </c>
      <c r="E36" s="443"/>
      <c r="F36" s="443">
        <v>125000</v>
      </c>
      <c r="G36" s="444">
        <v>26092.899000000001</v>
      </c>
    </row>
    <row r="37" spans="1:7">
      <c r="A37" s="448">
        <v>29</v>
      </c>
      <c r="B37" s="449" t="s">
        <v>532</v>
      </c>
      <c r="C37" s="446"/>
      <c r="D37" s="446"/>
      <c r="E37" s="446"/>
      <c r="F37" s="446"/>
      <c r="G37" s="450">
        <v>31224880.248529296</v>
      </c>
    </row>
    <row r="38" spans="1:7">
      <c r="A38" s="437"/>
      <c r="B38" s="459"/>
      <c r="C38" s="460"/>
      <c r="D38" s="460"/>
      <c r="E38" s="460"/>
      <c r="F38" s="460"/>
      <c r="G38" s="461"/>
    </row>
    <row r="39" spans="1:7" ht="15.75" thickBot="1">
      <c r="A39" s="462">
        <v>30</v>
      </c>
      <c r="B39" s="463" t="s">
        <v>533</v>
      </c>
      <c r="C39" s="313"/>
      <c r="D39" s="314"/>
      <c r="E39" s="314"/>
      <c r="F39" s="315"/>
      <c r="G39" s="464">
        <v>1.7903061834042744</v>
      </c>
    </row>
    <row r="42" spans="1:7" ht="39">
      <c r="B42" s="242"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4" sqref="C4"/>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Silk Road Bank</v>
      </c>
    </row>
    <row r="2" spans="1:7">
      <c r="A2" s="2" t="s">
        <v>31</v>
      </c>
      <c r="B2" s="424">
        <v>44377</v>
      </c>
    </row>
    <row r="3" spans="1:7">
      <c r="A3" s="2"/>
    </row>
    <row r="4" spans="1:7" ht="15" thickBot="1">
      <c r="A4" s="6" t="s">
        <v>139</v>
      </c>
      <c r="B4" s="7" t="s">
        <v>138</v>
      </c>
      <c r="C4" s="7"/>
      <c r="D4" s="7"/>
      <c r="E4" s="7"/>
      <c r="F4" s="7"/>
      <c r="G4" s="7"/>
    </row>
    <row r="5" spans="1:7">
      <c r="A5" s="8" t="s">
        <v>6</v>
      </c>
      <c r="B5" s="9"/>
      <c r="C5" s="422" t="str">
        <f>INT((MONTH($B$2))/3)&amp;"Q"&amp;"-"&amp;YEAR($B$2)</f>
        <v>2Q-2021</v>
      </c>
      <c r="D5" s="422" t="str">
        <f>IF(INT(MONTH($B$2))=3, "4"&amp;"Q"&amp;"-"&amp;YEAR($B$2)-1, IF(INT(MONTH($B$2))=6, "1"&amp;"Q"&amp;"-"&amp;YEAR($B$2), IF(INT(MONTH($B$2))=9, "2"&amp;"Q"&amp;"-"&amp;YEAR($B$2),IF(INT(MONTH($B$2))=12, "3"&amp;"Q"&amp;"-"&amp;YEAR($B$2), 0))))</f>
        <v>1Q-2021</v>
      </c>
      <c r="E5" s="422" t="str">
        <f>IF(INT(MONTH($B$2))=3, "3"&amp;"Q"&amp;"-"&amp;YEAR($B$2)-1, IF(INT(MONTH($B$2))=6, "4"&amp;"Q"&amp;"-"&amp;YEAR($B$2)-1, IF(INT(MONTH($B$2))=9, "1"&amp;"Q"&amp;"-"&amp;YEAR($B$2),IF(INT(MONTH($B$2))=12, "2"&amp;"Q"&amp;"-"&amp;YEAR($B$2), 0))))</f>
        <v>4Q-2020</v>
      </c>
      <c r="F5" s="422" t="str">
        <f>IF(INT(MONTH($B$2))=3, "2"&amp;"Q"&amp;"-"&amp;YEAR($B$2)-1, IF(INT(MONTH($B$2))=6, "3"&amp;"Q"&amp;"-"&amp;YEAR($B$2)-1, IF(INT(MONTH($B$2))=9, "4"&amp;"Q"&amp;"-"&amp;YEAR($B$2)-1,IF(INT(MONTH($B$2))=12, "1"&amp;"Q"&amp;"-"&amp;YEAR($B$2), 0))))</f>
        <v>3Q-2020</v>
      </c>
      <c r="G5" s="423" t="str">
        <f>IF(INT(MONTH($B$2))=3, "1"&amp;"Q"&amp;"-"&amp;YEAR($B$2)-1, IF(INT(MONTH($B$2))=6, "2"&amp;"Q"&amp;"-"&amp;YEAR($B$2)-1, IF(INT(MONTH($B$2))=9, "3"&amp;"Q"&amp;"-"&amp;YEAR($B$2)-1,IF(INT(MONTH($B$2))=12, "4"&amp;"Q"&amp;"-"&amp;YEAR($B$2)-1, 0))))</f>
        <v>2Q-2020</v>
      </c>
    </row>
    <row r="6" spans="1:7">
      <c r="B6" s="211" t="s">
        <v>137</v>
      </c>
      <c r="C6" s="426"/>
      <c r="D6" s="426"/>
      <c r="E6" s="426"/>
      <c r="F6" s="426"/>
      <c r="G6" s="427"/>
    </row>
    <row r="7" spans="1:7">
      <c r="A7" s="10"/>
      <c r="B7" s="212" t="s">
        <v>135</v>
      </c>
      <c r="C7" s="426"/>
      <c r="D7" s="426"/>
      <c r="E7" s="426"/>
      <c r="F7" s="426"/>
      <c r="G7" s="427"/>
    </row>
    <row r="8" spans="1:7">
      <c r="A8" s="8">
        <v>1</v>
      </c>
      <c r="B8" s="11" t="s">
        <v>486</v>
      </c>
      <c r="C8" s="12">
        <v>48994240.769999996</v>
      </c>
      <c r="D8" s="13">
        <v>48030224.949999996</v>
      </c>
      <c r="E8" s="13">
        <v>49015556.859999999</v>
      </c>
      <c r="F8" s="13">
        <v>50436147.519999996</v>
      </c>
      <c r="G8" s="14">
        <v>50435649.060000002</v>
      </c>
    </row>
    <row r="9" spans="1:7">
      <c r="A9" s="8">
        <v>2</v>
      </c>
      <c r="B9" s="11" t="s">
        <v>487</v>
      </c>
      <c r="C9" s="12">
        <v>48994240.769999996</v>
      </c>
      <c r="D9" s="13">
        <v>48030224.949999996</v>
      </c>
      <c r="E9" s="13">
        <v>49015556.859999999</v>
      </c>
      <c r="F9" s="13">
        <v>50436147.519999996</v>
      </c>
      <c r="G9" s="14">
        <v>50435649.060000002</v>
      </c>
    </row>
    <row r="10" spans="1:7">
      <c r="A10" s="8">
        <v>3</v>
      </c>
      <c r="B10" s="11" t="s">
        <v>244</v>
      </c>
      <c r="C10" s="12">
        <v>49180119.979999997</v>
      </c>
      <c r="D10" s="13">
        <v>48212430.529999994</v>
      </c>
      <c r="E10" s="13">
        <v>49189598.670000002</v>
      </c>
      <c r="F10" s="13">
        <v>50628192.069999993</v>
      </c>
      <c r="G10" s="14">
        <v>50629355</v>
      </c>
    </row>
    <row r="11" spans="1:7">
      <c r="A11" s="8">
        <v>4</v>
      </c>
      <c r="B11" s="11" t="s">
        <v>489</v>
      </c>
      <c r="C11" s="12">
        <v>5689129.5554804113</v>
      </c>
      <c r="D11" s="13">
        <v>3721596.4491270822</v>
      </c>
      <c r="E11" s="13">
        <v>3669053.9387969607</v>
      </c>
      <c r="F11" s="13">
        <v>3966908.3605011906</v>
      </c>
      <c r="G11" s="14">
        <v>4090759.1320406282</v>
      </c>
    </row>
    <row r="12" spans="1:7">
      <c r="A12" s="8">
        <v>5</v>
      </c>
      <c r="B12" s="11" t="s">
        <v>490</v>
      </c>
      <c r="C12" s="12">
        <v>7585739.6874565352</v>
      </c>
      <c r="D12" s="13">
        <v>4962381.6974553932</v>
      </c>
      <c r="E12" s="13">
        <v>4892317.5833932431</v>
      </c>
      <c r="F12" s="13">
        <v>5289525.1620051712</v>
      </c>
      <c r="G12" s="14">
        <v>5454659.0033313362</v>
      </c>
    </row>
    <row r="13" spans="1:7">
      <c r="A13" s="8">
        <v>6</v>
      </c>
      <c r="B13" s="11" t="s">
        <v>488</v>
      </c>
      <c r="C13" s="12">
        <v>14230476.649601668</v>
      </c>
      <c r="D13" s="13">
        <v>12571356.698550938</v>
      </c>
      <c r="E13" s="13">
        <v>11863864.133874578</v>
      </c>
      <c r="F13" s="13">
        <v>12913310.615375604</v>
      </c>
      <c r="G13" s="14">
        <v>13295941.465792518</v>
      </c>
    </row>
    <row r="14" spans="1:7">
      <c r="A14" s="10"/>
      <c r="B14" s="211" t="s">
        <v>492</v>
      </c>
      <c r="C14" s="426"/>
      <c r="D14" s="426"/>
      <c r="E14" s="426"/>
      <c r="F14" s="426"/>
      <c r="G14" s="427"/>
    </row>
    <row r="15" spans="1:7" ht="15" customHeight="1">
      <c r="A15" s="8">
        <v>7</v>
      </c>
      <c r="B15" s="11" t="s">
        <v>491</v>
      </c>
      <c r="C15" s="280">
        <v>66750700.426331006</v>
      </c>
      <c r="D15" s="13">
        <v>54689751.944623999</v>
      </c>
      <c r="E15" s="13">
        <v>56341137.09237846</v>
      </c>
      <c r="F15" s="13">
        <v>60342059.507699989</v>
      </c>
      <c r="G15" s="14">
        <v>62357822.941831999</v>
      </c>
    </row>
    <row r="16" spans="1:7">
      <c r="A16" s="10"/>
      <c r="B16" s="211" t="s">
        <v>493</v>
      </c>
      <c r="C16" s="426"/>
      <c r="D16" s="426"/>
      <c r="E16" s="426"/>
      <c r="F16" s="426"/>
      <c r="G16" s="427"/>
    </row>
    <row r="17" spans="1:7">
      <c r="A17" s="8"/>
      <c r="B17" s="212" t="s">
        <v>477</v>
      </c>
      <c r="C17" s="281"/>
      <c r="D17" s="13"/>
      <c r="E17" s="13"/>
      <c r="F17" s="13"/>
      <c r="G17" s="14"/>
    </row>
    <row r="18" spans="1:7">
      <c r="A18" s="8">
        <v>8</v>
      </c>
      <c r="B18" s="11" t="s">
        <v>486</v>
      </c>
      <c r="C18" s="536">
        <v>0.73398841445974317</v>
      </c>
      <c r="D18" s="537">
        <v>0.87823080636081341</v>
      </c>
      <c r="E18" s="537">
        <v>0.86997812592303136</v>
      </c>
      <c r="F18" s="537">
        <v>0.83583735675385851</v>
      </c>
      <c r="G18" s="538">
        <v>0.80881029324976406</v>
      </c>
    </row>
    <row r="19" spans="1:7" ht="15" customHeight="1">
      <c r="A19" s="8">
        <v>9</v>
      </c>
      <c r="B19" s="11" t="s">
        <v>487</v>
      </c>
      <c r="C19" s="536">
        <v>0.73398841445974317</v>
      </c>
      <c r="D19" s="537">
        <v>0.87823080636081341</v>
      </c>
      <c r="E19" s="537">
        <v>0.86997812592303136</v>
      </c>
      <c r="F19" s="537">
        <v>0.83583735675385851</v>
      </c>
      <c r="G19" s="538">
        <v>0.80881029324976406</v>
      </c>
    </row>
    <row r="20" spans="1:7">
      <c r="A20" s="8">
        <v>10</v>
      </c>
      <c r="B20" s="11" t="s">
        <v>244</v>
      </c>
      <c r="C20" s="536">
        <v>0.73677309250525891</v>
      </c>
      <c r="D20" s="537">
        <v>0.88156242834704013</v>
      </c>
      <c r="E20" s="537">
        <v>0.873067197585086</v>
      </c>
      <c r="F20" s="537">
        <v>0.83901995528574147</v>
      </c>
      <c r="G20" s="538">
        <v>0.81191665474318386</v>
      </c>
    </row>
    <row r="21" spans="1:7">
      <c r="A21" s="8">
        <v>11</v>
      </c>
      <c r="B21" s="11" t="s">
        <v>489</v>
      </c>
      <c r="C21" s="536">
        <v>8.5229510988565335E-2</v>
      </c>
      <c r="D21" s="537">
        <v>6.80492471952584E-2</v>
      </c>
      <c r="E21" s="537">
        <v>6.5122113754663494E-2</v>
      </c>
      <c r="F21" s="537">
        <v>6.5740354122235264E-2</v>
      </c>
      <c r="G21" s="538">
        <v>6.560137828827875E-2</v>
      </c>
    </row>
    <row r="22" spans="1:7">
      <c r="A22" s="8">
        <v>12</v>
      </c>
      <c r="B22" s="11" t="s">
        <v>490</v>
      </c>
      <c r="C22" s="536">
        <v>0.11364284777548499</v>
      </c>
      <c r="D22" s="537">
        <v>9.0736957492146664E-2</v>
      </c>
      <c r="E22" s="537">
        <v>8.6833845319303132E-2</v>
      </c>
      <c r="F22" s="537">
        <v>8.7659009406700766E-2</v>
      </c>
      <c r="G22" s="538">
        <v>8.7473531723830336E-2</v>
      </c>
    </row>
    <row r="23" spans="1:7">
      <c r="A23" s="8">
        <v>13</v>
      </c>
      <c r="B23" s="11" t="s">
        <v>488</v>
      </c>
      <c r="C23" s="536">
        <v>0.21318842437177188</v>
      </c>
      <c r="D23" s="537">
        <v>0.22986677122397703</v>
      </c>
      <c r="E23" s="537">
        <v>0.21057196830128339</v>
      </c>
      <c r="F23" s="537">
        <v>0.2140018209641617</v>
      </c>
      <c r="G23" s="538">
        <v>0.21322010356575638</v>
      </c>
    </row>
    <row r="24" spans="1:7">
      <c r="A24" s="10"/>
      <c r="B24" s="211" t="s">
        <v>134</v>
      </c>
      <c r="C24" s="426"/>
      <c r="D24" s="426"/>
      <c r="E24" s="426"/>
      <c r="F24" s="426"/>
      <c r="G24" s="427"/>
    </row>
    <row r="25" spans="1:7" ht="15" customHeight="1">
      <c r="A25" s="428">
        <v>14</v>
      </c>
      <c r="B25" s="11" t="s">
        <v>133</v>
      </c>
      <c r="C25" s="533">
        <v>6.300658041975149E-2</v>
      </c>
      <c r="D25" s="534">
        <v>6.5206076243806227E-2</v>
      </c>
      <c r="E25" s="534">
        <v>6.3531888575918877E-2</v>
      </c>
      <c r="F25" s="534">
        <v>6.2493208670033946E-2</v>
      </c>
      <c r="G25" s="535">
        <v>5.9689571635201791E-2</v>
      </c>
    </row>
    <row r="26" spans="1:7">
      <c r="A26" s="428">
        <v>15</v>
      </c>
      <c r="B26" s="11" t="s">
        <v>132</v>
      </c>
      <c r="C26" s="533">
        <v>2.1178849671432853E-2</v>
      </c>
      <c r="D26" s="534">
        <v>1.7688829538469113E-2</v>
      </c>
      <c r="E26" s="534">
        <v>1.7119923855720236E-2</v>
      </c>
      <c r="F26" s="534">
        <v>1.4835958246256036E-2</v>
      </c>
      <c r="G26" s="535">
        <v>1.2002464352917781E-2</v>
      </c>
    </row>
    <row r="27" spans="1:7">
      <c r="A27" s="428">
        <v>16</v>
      </c>
      <c r="B27" s="11" t="s">
        <v>131</v>
      </c>
      <c r="C27" s="533">
        <v>1.9565139738882846E-2</v>
      </c>
      <c r="D27" s="534">
        <v>2.1386115670392114E-2</v>
      </c>
      <c r="E27" s="534">
        <v>-2.3244613168104757E-2</v>
      </c>
      <c r="F27" s="534">
        <v>-3.1245167158823011E-2</v>
      </c>
      <c r="G27" s="535">
        <v>3.3843476328240141E-2</v>
      </c>
    </row>
    <row r="28" spans="1:7">
      <c r="A28" s="428">
        <v>17</v>
      </c>
      <c r="B28" s="11" t="s">
        <v>130</v>
      </c>
      <c r="C28" s="533">
        <v>4.1827730748318637E-2</v>
      </c>
      <c r="D28" s="534">
        <v>4.7517246705337107E-2</v>
      </c>
      <c r="E28" s="534">
        <v>4.6411964720198644E-2</v>
      </c>
      <c r="F28" s="534">
        <v>4.7657250423777907E-2</v>
      </c>
      <c r="G28" s="535">
        <v>4.7687107282284008E-2</v>
      </c>
    </row>
    <row r="29" spans="1:7">
      <c r="A29" s="428">
        <v>18</v>
      </c>
      <c r="B29" s="11" t="s">
        <v>270</v>
      </c>
      <c r="C29" s="533">
        <v>5.2590344482301068E-3</v>
      </c>
      <c r="D29" s="534">
        <v>-4.7226773251644504E-2</v>
      </c>
      <c r="E29" s="534">
        <v>-1.3522450765508351E-2</v>
      </c>
      <c r="F29" s="534">
        <v>3.7322350086022998E-3</v>
      </c>
      <c r="G29" s="535">
        <v>5.8108957301462672E-3</v>
      </c>
    </row>
    <row r="30" spans="1:7">
      <c r="A30" s="428">
        <v>19</v>
      </c>
      <c r="B30" s="11" t="s">
        <v>271</v>
      </c>
      <c r="C30" s="533">
        <v>8.4385839783986099E-3</v>
      </c>
      <c r="D30" s="534">
        <v>-7.1949456813684018E-2</v>
      </c>
      <c r="E30" s="534">
        <v>-2.1448728953931434E-2</v>
      </c>
      <c r="F30" s="534">
        <v>5.9441720109621272E-3</v>
      </c>
      <c r="G30" s="535">
        <v>9.2100637314179081E-3</v>
      </c>
    </row>
    <row r="31" spans="1:7">
      <c r="A31" s="10"/>
      <c r="B31" s="211" t="s">
        <v>350</v>
      </c>
      <c r="C31" s="426"/>
      <c r="D31" s="426"/>
      <c r="E31" s="426"/>
      <c r="F31" s="426"/>
      <c r="G31" s="427"/>
    </row>
    <row r="32" spans="1:7">
      <c r="A32" s="428">
        <v>20</v>
      </c>
      <c r="B32" s="11" t="s">
        <v>129</v>
      </c>
      <c r="C32" s="533">
        <v>0.24475507830196283</v>
      </c>
      <c r="D32" s="534">
        <v>0.2580454347889839</v>
      </c>
      <c r="E32" s="534">
        <v>0.26667916827889038</v>
      </c>
      <c r="F32" s="534">
        <v>0.281099520365931</v>
      </c>
      <c r="G32" s="535">
        <v>0.18820128553928903</v>
      </c>
    </row>
    <row r="33" spans="1:7" ht="15" customHeight="1">
      <c r="A33" s="428">
        <v>21</v>
      </c>
      <c r="B33" s="11" t="s">
        <v>128</v>
      </c>
      <c r="C33" s="533">
        <v>0.1104944961222218</v>
      </c>
      <c r="D33" s="534">
        <v>0.11378055479573464</v>
      </c>
      <c r="E33" s="534">
        <v>0.11435879671425289</v>
      </c>
      <c r="F33" s="534">
        <v>0.15777041888787344</v>
      </c>
      <c r="G33" s="535">
        <v>0.1511711312064874</v>
      </c>
    </row>
    <row r="34" spans="1:7">
      <c r="A34" s="428">
        <v>22</v>
      </c>
      <c r="B34" s="11" t="s">
        <v>127</v>
      </c>
      <c r="C34" s="533">
        <v>0.31342616527967693</v>
      </c>
      <c r="D34" s="534">
        <v>0.33916287116894367</v>
      </c>
      <c r="E34" s="534">
        <v>0.337750209407014</v>
      </c>
      <c r="F34" s="534">
        <v>0.36649184392218587</v>
      </c>
      <c r="G34" s="535">
        <v>0.34311294364935713</v>
      </c>
    </row>
    <row r="35" spans="1:7" ht="15" customHeight="1">
      <c r="A35" s="428">
        <v>23</v>
      </c>
      <c r="B35" s="11" t="s">
        <v>126</v>
      </c>
      <c r="C35" s="533">
        <v>0.19914981700949014</v>
      </c>
      <c r="D35" s="534">
        <v>0.10767649829313319</v>
      </c>
      <c r="E35" s="534">
        <v>0.11575045836836298</v>
      </c>
      <c r="F35" s="534">
        <v>0.13991345691766446</v>
      </c>
      <c r="G35" s="535">
        <v>0.13747137343370538</v>
      </c>
    </row>
    <row r="36" spans="1:7">
      <c r="A36" s="428">
        <v>24</v>
      </c>
      <c r="B36" s="11" t="s">
        <v>125</v>
      </c>
      <c r="C36" s="533">
        <v>3.0181514125398035E-2</v>
      </c>
      <c r="D36" s="534">
        <v>3.3271506398887415E-2</v>
      </c>
      <c r="E36" s="534">
        <v>-0.1909705642415622</v>
      </c>
      <c r="F36" s="534">
        <v>-5.7291020219198983E-2</v>
      </c>
      <c r="G36" s="535">
        <v>-6.5715087172363892E-2</v>
      </c>
    </row>
    <row r="37" spans="1:7" ht="15" customHeight="1">
      <c r="A37" s="10"/>
      <c r="B37" s="211" t="s">
        <v>351</v>
      </c>
      <c r="C37" s="426"/>
      <c r="D37" s="426"/>
      <c r="E37" s="426"/>
      <c r="F37" s="426"/>
      <c r="G37" s="427"/>
    </row>
    <row r="38" spans="1:7" ht="15" customHeight="1">
      <c r="A38" s="428">
        <v>25</v>
      </c>
      <c r="B38" s="11" t="s">
        <v>124</v>
      </c>
      <c r="C38" s="530">
        <v>0.38187034498274303</v>
      </c>
      <c r="D38" s="531">
        <v>0.44122710019382411</v>
      </c>
      <c r="E38" s="531">
        <v>0.60364736816434872</v>
      </c>
      <c r="F38" s="531">
        <v>0.46661841744872468</v>
      </c>
      <c r="G38" s="532">
        <v>0.42527468380000061</v>
      </c>
    </row>
    <row r="39" spans="1:7" ht="15" customHeight="1">
      <c r="A39" s="428">
        <v>26</v>
      </c>
      <c r="B39" s="11" t="s">
        <v>123</v>
      </c>
      <c r="C39" s="530">
        <v>0.15221198508518563</v>
      </c>
      <c r="D39" s="531">
        <v>0.23523415647568569</v>
      </c>
      <c r="E39" s="531">
        <v>0.25222309265510817</v>
      </c>
      <c r="F39" s="531">
        <v>0.30496004625736545</v>
      </c>
      <c r="G39" s="532">
        <v>0.41399663787420016</v>
      </c>
    </row>
    <row r="40" spans="1:7" ht="15" customHeight="1">
      <c r="A40" s="428">
        <v>27</v>
      </c>
      <c r="B40" s="11" t="s">
        <v>122</v>
      </c>
      <c r="C40" s="530">
        <v>8.0969739021411927E-2</v>
      </c>
      <c r="D40" s="531">
        <v>0.10326360686047392</v>
      </c>
      <c r="E40" s="531">
        <v>8.9678620030018377E-2</v>
      </c>
      <c r="F40" s="531">
        <v>0.18581024135650068</v>
      </c>
      <c r="G40" s="532">
        <v>0.19824251644433763</v>
      </c>
    </row>
    <row r="41" spans="1:7" ht="15" customHeight="1">
      <c r="A41" s="429"/>
      <c r="B41" s="211" t="s">
        <v>394</v>
      </c>
      <c r="C41" s="426"/>
      <c r="D41" s="426"/>
      <c r="E41" s="426"/>
      <c r="F41" s="426"/>
      <c r="G41" s="427"/>
    </row>
    <row r="42" spans="1:7">
      <c r="A42" s="428">
        <v>28</v>
      </c>
      <c r="B42" s="11" t="s">
        <v>377</v>
      </c>
      <c r="C42" s="15">
        <v>53434140.819999993</v>
      </c>
      <c r="D42" s="16">
        <v>38378698.431111112</v>
      </c>
      <c r="E42" s="16">
        <v>46813249.193913043</v>
      </c>
      <c r="F42" s="16">
        <v>54330261.56000001</v>
      </c>
      <c r="G42" s="17">
        <v>41839018.871208787</v>
      </c>
    </row>
    <row r="43" spans="1:7" ht="15" customHeight="1">
      <c r="A43" s="428">
        <v>29</v>
      </c>
      <c r="B43" s="11" t="s">
        <v>389</v>
      </c>
      <c r="C43" s="15">
        <v>21568589.341299996</v>
      </c>
      <c r="D43" s="16">
        <v>14454068.32525</v>
      </c>
      <c r="E43" s="16">
        <v>19808315.129049994</v>
      </c>
      <c r="F43" s="16">
        <v>21031927.905399993</v>
      </c>
      <c r="G43" s="17">
        <v>21201122.8517</v>
      </c>
    </row>
    <row r="44" spans="1:7" ht="15" customHeight="1">
      <c r="A44" s="465">
        <v>30</v>
      </c>
      <c r="B44" s="466" t="s">
        <v>378</v>
      </c>
      <c r="C44" s="527">
        <v>2.4774054517178441</v>
      </c>
      <c r="D44" s="528">
        <v>2.6552177260755623</v>
      </c>
      <c r="E44" s="528">
        <v>2.363313027328549</v>
      </c>
      <c r="F44" s="528">
        <v>2.5832278336238779</v>
      </c>
      <c r="G44" s="529">
        <v>1.9734341036495597</v>
      </c>
    </row>
    <row r="45" spans="1:7" ht="15" customHeight="1">
      <c r="A45" s="465"/>
      <c r="B45" s="211" t="s">
        <v>496</v>
      </c>
      <c r="C45" s="467"/>
      <c r="D45" s="468"/>
      <c r="E45" s="468"/>
      <c r="F45" s="468"/>
      <c r="G45" s="469"/>
    </row>
    <row r="46" spans="1:7" ht="15" customHeight="1">
      <c r="A46" s="465">
        <v>31</v>
      </c>
      <c r="B46" s="466" t="s">
        <v>503</v>
      </c>
      <c r="C46" s="467">
        <v>55902096.184999995</v>
      </c>
      <c r="D46" s="468">
        <v>55172310.281499989</v>
      </c>
      <c r="E46" s="468">
        <v>55397951.920499995</v>
      </c>
      <c r="F46" s="468"/>
      <c r="G46" s="469"/>
    </row>
    <row r="47" spans="1:7" ht="15" customHeight="1">
      <c r="A47" s="465">
        <v>32</v>
      </c>
      <c r="B47" s="466" t="s">
        <v>518</v>
      </c>
      <c r="C47" s="467">
        <v>31224880.248529296</v>
      </c>
      <c r="D47" s="468">
        <v>28419948.975447744</v>
      </c>
      <c r="E47" s="468">
        <v>29492663.440779965</v>
      </c>
      <c r="F47" s="468"/>
      <c r="G47" s="469"/>
    </row>
    <row r="48" spans="1:7" ht="15" thickBot="1">
      <c r="A48" s="430">
        <v>33</v>
      </c>
      <c r="B48" s="213" t="s">
        <v>536</v>
      </c>
      <c r="C48" s="525">
        <v>1.7903061834042744</v>
      </c>
      <c r="D48" s="526">
        <v>1.9413233404874815</v>
      </c>
      <c r="E48" s="526">
        <v>1.8783638185726008</v>
      </c>
      <c r="F48" s="18"/>
      <c r="G48" s="19"/>
    </row>
    <row r="49" spans="1:2">
      <c r="A49" s="20"/>
    </row>
    <row r="50" spans="1:2" ht="38.25">
      <c r="B50" s="283" t="s">
        <v>478</v>
      </c>
    </row>
    <row r="51" spans="1:2" ht="51">
      <c r="B51" s="283" t="s">
        <v>393</v>
      </c>
    </row>
    <row r="53" spans="1:2">
      <c r="B53" s="28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E7" zoomScaleNormal="100" workbookViewId="0">
      <selection activeCell="J14" sqref="J14"/>
    </sheetView>
  </sheetViews>
  <sheetFormatPr defaultColWidth="9.28515625" defaultRowHeight="12.75"/>
  <cols>
    <col min="1" max="1" width="11.7109375" style="479" bestFit="1" customWidth="1"/>
    <col min="2" max="2" width="105.28515625" style="479" bestFit="1" customWidth="1"/>
    <col min="3" max="4" width="14.140625" style="479" bestFit="1" customWidth="1"/>
    <col min="5" max="5" width="17.42578125" style="479" bestFit="1" customWidth="1"/>
    <col min="6" max="6" width="13.85546875" style="479" customWidth="1"/>
    <col min="7" max="7" width="28.7109375" style="479" bestFit="1" customWidth="1"/>
    <col min="8" max="8" width="15.28515625" style="479" customWidth="1"/>
    <col min="9" max="16384" width="9.28515625" style="479"/>
  </cols>
  <sheetData>
    <row r="1" spans="1:8">
      <c r="A1" s="470" t="s">
        <v>30</v>
      </c>
    </row>
    <row r="2" spans="1:8" ht="13.5">
      <c r="A2" s="470" t="s">
        <v>31</v>
      </c>
      <c r="B2" s="425">
        <f>'1. key ratios '!B2</f>
        <v>44377</v>
      </c>
    </row>
    <row r="3" spans="1:8">
      <c r="A3" s="471" t="s">
        <v>543</v>
      </c>
    </row>
    <row r="5" spans="1:8" ht="15" customHeight="1">
      <c r="A5" s="624" t="s">
        <v>544</v>
      </c>
      <c r="B5" s="625"/>
      <c r="C5" s="630" t="s">
        <v>545</v>
      </c>
      <c r="D5" s="631"/>
      <c r="E5" s="631"/>
      <c r="F5" s="631"/>
      <c r="G5" s="631"/>
      <c r="H5" s="632"/>
    </row>
    <row r="6" spans="1:8">
      <c r="A6" s="626"/>
      <c r="B6" s="627"/>
      <c r="C6" s="633"/>
      <c r="D6" s="634"/>
      <c r="E6" s="634"/>
      <c r="F6" s="634"/>
      <c r="G6" s="634"/>
      <c r="H6" s="635"/>
    </row>
    <row r="7" spans="1:8">
      <c r="A7" s="628"/>
      <c r="B7" s="629"/>
      <c r="C7" s="501" t="s">
        <v>546</v>
      </c>
      <c r="D7" s="501" t="s">
        <v>547</v>
      </c>
      <c r="E7" s="501" t="s">
        <v>548</v>
      </c>
      <c r="F7" s="501" t="s">
        <v>549</v>
      </c>
      <c r="G7" s="501" t="s">
        <v>550</v>
      </c>
      <c r="H7" s="501" t="s">
        <v>108</v>
      </c>
    </row>
    <row r="8" spans="1:8">
      <c r="A8" s="473">
        <v>1</v>
      </c>
      <c r="B8" s="472" t="s">
        <v>95</v>
      </c>
      <c r="C8" s="555">
        <v>113980.22</v>
      </c>
      <c r="D8" s="555">
        <v>10416856.350000009</v>
      </c>
      <c r="E8" s="555">
        <v>18186213</v>
      </c>
      <c r="F8" s="555">
        <v>16811023</v>
      </c>
      <c r="G8" s="555">
        <v>0</v>
      </c>
      <c r="H8" s="555">
        <v>45528072.570000008</v>
      </c>
    </row>
    <row r="9" spans="1:8">
      <c r="A9" s="473">
        <v>2</v>
      </c>
      <c r="B9" s="472" t="s">
        <v>96</v>
      </c>
      <c r="C9" s="555"/>
      <c r="D9" s="555">
        <v>0</v>
      </c>
      <c r="E9" s="555"/>
      <c r="F9" s="555"/>
      <c r="G9" s="555"/>
      <c r="H9" s="555">
        <v>0</v>
      </c>
    </row>
    <row r="10" spans="1:8">
      <c r="A10" s="473">
        <v>3</v>
      </c>
      <c r="B10" s="472" t="s">
        <v>268</v>
      </c>
      <c r="C10" s="555"/>
      <c r="D10" s="555">
        <v>0</v>
      </c>
      <c r="E10" s="555"/>
      <c r="F10" s="555"/>
      <c r="G10" s="555"/>
      <c r="H10" s="555">
        <v>0</v>
      </c>
    </row>
    <row r="11" spans="1:8">
      <c r="A11" s="473">
        <v>4</v>
      </c>
      <c r="B11" s="472" t="s">
        <v>97</v>
      </c>
      <c r="C11" s="555"/>
      <c r="D11" s="555">
        <v>0</v>
      </c>
      <c r="E11" s="555"/>
      <c r="F11" s="555"/>
      <c r="G11" s="555"/>
      <c r="H11" s="555">
        <v>0</v>
      </c>
    </row>
    <row r="12" spans="1:8">
      <c r="A12" s="473">
        <v>5</v>
      </c>
      <c r="B12" s="472" t="s">
        <v>98</v>
      </c>
      <c r="C12" s="555"/>
      <c r="D12" s="555">
        <v>0</v>
      </c>
      <c r="E12" s="555"/>
      <c r="F12" s="555"/>
      <c r="G12" s="555"/>
      <c r="H12" s="555">
        <v>0</v>
      </c>
    </row>
    <row r="13" spans="1:8">
      <c r="A13" s="473">
        <v>6</v>
      </c>
      <c r="B13" s="472" t="s">
        <v>99</v>
      </c>
      <c r="C13" s="555">
        <v>12015573.550000001</v>
      </c>
      <c r="D13" s="555">
        <v>47163.769999999553</v>
      </c>
      <c r="E13" s="555"/>
      <c r="F13" s="555"/>
      <c r="G13" s="555"/>
      <c r="H13" s="555">
        <v>12062737.32</v>
      </c>
    </row>
    <row r="14" spans="1:8">
      <c r="A14" s="473">
        <v>7</v>
      </c>
      <c r="B14" s="472" t="s">
        <v>100</v>
      </c>
      <c r="C14" s="555"/>
      <c r="D14" s="555">
        <v>673612.5</v>
      </c>
      <c r="E14" s="555">
        <v>143464.82000000007</v>
      </c>
      <c r="F14" s="555">
        <v>5291914.8800000008</v>
      </c>
      <c r="G14" s="555"/>
      <c r="H14" s="555">
        <v>6108992.2000000011</v>
      </c>
    </row>
    <row r="15" spans="1:8">
      <c r="A15" s="473">
        <v>8</v>
      </c>
      <c r="B15" s="472" t="s">
        <v>101</v>
      </c>
      <c r="C15" s="555"/>
      <c r="D15" s="555">
        <v>74094.210000000036</v>
      </c>
      <c r="E15" s="555">
        <v>797013.65999999957</v>
      </c>
      <c r="F15" s="555">
        <v>4403358.8699999992</v>
      </c>
      <c r="G15" s="555">
        <v>20678</v>
      </c>
      <c r="H15" s="555">
        <v>5295144.7399999984</v>
      </c>
    </row>
    <row r="16" spans="1:8">
      <c r="A16" s="473">
        <v>9</v>
      </c>
      <c r="B16" s="472" t="s">
        <v>102</v>
      </c>
      <c r="C16" s="555"/>
      <c r="D16" s="555">
        <v>0</v>
      </c>
      <c r="E16" s="555"/>
      <c r="F16" s="555">
        <v>0</v>
      </c>
      <c r="G16" s="555"/>
      <c r="H16" s="555">
        <v>0</v>
      </c>
    </row>
    <row r="17" spans="1:8">
      <c r="A17" s="473">
        <v>10</v>
      </c>
      <c r="B17" s="504" t="s">
        <v>562</v>
      </c>
      <c r="C17" s="555"/>
      <c r="D17" s="555">
        <v>770688.30999999994</v>
      </c>
      <c r="E17" s="555">
        <v>684.51000000000931</v>
      </c>
      <c r="F17" s="555">
        <v>184886.36000000007</v>
      </c>
      <c r="G17" s="555"/>
      <c r="H17" s="555">
        <v>956259.18</v>
      </c>
    </row>
    <row r="18" spans="1:8">
      <c r="A18" s="473">
        <v>11</v>
      </c>
      <c r="B18" s="472" t="s">
        <v>104</v>
      </c>
      <c r="C18" s="555"/>
      <c r="D18" s="555">
        <v>4879.2700000000004</v>
      </c>
      <c r="E18" s="555">
        <v>10042.66</v>
      </c>
      <c r="F18" s="555">
        <v>148611.27000000011</v>
      </c>
      <c r="G18" s="555"/>
      <c r="H18" s="555">
        <v>163533.2000000001</v>
      </c>
    </row>
    <row r="19" spans="1:8">
      <c r="A19" s="473">
        <v>12</v>
      </c>
      <c r="B19" s="472" t="s">
        <v>105</v>
      </c>
      <c r="C19" s="555"/>
      <c r="D19" s="555">
        <v>0</v>
      </c>
      <c r="E19" s="555"/>
      <c r="F19" s="555"/>
      <c r="G19" s="555"/>
      <c r="H19" s="555">
        <v>0</v>
      </c>
    </row>
    <row r="20" spans="1:8">
      <c r="A20" s="473">
        <v>13</v>
      </c>
      <c r="B20" s="472" t="s">
        <v>246</v>
      </c>
      <c r="C20" s="555"/>
      <c r="D20" s="555">
        <v>0</v>
      </c>
      <c r="E20" s="555"/>
      <c r="F20" s="555"/>
      <c r="G20" s="555"/>
      <c r="H20" s="555">
        <v>0</v>
      </c>
    </row>
    <row r="21" spans="1:8">
      <c r="A21" s="473">
        <v>14</v>
      </c>
      <c r="B21" s="472" t="s">
        <v>107</v>
      </c>
      <c r="C21" s="555">
        <v>1666139.92</v>
      </c>
      <c r="D21" s="555">
        <v>6349865.9800000004</v>
      </c>
      <c r="E21" s="555">
        <v>5000000</v>
      </c>
      <c r="F21" s="555"/>
      <c r="G21" s="555">
        <v>14863703.720000003</v>
      </c>
      <c r="H21" s="555">
        <v>27879709.620000005</v>
      </c>
    </row>
    <row r="22" spans="1:8">
      <c r="A22" s="474">
        <v>15</v>
      </c>
      <c r="B22" s="481" t="s">
        <v>108</v>
      </c>
      <c r="C22" s="555">
        <v>13795693.690000001</v>
      </c>
      <c r="D22" s="555">
        <v>17566472.080000009</v>
      </c>
      <c r="E22" s="555">
        <v>24136734.140000001</v>
      </c>
      <c r="F22" s="555">
        <v>26654908.02</v>
      </c>
      <c r="G22" s="555">
        <v>14884381.720000003</v>
      </c>
      <c r="H22" s="555">
        <v>97038189.650000021</v>
      </c>
    </row>
    <row r="26" spans="1:8" ht="25.5">
      <c r="B26" s="505"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F4" zoomScale="70" zoomScaleNormal="70" workbookViewId="0">
      <selection activeCell="C7" sqref="C7:H23"/>
    </sheetView>
  </sheetViews>
  <sheetFormatPr defaultColWidth="9.28515625" defaultRowHeight="12.75"/>
  <cols>
    <col min="1" max="1" width="11.7109375" style="506" bestFit="1" customWidth="1"/>
    <col min="2" max="2" width="114.7109375" style="479" customWidth="1"/>
    <col min="3" max="3" width="22.42578125" style="479" customWidth="1"/>
    <col min="4" max="4" width="23.5703125" style="479" customWidth="1"/>
    <col min="5" max="8" width="22.28515625" style="479" customWidth="1"/>
    <col min="9" max="9" width="41.42578125" style="479" customWidth="1"/>
    <col min="10" max="16384" width="9.28515625" style="479"/>
  </cols>
  <sheetData>
    <row r="1" spans="1:9">
      <c r="A1" s="470" t="s">
        <v>30</v>
      </c>
    </row>
    <row r="2" spans="1:9" ht="13.5">
      <c r="A2" s="470" t="s">
        <v>31</v>
      </c>
      <c r="B2" s="425">
        <f>'1. key ratios '!B2</f>
        <v>44377</v>
      </c>
    </row>
    <row r="3" spans="1:9">
      <c r="A3" s="471" t="s">
        <v>551</v>
      </c>
    </row>
    <row r="4" spans="1:9">
      <c r="C4" s="507" t="s">
        <v>0</v>
      </c>
      <c r="D4" s="507" t="s">
        <v>1</v>
      </c>
      <c r="E4" s="507" t="s">
        <v>2</v>
      </c>
      <c r="F4" s="507" t="s">
        <v>3</v>
      </c>
      <c r="G4" s="507" t="s">
        <v>4</v>
      </c>
      <c r="H4" s="507" t="s">
        <v>5</v>
      </c>
      <c r="I4" s="507" t="s">
        <v>8</v>
      </c>
    </row>
    <row r="5" spans="1:9" ht="44.25" customHeight="1">
      <c r="A5" s="624" t="s">
        <v>552</v>
      </c>
      <c r="B5" s="625"/>
      <c r="C5" s="638" t="s">
        <v>553</v>
      </c>
      <c r="D5" s="638"/>
      <c r="E5" s="638" t="s">
        <v>554</v>
      </c>
      <c r="F5" s="638" t="s">
        <v>555</v>
      </c>
      <c r="G5" s="636" t="s">
        <v>556</v>
      </c>
      <c r="H5" s="636" t="s">
        <v>557</v>
      </c>
      <c r="I5" s="508" t="s">
        <v>558</v>
      </c>
    </row>
    <row r="6" spans="1:9" ht="60" customHeight="1">
      <c r="A6" s="628"/>
      <c r="B6" s="629"/>
      <c r="C6" s="497" t="s">
        <v>559</v>
      </c>
      <c r="D6" s="497" t="s">
        <v>560</v>
      </c>
      <c r="E6" s="638"/>
      <c r="F6" s="638"/>
      <c r="G6" s="637"/>
      <c r="H6" s="637"/>
      <c r="I6" s="508" t="s">
        <v>561</v>
      </c>
    </row>
    <row r="7" spans="1:9">
      <c r="A7" s="477">
        <v>1</v>
      </c>
      <c r="B7" s="472" t="s">
        <v>95</v>
      </c>
      <c r="C7" s="475"/>
      <c r="D7" s="475">
        <v>45528072.570000008</v>
      </c>
      <c r="E7" s="475"/>
      <c r="F7" s="475"/>
      <c r="G7" s="475"/>
      <c r="H7" s="475"/>
      <c r="I7" s="476">
        <f t="shared" ref="I7:I23" si="0">C7+D7-E7-F7-G7</f>
        <v>45528072.570000008</v>
      </c>
    </row>
    <row r="8" spans="1:9">
      <c r="A8" s="477">
        <v>2</v>
      </c>
      <c r="B8" s="472" t="s">
        <v>96</v>
      </c>
      <c r="C8" s="475"/>
      <c r="D8" s="475">
        <v>0</v>
      </c>
      <c r="E8" s="475"/>
      <c r="F8" s="475"/>
      <c r="G8" s="475"/>
      <c r="H8" s="475"/>
      <c r="I8" s="476">
        <f t="shared" si="0"/>
        <v>0</v>
      </c>
    </row>
    <row r="9" spans="1:9">
      <c r="A9" s="477">
        <v>3</v>
      </c>
      <c r="B9" s="472" t="s">
        <v>268</v>
      </c>
      <c r="C9" s="475"/>
      <c r="D9" s="475">
        <v>0</v>
      </c>
      <c r="E9" s="475"/>
      <c r="F9" s="475"/>
      <c r="G9" s="475"/>
      <c r="H9" s="475"/>
      <c r="I9" s="476">
        <f t="shared" si="0"/>
        <v>0</v>
      </c>
    </row>
    <row r="10" spans="1:9">
      <c r="A10" s="477">
        <v>4</v>
      </c>
      <c r="B10" s="472" t="s">
        <v>97</v>
      </c>
      <c r="C10" s="475"/>
      <c r="D10" s="475">
        <v>0</v>
      </c>
      <c r="E10" s="475"/>
      <c r="F10" s="475"/>
      <c r="G10" s="475"/>
      <c r="H10" s="475"/>
      <c r="I10" s="476">
        <f t="shared" si="0"/>
        <v>0</v>
      </c>
    </row>
    <row r="11" spans="1:9">
      <c r="A11" s="477">
        <v>5</v>
      </c>
      <c r="B11" s="472" t="s">
        <v>98</v>
      </c>
      <c r="C11" s="475"/>
      <c r="D11" s="475">
        <v>0</v>
      </c>
      <c r="E11" s="475"/>
      <c r="F11" s="475"/>
      <c r="G11" s="475"/>
      <c r="H11" s="475"/>
      <c r="I11" s="476">
        <f t="shared" si="0"/>
        <v>0</v>
      </c>
    </row>
    <row r="12" spans="1:9">
      <c r="A12" s="477">
        <v>6</v>
      </c>
      <c r="B12" s="472" t="s">
        <v>99</v>
      </c>
      <c r="C12" s="475"/>
      <c r="D12" s="475">
        <v>12062737.32</v>
      </c>
      <c r="E12" s="475"/>
      <c r="F12" s="475"/>
      <c r="G12" s="475"/>
      <c r="H12" s="475"/>
      <c r="I12" s="476">
        <f t="shared" si="0"/>
        <v>12062737.32</v>
      </c>
    </row>
    <row r="13" spans="1:9">
      <c r="A13" s="477">
        <v>7</v>
      </c>
      <c r="B13" s="472" t="s">
        <v>100</v>
      </c>
      <c r="C13" s="475">
        <v>2194682.65</v>
      </c>
      <c r="D13" s="475">
        <v>4572714.34</v>
      </c>
      <c r="E13" s="475">
        <v>658404.79</v>
      </c>
      <c r="F13" s="475">
        <v>90656.46</v>
      </c>
      <c r="G13" s="475"/>
      <c r="H13" s="475"/>
      <c r="I13" s="476">
        <f t="shared" si="0"/>
        <v>6018335.7400000002</v>
      </c>
    </row>
    <row r="14" spans="1:9">
      <c r="A14" s="477">
        <v>8</v>
      </c>
      <c r="B14" s="472" t="s">
        <v>101</v>
      </c>
      <c r="C14" s="475">
        <v>842183.0199999999</v>
      </c>
      <c r="D14" s="475">
        <v>4773243.3500000061</v>
      </c>
      <c r="E14" s="475">
        <v>320281.15000000002</v>
      </c>
      <c r="F14" s="475">
        <v>91994.559999999939</v>
      </c>
      <c r="G14" s="475"/>
      <c r="H14" s="475">
        <v>43009</v>
      </c>
      <c r="I14" s="476">
        <f t="shared" si="0"/>
        <v>5203150.6600000057</v>
      </c>
    </row>
    <row r="15" spans="1:9">
      <c r="A15" s="477">
        <v>9</v>
      </c>
      <c r="B15" s="472" t="s">
        <v>102</v>
      </c>
      <c r="C15" s="475">
        <v>0</v>
      </c>
      <c r="D15" s="475">
        <v>0</v>
      </c>
      <c r="E15" s="475">
        <v>0</v>
      </c>
      <c r="F15" s="475">
        <v>0</v>
      </c>
      <c r="G15" s="475"/>
      <c r="H15" s="475"/>
      <c r="I15" s="476">
        <f t="shared" si="0"/>
        <v>0</v>
      </c>
    </row>
    <row r="16" spans="1:9">
      <c r="A16" s="477">
        <v>10</v>
      </c>
      <c r="B16" s="504" t="s">
        <v>562</v>
      </c>
      <c r="C16" s="475">
        <v>1427024.46</v>
      </c>
      <c r="D16" s="475">
        <v>0</v>
      </c>
      <c r="E16" s="475">
        <v>470765.28</v>
      </c>
      <c r="F16" s="475">
        <v>0</v>
      </c>
      <c r="G16" s="475"/>
      <c r="H16" s="475"/>
      <c r="I16" s="476">
        <f t="shared" si="0"/>
        <v>956259.17999999993</v>
      </c>
    </row>
    <row r="17" spans="1:9">
      <c r="A17" s="477">
        <v>11</v>
      </c>
      <c r="B17" s="472" t="s">
        <v>104</v>
      </c>
      <c r="C17" s="475">
        <v>0</v>
      </c>
      <c r="D17" s="475">
        <v>163532.4500000001</v>
      </c>
      <c r="E17" s="475">
        <v>0</v>
      </c>
      <c r="F17" s="475">
        <v>3208.7500000000014</v>
      </c>
      <c r="G17" s="475"/>
      <c r="H17" s="475"/>
      <c r="I17" s="476">
        <f t="shared" si="0"/>
        <v>160323.7000000001</v>
      </c>
    </row>
    <row r="18" spans="1:9">
      <c r="A18" s="477">
        <v>12</v>
      </c>
      <c r="B18" s="472" t="s">
        <v>105</v>
      </c>
      <c r="C18" s="475"/>
      <c r="D18" s="475">
        <v>0</v>
      </c>
      <c r="E18" s="475"/>
      <c r="F18" s="475"/>
      <c r="G18" s="475"/>
      <c r="H18" s="475"/>
      <c r="I18" s="476">
        <f t="shared" si="0"/>
        <v>0</v>
      </c>
    </row>
    <row r="19" spans="1:9">
      <c r="A19" s="477">
        <v>13</v>
      </c>
      <c r="B19" s="472" t="s">
        <v>246</v>
      </c>
      <c r="C19" s="475"/>
      <c r="D19" s="475">
        <v>0</v>
      </c>
      <c r="E19" s="475"/>
      <c r="F19" s="475"/>
      <c r="G19" s="475"/>
      <c r="H19" s="475"/>
      <c r="I19" s="476">
        <f t="shared" si="0"/>
        <v>0</v>
      </c>
    </row>
    <row r="20" spans="1:9">
      <c r="A20" s="477">
        <v>14</v>
      </c>
      <c r="B20" s="472" t="s">
        <v>107</v>
      </c>
      <c r="C20" s="475">
        <v>655820</v>
      </c>
      <c r="D20" s="475">
        <v>27827957.060000002</v>
      </c>
      <c r="E20" s="475">
        <v>327443.44</v>
      </c>
      <c r="F20" s="475">
        <v>19</v>
      </c>
      <c r="G20" s="475"/>
      <c r="H20" s="475"/>
      <c r="I20" s="476">
        <f t="shared" si="0"/>
        <v>28156314.620000001</v>
      </c>
    </row>
    <row r="21" spans="1:9" s="509" customFormat="1">
      <c r="A21" s="478">
        <v>15</v>
      </c>
      <c r="B21" s="481" t="s">
        <v>108</v>
      </c>
      <c r="C21" s="481">
        <v>3692685.67</v>
      </c>
      <c r="D21" s="481">
        <v>94928257.090000018</v>
      </c>
      <c r="E21" s="481">
        <v>1306129.3800000001</v>
      </c>
      <c r="F21" s="481">
        <v>185878.76999999996</v>
      </c>
      <c r="G21" s="481">
        <v>206445.44</v>
      </c>
      <c r="H21" s="481">
        <v>43009</v>
      </c>
      <c r="I21" s="476">
        <f t="shared" si="0"/>
        <v>96922489.170000032</v>
      </c>
    </row>
    <row r="22" spans="1:9">
      <c r="A22" s="510">
        <v>16</v>
      </c>
      <c r="B22" s="511" t="s">
        <v>563</v>
      </c>
      <c r="C22" s="475">
        <v>3036865.67</v>
      </c>
      <c r="D22" s="475">
        <v>9509490.1400000043</v>
      </c>
      <c r="E22" s="475">
        <v>978685.94000000006</v>
      </c>
      <c r="F22" s="475">
        <v>185859.76999999996</v>
      </c>
      <c r="G22" s="475">
        <v>206445.44</v>
      </c>
      <c r="H22" s="475">
        <v>43009</v>
      </c>
      <c r="I22" s="476">
        <f t="shared" si="0"/>
        <v>11175364.660000006</v>
      </c>
    </row>
    <row r="23" spans="1:9">
      <c r="A23" s="510">
        <v>17</v>
      </c>
      <c r="B23" s="511" t="s">
        <v>564</v>
      </c>
      <c r="C23" s="475"/>
      <c r="D23" s="475">
        <v>41011010.020000003</v>
      </c>
      <c r="E23" s="475"/>
      <c r="F23" s="475"/>
      <c r="G23" s="475"/>
      <c r="H23" s="475"/>
      <c r="I23" s="476">
        <f t="shared" si="0"/>
        <v>41011010.020000003</v>
      </c>
    </row>
    <row r="26" spans="1:9" ht="25.5">
      <c r="B26" s="505"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D1" zoomScale="70" zoomScaleNormal="70" workbookViewId="0">
      <selection activeCell="C7" sqref="C7:H34"/>
    </sheetView>
  </sheetViews>
  <sheetFormatPr defaultColWidth="9.28515625" defaultRowHeight="12.75"/>
  <cols>
    <col min="1" max="1" width="11" style="479" bestFit="1" customWidth="1"/>
    <col min="2" max="2" width="93.42578125" style="479" customWidth="1"/>
    <col min="3" max="8" width="22" style="479" customWidth="1"/>
    <col min="9" max="9" width="42.28515625" style="479" bestFit="1" customWidth="1"/>
    <col min="10" max="16384" width="9.28515625" style="479"/>
  </cols>
  <sheetData>
    <row r="1" spans="1:9">
      <c r="A1" s="470" t="s">
        <v>30</v>
      </c>
    </row>
    <row r="2" spans="1:9" ht="13.5">
      <c r="A2" s="470" t="s">
        <v>31</v>
      </c>
      <c r="B2" s="425">
        <f>'1. key ratios '!B2</f>
        <v>44377</v>
      </c>
    </row>
    <row r="3" spans="1:9">
      <c r="A3" s="471" t="s">
        <v>565</v>
      </c>
    </row>
    <row r="4" spans="1:9">
      <c r="C4" s="507" t="s">
        <v>0</v>
      </c>
      <c r="D4" s="507" t="s">
        <v>1</v>
      </c>
      <c r="E4" s="507" t="s">
        <v>2</v>
      </c>
      <c r="F4" s="507" t="s">
        <v>3</v>
      </c>
      <c r="G4" s="507" t="s">
        <v>4</v>
      </c>
      <c r="H4" s="507" t="s">
        <v>5</v>
      </c>
      <c r="I4" s="507" t="s">
        <v>8</v>
      </c>
    </row>
    <row r="5" spans="1:9" ht="46.5" customHeight="1">
      <c r="A5" s="624" t="s">
        <v>706</v>
      </c>
      <c r="B5" s="625"/>
      <c r="C5" s="638" t="s">
        <v>553</v>
      </c>
      <c r="D5" s="638"/>
      <c r="E5" s="638" t="s">
        <v>554</v>
      </c>
      <c r="F5" s="638" t="s">
        <v>555</v>
      </c>
      <c r="G5" s="636" t="s">
        <v>556</v>
      </c>
      <c r="H5" s="636" t="s">
        <v>557</v>
      </c>
      <c r="I5" s="508" t="s">
        <v>558</v>
      </c>
    </row>
    <row r="6" spans="1:9" ht="75" customHeight="1">
      <c r="A6" s="628"/>
      <c r="B6" s="629"/>
      <c r="C6" s="497" t="s">
        <v>559</v>
      </c>
      <c r="D6" s="497" t="s">
        <v>560</v>
      </c>
      <c r="E6" s="638"/>
      <c r="F6" s="638"/>
      <c r="G6" s="637"/>
      <c r="H6" s="637"/>
      <c r="I6" s="508" t="s">
        <v>561</v>
      </c>
    </row>
    <row r="7" spans="1:9">
      <c r="A7" s="475">
        <v>1</v>
      </c>
      <c r="B7" s="480" t="s">
        <v>696</v>
      </c>
      <c r="C7" s="475">
        <v>18399.05</v>
      </c>
      <c r="D7" s="475">
        <v>45879828.610000007</v>
      </c>
      <c r="E7" s="475">
        <v>10025.11</v>
      </c>
      <c r="F7" s="475">
        <v>6736.1400000000012</v>
      </c>
      <c r="G7" s="475"/>
      <c r="H7" s="475">
        <v>6142.3999999999987</v>
      </c>
      <c r="I7" s="476">
        <f t="shared" ref="I7:I34" si="0">C7+D7-E7-F7-G7</f>
        <v>45881466.410000004</v>
      </c>
    </row>
    <row r="8" spans="1:9">
      <c r="A8" s="475">
        <v>2</v>
      </c>
      <c r="B8" s="480" t="s">
        <v>566</v>
      </c>
      <c r="C8" s="475">
        <v>337799.69999999995</v>
      </c>
      <c r="D8" s="475">
        <v>12772067.110000001</v>
      </c>
      <c r="E8" s="475">
        <v>101612.98999999999</v>
      </c>
      <c r="F8" s="475">
        <v>13928.409999999993</v>
      </c>
      <c r="G8" s="475"/>
      <c r="H8" s="475">
        <v>644.40000000000009</v>
      </c>
      <c r="I8" s="476">
        <f t="shared" si="0"/>
        <v>12994325.41</v>
      </c>
    </row>
    <row r="9" spans="1:9">
      <c r="A9" s="475">
        <v>3</v>
      </c>
      <c r="B9" s="480" t="s">
        <v>567</v>
      </c>
      <c r="C9" s="475">
        <v>0</v>
      </c>
      <c r="D9" s="475">
        <v>0</v>
      </c>
      <c r="E9" s="475">
        <v>0</v>
      </c>
      <c r="F9" s="475">
        <v>0</v>
      </c>
      <c r="G9" s="475"/>
      <c r="H9" s="475">
        <v>0</v>
      </c>
      <c r="I9" s="476">
        <f t="shared" si="0"/>
        <v>0</v>
      </c>
    </row>
    <row r="10" spans="1:9">
      <c r="A10" s="475">
        <v>4</v>
      </c>
      <c r="B10" s="480" t="s">
        <v>697</v>
      </c>
      <c r="C10" s="475">
        <v>944.13</v>
      </c>
      <c r="D10" s="475">
        <v>138.35999999999999</v>
      </c>
      <c r="E10" s="475">
        <v>291.48</v>
      </c>
      <c r="F10" s="475">
        <v>2.68</v>
      </c>
      <c r="G10" s="475"/>
      <c r="H10" s="475">
        <v>171.55</v>
      </c>
      <c r="I10" s="476">
        <f t="shared" si="0"/>
        <v>788.33</v>
      </c>
    </row>
    <row r="11" spans="1:9">
      <c r="A11" s="475">
        <v>5</v>
      </c>
      <c r="B11" s="480" t="s">
        <v>568</v>
      </c>
      <c r="C11" s="475">
        <v>1234952.2100000002</v>
      </c>
      <c r="D11" s="475">
        <v>4254812.99</v>
      </c>
      <c r="E11" s="475">
        <v>370744.66000000003</v>
      </c>
      <c r="F11" s="475">
        <v>84295.93</v>
      </c>
      <c r="G11" s="475"/>
      <c r="H11" s="475">
        <v>0</v>
      </c>
      <c r="I11" s="476">
        <f t="shared" si="0"/>
        <v>5034724.6100000003</v>
      </c>
    </row>
    <row r="12" spans="1:9">
      <c r="A12" s="475">
        <v>6</v>
      </c>
      <c r="B12" s="480" t="s">
        <v>569</v>
      </c>
      <c r="C12" s="475">
        <v>1849.02</v>
      </c>
      <c r="D12" s="475">
        <v>13441.380000000001</v>
      </c>
      <c r="E12" s="475">
        <v>798.88000000000011</v>
      </c>
      <c r="F12" s="475">
        <v>240.92999999999998</v>
      </c>
      <c r="G12" s="475"/>
      <c r="H12" s="475">
        <v>1129.3499999999999</v>
      </c>
      <c r="I12" s="476">
        <f t="shared" si="0"/>
        <v>14250.59</v>
      </c>
    </row>
    <row r="13" spans="1:9">
      <c r="A13" s="475">
        <v>7</v>
      </c>
      <c r="B13" s="480" t="s">
        <v>570</v>
      </c>
      <c r="C13" s="475">
        <v>2978.39</v>
      </c>
      <c r="D13" s="475">
        <v>52856.01999999999</v>
      </c>
      <c r="E13" s="475">
        <v>1416.1100000000001</v>
      </c>
      <c r="F13" s="475">
        <v>1029.54</v>
      </c>
      <c r="G13" s="475"/>
      <c r="H13" s="475">
        <v>0</v>
      </c>
      <c r="I13" s="476">
        <f t="shared" si="0"/>
        <v>53388.759999999987</v>
      </c>
    </row>
    <row r="14" spans="1:9">
      <c r="A14" s="475">
        <v>8</v>
      </c>
      <c r="B14" s="480" t="s">
        <v>571</v>
      </c>
      <c r="C14" s="475">
        <v>5325.49</v>
      </c>
      <c r="D14" s="475">
        <v>9877.93</v>
      </c>
      <c r="E14" s="475">
        <v>2763.54</v>
      </c>
      <c r="F14" s="475">
        <v>148.36000000000001</v>
      </c>
      <c r="G14" s="475"/>
      <c r="H14" s="475">
        <v>893.91000000000008</v>
      </c>
      <c r="I14" s="476">
        <f t="shared" si="0"/>
        <v>12291.52</v>
      </c>
    </row>
    <row r="15" spans="1:9">
      <c r="A15" s="475">
        <v>9</v>
      </c>
      <c r="B15" s="480" t="s">
        <v>572</v>
      </c>
      <c r="C15" s="475">
        <v>0</v>
      </c>
      <c r="D15" s="475">
        <v>28773.709999999995</v>
      </c>
      <c r="E15" s="475">
        <v>23.81</v>
      </c>
      <c r="F15" s="475">
        <v>564.87</v>
      </c>
      <c r="G15" s="475"/>
      <c r="H15" s="475">
        <v>384.06</v>
      </c>
      <c r="I15" s="476">
        <f t="shared" si="0"/>
        <v>28185.029999999995</v>
      </c>
    </row>
    <row r="16" spans="1:9">
      <c r="A16" s="475">
        <v>10</v>
      </c>
      <c r="B16" s="480" t="s">
        <v>573</v>
      </c>
      <c r="C16" s="475">
        <v>415.92</v>
      </c>
      <c r="D16" s="475">
        <v>2066.39</v>
      </c>
      <c r="E16" s="475">
        <v>172.72</v>
      </c>
      <c r="F16" s="475">
        <v>34.840000000000003</v>
      </c>
      <c r="G16" s="475"/>
      <c r="H16" s="475">
        <v>305.70999999999998</v>
      </c>
      <c r="I16" s="476">
        <f t="shared" si="0"/>
        <v>2274.75</v>
      </c>
    </row>
    <row r="17" spans="1:9">
      <c r="A17" s="475">
        <v>11</v>
      </c>
      <c r="B17" s="480" t="s">
        <v>574</v>
      </c>
      <c r="C17" s="475">
        <v>496.40000000000003</v>
      </c>
      <c r="D17" s="475">
        <v>2348.4800000000005</v>
      </c>
      <c r="E17" s="475">
        <v>238.03</v>
      </c>
      <c r="F17" s="475">
        <v>27.01</v>
      </c>
      <c r="G17" s="475"/>
      <c r="H17" s="475">
        <v>283.47000000000003</v>
      </c>
      <c r="I17" s="476">
        <f t="shared" si="0"/>
        <v>2579.84</v>
      </c>
    </row>
    <row r="18" spans="1:9">
      <c r="A18" s="475">
        <v>12</v>
      </c>
      <c r="B18" s="480" t="s">
        <v>575</v>
      </c>
      <c r="C18" s="475">
        <v>19552.039999999994</v>
      </c>
      <c r="D18" s="475">
        <v>57002.46</v>
      </c>
      <c r="E18" s="475">
        <v>9202.0199999999986</v>
      </c>
      <c r="F18" s="475">
        <v>950.28000000000009</v>
      </c>
      <c r="G18" s="475"/>
      <c r="H18" s="475">
        <v>7678.2599999999993</v>
      </c>
      <c r="I18" s="476">
        <f t="shared" si="0"/>
        <v>66402.2</v>
      </c>
    </row>
    <row r="19" spans="1:9">
      <c r="A19" s="475">
        <v>13</v>
      </c>
      <c r="B19" s="480" t="s">
        <v>576</v>
      </c>
      <c r="C19" s="475">
        <v>12250.220000000001</v>
      </c>
      <c r="D19" s="475">
        <v>30427.039999999997</v>
      </c>
      <c r="E19" s="475">
        <v>5558.04</v>
      </c>
      <c r="F19" s="475">
        <v>476.69000000000005</v>
      </c>
      <c r="G19" s="475"/>
      <c r="H19" s="475">
        <v>3591.31</v>
      </c>
      <c r="I19" s="476">
        <f t="shared" si="0"/>
        <v>36642.529999999992</v>
      </c>
    </row>
    <row r="20" spans="1:9">
      <c r="A20" s="475">
        <v>14</v>
      </c>
      <c r="B20" s="480" t="s">
        <v>577</v>
      </c>
      <c r="C20" s="475">
        <v>3437.33</v>
      </c>
      <c r="D20" s="475">
        <v>6452.3200000000015</v>
      </c>
      <c r="E20" s="475">
        <v>1427.9599999999998</v>
      </c>
      <c r="F20" s="475">
        <v>113.35000000000001</v>
      </c>
      <c r="G20" s="475"/>
      <c r="H20" s="475">
        <v>2264.71</v>
      </c>
      <c r="I20" s="476">
        <f t="shared" si="0"/>
        <v>8348.340000000002</v>
      </c>
    </row>
    <row r="21" spans="1:9">
      <c r="A21" s="475">
        <v>15</v>
      </c>
      <c r="B21" s="480" t="s">
        <v>578</v>
      </c>
      <c r="C21" s="475">
        <v>22023.16</v>
      </c>
      <c r="D21" s="475">
        <v>30721.21</v>
      </c>
      <c r="E21" s="475">
        <v>7802.4</v>
      </c>
      <c r="F21" s="475">
        <v>573.62</v>
      </c>
      <c r="G21" s="475"/>
      <c r="H21" s="475">
        <v>2232.85</v>
      </c>
      <c r="I21" s="476">
        <f t="shared" si="0"/>
        <v>44368.349999999991</v>
      </c>
    </row>
    <row r="22" spans="1:9">
      <c r="A22" s="475">
        <v>16</v>
      </c>
      <c r="B22" s="480" t="s">
        <v>579</v>
      </c>
      <c r="C22" s="475">
        <v>0</v>
      </c>
      <c r="D22" s="475">
        <v>40086.740000000005</v>
      </c>
      <c r="E22" s="475">
        <v>0</v>
      </c>
      <c r="F22" s="475">
        <v>795.08</v>
      </c>
      <c r="G22" s="475"/>
      <c r="H22" s="475">
        <v>0</v>
      </c>
      <c r="I22" s="476">
        <f t="shared" si="0"/>
        <v>39291.660000000003</v>
      </c>
    </row>
    <row r="23" spans="1:9">
      <c r="A23" s="475">
        <v>17</v>
      </c>
      <c r="B23" s="480" t="s">
        <v>700</v>
      </c>
      <c r="C23" s="475">
        <v>0</v>
      </c>
      <c r="D23" s="475">
        <v>0</v>
      </c>
      <c r="E23" s="475">
        <v>0</v>
      </c>
      <c r="F23" s="475">
        <v>0</v>
      </c>
      <c r="G23" s="475"/>
      <c r="H23" s="475">
        <v>0</v>
      </c>
      <c r="I23" s="476">
        <f t="shared" si="0"/>
        <v>0</v>
      </c>
    </row>
    <row r="24" spans="1:9">
      <c r="A24" s="475">
        <v>18</v>
      </c>
      <c r="B24" s="480" t="s">
        <v>580</v>
      </c>
      <c r="C24" s="475">
        <v>1396.89</v>
      </c>
      <c r="D24" s="475">
        <v>2565.67</v>
      </c>
      <c r="E24" s="475">
        <v>638.78000000000009</v>
      </c>
      <c r="F24" s="475">
        <v>42.160000000000004</v>
      </c>
      <c r="G24" s="475"/>
      <c r="H24" s="475">
        <v>814.56</v>
      </c>
      <c r="I24" s="476">
        <f t="shared" si="0"/>
        <v>3281.6200000000003</v>
      </c>
    </row>
    <row r="25" spans="1:9">
      <c r="A25" s="475">
        <v>19</v>
      </c>
      <c r="B25" s="480" t="s">
        <v>581</v>
      </c>
      <c r="C25" s="475">
        <v>621.6</v>
      </c>
      <c r="D25" s="475">
        <v>15191.3</v>
      </c>
      <c r="E25" s="475">
        <v>252.70000000000002</v>
      </c>
      <c r="F25" s="475">
        <v>301.39000000000004</v>
      </c>
      <c r="G25" s="475"/>
      <c r="H25" s="475">
        <v>0</v>
      </c>
      <c r="I25" s="476">
        <f t="shared" si="0"/>
        <v>15258.81</v>
      </c>
    </row>
    <row r="26" spans="1:9">
      <c r="A26" s="475">
        <v>20</v>
      </c>
      <c r="B26" s="480" t="s">
        <v>699</v>
      </c>
      <c r="C26" s="475">
        <v>3157.7699999999995</v>
      </c>
      <c r="D26" s="475">
        <v>32581.85</v>
      </c>
      <c r="E26" s="475">
        <v>1452.85</v>
      </c>
      <c r="F26" s="475">
        <v>587.30999999999995</v>
      </c>
      <c r="G26" s="475"/>
      <c r="H26" s="475">
        <v>780.32999999999993</v>
      </c>
      <c r="I26" s="476">
        <f t="shared" si="0"/>
        <v>33699.46</v>
      </c>
    </row>
    <row r="27" spans="1:9">
      <c r="A27" s="475">
        <v>21</v>
      </c>
      <c r="B27" s="480" t="s">
        <v>582</v>
      </c>
      <c r="C27" s="475">
        <v>502.55999999999995</v>
      </c>
      <c r="D27" s="475">
        <v>10466.92</v>
      </c>
      <c r="E27" s="475">
        <v>360.87</v>
      </c>
      <c r="F27" s="475">
        <v>172.18</v>
      </c>
      <c r="G27" s="475"/>
      <c r="H27" s="475">
        <v>120.86</v>
      </c>
      <c r="I27" s="476">
        <f t="shared" si="0"/>
        <v>10436.429999999998</v>
      </c>
    </row>
    <row r="28" spans="1:9">
      <c r="A28" s="475">
        <v>22</v>
      </c>
      <c r="B28" s="480" t="s">
        <v>583</v>
      </c>
      <c r="C28" s="475">
        <v>60884.959999999999</v>
      </c>
      <c r="D28" s="475">
        <v>2078916.3199999991</v>
      </c>
      <c r="E28" s="475">
        <v>21061.619999999995</v>
      </c>
      <c r="F28" s="475">
        <v>40841.860000000052</v>
      </c>
      <c r="G28" s="475"/>
      <c r="H28" s="475">
        <v>10470.050000000001</v>
      </c>
      <c r="I28" s="476">
        <f t="shared" si="0"/>
        <v>2077897.7999999991</v>
      </c>
    </row>
    <row r="29" spans="1:9">
      <c r="A29" s="475">
        <v>23</v>
      </c>
      <c r="B29" s="480" t="s">
        <v>584</v>
      </c>
      <c r="C29" s="475">
        <v>106769.24</v>
      </c>
      <c r="D29" s="475">
        <v>320553.41000000003</v>
      </c>
      <c r="E29" s="475">
        <v>49775.6</v>
      </c>
      <c r="F29" s="475">
        <v>6177.2499999999982</v>
      </c>
      <c r="G29" s="475"/>
      <c r="H29" s="475">
        <v>2529.19</v>
      </c>
      <c r="I29" s="476">
        <f t="shared" si="0"/>
        <v>371369.80000000005</v>
      </c>
    </row>
    <row r="30" spans="1:9">
      <c r="A30" s="475">
        <v>24</v>
      </c>
      <c r="B30" s="480" t="s">
        <v>698</v>
      </c>
      <c r="C30" s="475">
        <v>965401.01</v>
      </c>
      <c r="D30" s="475">
        <v>7072.4200000000019</v>
      </c>
      <c r="E30" s="475">
        <v>290516.97999999992</v>
      </c>
      <c r="F30" s="475">
        <v>108.18999999999998</v>
      </c>
      <c r="G30" s="475"/>
      <c r="H30" s="475">
        <v>665.19</v>
      </c>
      <c r="I30" s="476">
        <f t="shared" si="0"/>
        <v>681848.26000000024</v>
      </c>
    </row>
    <row r="31" spans="1:9">
      <c r="A31" s="475">
        <v>25</v>
      </c>
      <c r="B31" s="480" t="s">
        <v>585</v>
      </c>
      <c r="C31" s="475">
        <v>237707.77</v>
      </c>
      <c r="D31" s="475">
        <v>1452051.0000000002</v>
      </c>
      <c r="E31" s="475">
        <v>102548.44000000002</v>
      </c>
      <c r="F31" s="475">
        <v>27710.85</v>
      </c>
      <c r="G31" s="475"/>
      <c r="H31" s="475">
        <v>1906.76</v>
      </c>
      <c r="I31" s="476">
        <f t="shared" si="0"/>
        <v>1559499.4800000002</v>
      </c>
    </row>
    <row r="32" spans="1:9">
      <c r="A32" s="475">
        <v>26</v>
      </c>
      <c r="B32" s="480" t="s">
        <v>695</v>
      </c>
      <c r="C32" s="475">
        <v>0</v>
      </c>
      <c r="D32" s="475">
        <v>0</v>
      </c>
      <c r="E32" s="475">
        <v>0</v>
      </c>
      <c r="F32" s="475">
        <v>0</v>
      </c>
      <c r="G32" s="475"/>
      <c r="H32" s="475">
        <v>0</v>
      </c>
      <c r="I32" s="476">
        <f t="shared" si="0"/>
        <v>0</v>
      </c>
    </row>
    <row r="33" spans="1:9">
      <c r="A33" s="475">
        <v>27</v>
      </c>
      <c r="B33" s="475" t="s">
        <v>586</v>
      </c>
      <c r="C33" s="475">
        <v>655820</v>
      </c>
      <c r="D33" s="475">
        <v>27827957.060000002</v>
      </c>
      <c r="E33" s="475">
        <v>327443.44</v>
      </c>
      <c r="F33" s="475">
        <v>19</v>
      </c>
      <c r="G33" s="475"/>
      <c r="H33" s="475"/>
      <c r="I33" s="476">
        <f t="shared" si="0"/>
        <v>28156314.620000001</v>
      </c>
    </row>
    <row r="34" spans="1:9">
      <c r="A34" s="475">
        <v>28</v>
      </c>
      <c r="B34" s="481" t="s">
        <v>108</v>
      </c>
      <c r="C34" s="481">
        <v>3692684.86</v>
      </c>
      <c r="D34" s="481">
        <v>94928256.700000018</v>
      </c>
      <c r="E34" s="481">
        <v>1306129.03</v>
      </c>
      <c r="F34" s="481">
        <v>185877.92</v>
      </c>
      <c r="G34" s="481">
        <v>206445.44</v>
      </c>
      <c r="H34" s="481">
        <v>43008.920000000006</v>
      </c>
      <c r="I34" s="476">
        <f t="shared" si="0"/>
        <v>96922489.170000017</v>
      </c>
    </row>
    <row r="36" spans="1:9">
      <c r="B36" s="512"/>
    </row>
    <row r="42" spans="1:9">
      <c r="A42" s="509"/>
      <c r="B42" s="509"/>
    </row>
    <row r="43" spans="1:9">
      <c r="A43" s="509"/>
      <c r="B43" s="50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70" zoomScaleNormal="70" workbookViewId="0">
      <selection activeCell="C23" sqref="C23"/>
    </sheetView>
  </sheetViews>
  <sheetFormatPr defaultColWidth="9.28515625" defaultRowHeight="12.75"/>
  <cols>
    <col min="1" max="1" width="11.7109375" style="479" bestFit="1" customWidth="1"/>
    <col min="2" max="2" width="108" style="479" bestFit="1" customWidth="1"/>
    <col min="3" max="4" width="35.5703125" style="479" customWidth="1"/>
    <col min="5" max="16384" width="9.28515625" style="479"/>
  </cols>
  <sheetData>
    <row r="1" spans="1:4">
      <c r="A1" s="470" t="s">
        <v>30</v>
      </c>
    </row>
    <row r="2" spans="1:4" ht="13.5">
      <c r="A2" s="470" t="s">
        <v>31</v>
      </c>
      <c r="B2" s="425">
        <f>'1. key ratios '!B2</f>
        <v>44377</v>
      </c>
    </row>
    <row r="3" spans="1:4">
      <c r="A3" s="471" t="s">
        <v>587</v>
      </c>
    </row>
    <row r="5" spans="1:4" ht="25.5">
      <c r="A5" s="639" t="s">
        <v>588</v>
      </c>
      <c r="B5" s="639"/>
      <c r="C5" s="501" t="s">
        <v>589</v>
      </c>
      <c r="D5" s="501" t="s">
        <v>590</v>
      </c>
    </row>
    <row r="6" spans="1:4">
      <c r="A6" s="482">
        <v>1</v>
      </c>
      <c r="B6" s="483" t="s">
        <v>591</v>
      </c>
      <c r="C6" s="574">
        <v>1415997.6452000001</v>
      </c>
      <c r="D6" s="475"/>
    </row>
    <row r="7" spans="1:4">
      <c r="A7" s="484">
        <v>2</v>
      </c>
      <c r="B7" s="483" t="s">
        <v>592</v>
      </c>
      <c r="C7" s="575">
        <v>145331.87599999999</v>
      </c>
      <c r="D7" s="475">
        <f>SUM(D8:D11)</f>
        <v>0</v>
      </c>
    </row>
    <row r="8" spans="1:4">
      <c r="A8" s="484">
        <v>2.1</v>
      </c>
      <c r="B8" s="485" t="s">
        <v>703</v>
      </c>
      <c r="C8" s="575">
        <v>98916.176000000007</v>
      </c>
      <c r="D8" s="475"/>
    </row>
    <row r="9" spans="1:4">
      <c r="A9" s="484">
        <v>2.2000000000000002</v>
      </c>
      <c r="B9" s="485" t="s">
        <v>701</v>
      </c>
      <c r="C9" s="575">
        <v>37573.68</v>
      </c>
      <c r="D9" s="475"/>
    </row>
    <row r="10" spans="1:4">
      <c r="A10" s="484">
        <v>2.2999999999999998</v>
      </c>
      <c r="B10" s="485" t="s">
        <v>593</v>
      </c>
      <c r="C10" s="575">
        <v>0</v>
      </c>
      <c r="D10" s="475"/>
    </row>
    <row r="11" spans="1:4">
      <c r="A11" s="484">
        <v>2.4</v>
      </c>
      <c r="B11" s="485" t="s">
        <v>594</v>
      </c>
      <c r="C11" s="575">
        <v>8842.02</v>
      </c>
      <c r="D11" s="475"/>
    </row>
    <row r="12" spans="1:4">
      <c r="A12" s="482">
        <v>3</v>
      </c>
      <c r="B12" s="483" t="s">
        <v>595</v>
      </c>
      <c r="C12" s="575">
        <v>190338.58020000003</v>
      </c>
      <c r="D12" s="475">
        <f>SUM(D13:D18)</f>
        <v>0</v>
      </c>
    </row>
    <row r="13" spans="1:4">
      <c r="A13" s="484">
        <v>3.1</v>
      </c>
      <c r="B13" s="485" t="s">
        <v>596</v>
      </c>
      <c r="C13" s="575">
        <v>43008.92</v>
      </c>
      <c r="D13" s="475"/>
    </row>
    <row r="14" spans="1:4">
      <c r="A14" s="484">
        <v>3.2</v>
      </c>
      <c r="B14" s="485" t="s">
        <v>597</v>
      </c>
      <c r="C14" s="575">
        <v>69267.257200000007</v>
      </c>
      <c r="D14" s="475"/>
    </row>
    <row r="15" spans="1:4">
      <c r="A15" s="484">
        <v>3.3</v>
      </c>
      <c r="B15" s="485" t="s">
        <v>692</v>
      </c>
      <c r="C15" s="575">
        <v>52112.963000000003</v>
      </c>
      <c r="D15" s="475"/>
    </row>
    <row r="16" spans="1:4">
      <c r="A16" s="484">
        <v>3.4</v>
      </c>
      <c r="B16" s="485" t="s">
        <v>702</v>
      </c>
      <c r="C16" s="575">
        <v>0</v>
      </c>
      <c r="D16" s="475"/>
    </row>
    <row r="17" spans="1:4">
      <c r="A17" s="484">
        <v>3.5</v>
      </c>
      <c r="B17" s="485" t="s">
        <v>598</v>
      </c>
      <c r="C17" s="575">
        <v>19668</v>
      </c>
      <c r="D17" s="475"/>
    </row>
    <row r="18" spans="1:4">
      <c r="A18" s="484">
        <v>3.6</v>
      </c>
      <c r="B18" s="485" t="s">
        <v>599</v>
      </c>
      <c r="C18" s="575">
        <v>6281.44</v>
      </c>
      <c r="D18" s="475"/>
    </row>
    <row r="19" spans="1:4">
      <c r="A19" s="486">
        <v>4</v>
      </c>
      <c r="B19" s="483" t="s">
        <v>600</v>
      </c>
      <c r="C19" s="574">
        <v>1370990.9410000001</v>
      </c>
      <c r="D19" s="481">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70" zoomScaleNormal="70" workbookViewId="0">
      <selection activeCell="C7" sqref="C7:C19"/>
    </sheetView>
  </sheetViews>
  <sheetFormatPr defaultColWidth="9.28515625" defaultRowHeight="12.75"/>
  <cols>
    <col min="1" max="1" width="11.7109375" style="479" bestFit="1" customWidth="1"/>
    <col min="2" max="2" width="124.7109375" style="479" customWidth="1"/>
    <col min="3" max="3" width="31.5703125" style="479" customWidth="1"/>
    <col min="4" max="4" width="39.28515625" style="479" customWidth="1"/>
    <col min="5" max="16384" width="9.28515625" style="479"/>
  </cols>
  <sheetData>
    <row r="1" spans="1:4">
      <c r="A1" s="470" t="s">
        <v>30</v>
      </c>
    </row>
    <row r="2" spans="1:4" ht="13.5">
      <c r="A2" s="470" t="s">
        <v>31</v>
      </c>
      <c r="B2" s="425">
        <f>'1. key ratios '!B2</f>
        <v>44377</v>
      </c>
    </row>
    <row r="3" spans="1:4">
      <c r="A3" s="471" t="s">
        <v>601</v>
      </c>
    </row>
    <row r="4" spans="1:4">
      <c r="A4" s="471"/>
    </row>
    <row r="5" spans="1:4" ht="15" customHeight="1">
      <c r="A5" s="640" t="s">
        <v>704</v>
      </c>
      <c r="B5" s="641"/>
      <c r="C5" s="630" t="s">
        <v>602</v>
      </c>
      <c r="D5" s="644" t="s">
        <v>603</v>
      </c>
    </row>
    <row r="6" spans="1:4">
      <c r="A6" s="642"/>
      <c r="B6" s="643"/>
      <c r="C6" s="633"/>
      <c r="D6" s="644"/>
    </row>
    <row r="7" spans="1:4">
      <c r="A7" s="481">
        <v>1</v>
      </c>
      <c r="B7" s="481" t="s">
        <v>591</v>
      </c>
      <c r="C7" s="475">
        <v>3211373</v>
      </c>
      <c r="D7" s="523"/>
    </row>
    <row r="8" spans="1:4">
      <c r="A8" s="475">
        <v>2</v>
      </c>
      <c r="B8" s="475" t="s">
        <v>604</v>
      </c>
      <c r="C8" s="475">
        <v>148476</v>
      </c>
      <c r="D8" s="523"/>
    </row>
    <row r="9" spans="1:4">
      <c r="A9" s="475">
        <v>3</v>
      </c>
      <c r="B9" s="487" t="s">
        <v>605</v>
      </c>
      <c r="C9" s="475"/>
      <c r="D9" s="523"/>
    </row>
    <row r="10" spans="1:4">
      <c r="A10" s="475">
        <v>4</v>
      </c>
      <c r="B10" s="475" t="s">
        <v>606</v>
      </c>
      <c r="C10" s="475">
        <v>322983.08</v>
      </c>
      <c r="D10" s="523"/>
    </row>
    <row r="11" spans="1:4">
      <c r="A11" s="475">
        <v>5</v>
      </c>
      <c r="B11" s="488" t="s">
        <v>607</v>
      </c>
      <c r="C11" s="475"/>
      <c r="D11" s="523"/>
    </row>
    <row r="12" spans="1:4">
      <c r="A12" s="475">
        <v>6</v>
      </c>
      <c r="B12" s="488" t="s">
        <v>608</v>
      </c>
      <c r="C12" s="475"/>
      <c r="D12" s="523"/>
    </row>
    <row r="13" spans="1:4">
      <c r="A13" s="475">
        <v>7</v>
      </c>
      <c r="B13" s="488" t="s">
        <v>609</v>
      </c>
      <c r="C13" s="475">
        <v>279974.08</v>
      </c>
      <c r="D13" s="523"/>
    </row>
    <row r="14" spans="1:4">
      <c r="A14" s="475">
        <v>8</v>
      </c>
      <c r="B14" s="488" t="s">
        <v>610</v>
      </c>
      <c r="C14" s="475"/>
      <c r="D14" s="475"/>
    </row>
    <row r="15" spans="1:4">
      <c r="A15" s="475">
        <v>9</v>
      </c>
      <c r="B15" s="488" t="s">
        <v>611</v>
      </c>
      <c r="C15" s="475"/>
      <c r="D15" s="475"/>
    </row>
    <row r="16" spans="1:4">
      <c r="A16" s="475">
        <v>10</v>
      </c>
      <c r="B16" s="488" t="s">
        <v>612</v>
      </c>
      <c r="C16" s="475">
        <v>43009</v>
      </c>
      <c r="D16" s="523"/>
    </row>
    <row r="17" spans="1:4">
      <c r="A17" s="475">
        <v>11</v>
      </c>
      <c r="B17" s="488" t="s">
        <v>613</v>
      </c>
      <c r="C17" s="475"/>
      <c r="D17" s="475"/>
    </row>
    <row r="18" spans="1:4">
      <c r="A18" s="475">
        <v>12</v>
      </c>
      <c r="B18" s="485" t="s">
        <v>709</v>
      </c>
      <c r="C18" s="475"/>
      <c r="D18" s="523"/>
    </row>
    <row r="19" spans="1:4">
      <c r="A19" s="481">
        <v>13</v>
      </c>
      <c r="B19" s="513" t="s">
        <v>600</v>
      </c>
      <c r="C19" s="481">
        <v>3036865.92</v>
      </c>
      <c r="D19" s="524"/>
    </row>
    <row r="22" spans="1:4">
      <c r="B22" s="470"/>
    </row>
    <row r="23" spans="1:4">
      <c r="B23" s="470"/>
    </row>
    <row r="24" spans="1:4">
      <c r="B24" s="47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Normal="100" workbookViewId="0">
      <selection activeCell="C32" sqref="C32"/>
    </sheetView>
  </sheetViews>
  <sheetFormatPr defaultColWidth="9.28515625" defaultRowHeight="12.75"/>
  <cols>
    <col min="1" max="1" width="11.7109375" style="479" bestFit="1" customWidth="1"/>
    <col min="2" max="2" width="80.7109375" style="479" customWidth="1"/>
    <col min="3" max="3" width="15.5703125" style="479" customWidth="1"/>
    <col min="4" max="5" width="22.28515625" style="479" customWidth="1"/>
    <col min="6" max="6" width="23.42578125" style="479" customWidth="1"/>
    <col min="7" max="14" width="22.28515625" style="479" customWidth="1"/>
    <col min="15" max="15" width="23.28515625" style="479" bestFit="1" customWidth="1"/>
    <col min="16" max="16" width="21.7109375" style="479" bestFit="1" customWidth="1"/>
    <col min="17" max="19" width="19" style="479" bestFit="1" customWidth="1"/>
    <col min="20" max="20" width="16.28515625" style="479" customWidth="1"/>
    <col min="21" max="21" width="21" style="479" customWidth="1"/>
    <col min="22" max="22" width="20" style="479" customWidth="1"/>
    <col min="23" max="16384" width="9.28515625" style="479"/>
  </cols>
  <sheetData>
    <row r="1" spans="1:22">
      <c r="A1" s="470" t="s">
        <v>30</v>
      </c>
    </row>
    <row r="2" spans="1:22" ht="13.5">
      <c r="A2" s="470" t="s">
        <v>31</v>
      </c>
      <c r="B2" s="425">
        <f>'1. key ratios '!B2</f>
        <v>44377</v>
      </c>
      <c r="C2" s="506"/>
    </row>
    <row r="3" spans="1:22">
      <c r="A3" s="471" t="s">
        <v>614</v>
      </c>
    </row>
    <row r="5" spans="1:22" ht="15" customHeight="1">
      <c r="A5" s="630" t="s">
        <v>539</v>
      </c>
      <c r="B5" s="632"/>
      <c r="C5" s="647" t="s">
        <v>615</v>
      </c>
      <c r="D5" s="648"/>
      <c r="E5" s="648"/>
      <c r="F5" s="648"/>
      <c r="G5" s="648"/>
      <c r="H5" s="648"/>
      <c r="I5" s="648"/>
      <c r="J5" s="648"/>
      <c r="K5" s="648"/>
      <c r="L5" s="648"/>
      <c r="M5" s="648"/>
      <c r="N5" s="648"/>
      <c r="O5" s="648"/>
      <c r="P5" s="648"/>
      <c r="Q5" s="648"/>
      <c r="R5" s="648"/>
      <c r="S5" s="648"/>
      <c r="T5" s="648"/>
      <c r="U5" s="649"/>
      <c r="V5" s="514"/>
    </row>
    <row r="6" spans="1:22">
      <c r="A6" s="645"/>
      <c r="B6" s="646"/>
      <c r="C6" s="650" t="s">
        <v>108</v>
      </c>
      <c r="D6" s="652" t="s">
        <v>616</v>
      </c>
      <c r="E6" s="652"/>
      <c r="F6" s="637"/>
      <c r="G6" s="653" t="s">
        <v>617</v>
      </c>
      <c r="H6" s="654"/>
      <c r="I6" s="654"/>
      <c r="J6" s="654"/>
      <c r="K6" s="655"/>
      <c r="L6" s="503"/>
      <c r="M6" s="656" t="s">
        <v>618</v>
      </c>
      <c r="N6" s="656"/>
      <c r="O6" s="637"/>
      <c r="P6" s="637"/>
      <c r="Q6" s="637"/>
      <c r="R6" s="637"/>
      <c r="S6" s="637"/>
      <c r="T6" s="637"/>
      <c r="U6" s="637"/>
      <c r="V6" s="503"/>
    </row>
    <row r="7" spans="1:22" ht="25.5">
      <c r="A7" s="633"/>
      <c r="B7" s="635"/>
      <c r="C7" s="651"/>
      <c r="D7" s="515"/>
      <c r="E7" s="508" t="s">
        <v>619</v>
      </c>
      <c r="F7" s="508" t="s">
        <v>620</v>
      </c>
      <c r="G7" s="506"/>
      <c r="H7" s="508" t="s">
        <v>619</v>
      </c>
      <c r="I7" s="508" t="s">
        <v>621</v>
      </c>
      <c r="J7" s="508" t="s">
        <v>622</v>
      </c>
      <c r="K7" s="508" t="s">
        <v>623</v>
      </c>
      <c r="L7" s="502"/>
      <c r="M7" s="497" t="s">
        <v>624</v>
      </c>
      <c r="N7" s="508" t="s">
        <v>622</v>
      </c>
      <c r="O7" s="508" t="s">
        <v>625</v>
      </c>
      <c r="P7" s="508" t="s">
        <v>626</v>
      </c>
      <c r="Q7" s="508" t="s">
        <v>627</v>
      </c>
      <c r="R7" s="508" t="s">
        <v>628</v>
      </c>
      <c r="S7" s="508" t="s">
        <v>629</v>
      </c>
      <c r="T7" s="516" t="s">
        <v>630</v>
      </c>
      <c r="U7" s="508" t="s">
        <v>631</v>
      </c>
      <c r="V7" s="514"/>
    </row>
    <row r="8" spans="1:22">
      <c r="A8" s="517">
        <v>1</v>
      </c>
      <c r="B8" s="481" t="s">
        <v>632</v>
      </c>
      <c r="C8" s="555">
        <v>12407773.979999995</v>
      </c>
      <c r="D8" s="557">
        <v>9292977.139999995</v>
      </c>
      <c r="E8" s="557">
        <v>16412.690000000002</v>
      </c>
      <c r="F8" s="557">
        <v>0</v>
      </c>
      <c r="G8" s="557">
        <v>77931.169999999984</v>
      </c>
      <c r="H8" s="557">
        <v>8014.7300000000005</v>
      </c>
      <c r="I8" s="557">
        <v>5043.7299999999996</v>
      </c>
      <c r="J8" s="557">
        <v>0</v>
      </c>
      <c r="K8" s="557">
        <v>0</v>
      </c>
      <c r="L8" s="557">
        <v>3036865.67</v>
      </c>
      <c r="M8" s="557">
        <v>10051.000000000004</v>
      </c>
      <c r="N8" s="557">
        <v>35992.320000000007</v>
      </c>
      <c r="O8" s="557">
        <v>36819.99</v>
      </c>
      <c r="P8" s="557">
        <v>11124.87</v>
      </c>
      <c r="Q8" s="557">
        <v>1152111.1199999999</v>
      </c>
      <c r="R8" s="557">
        <v>0</v>
      </c>
      <c r="S8" s="557">
        <v>0</v>
      </c>
      <c r="T8" s="557">
        <v>226968.47999999998</v>
      </c>
      <c r="U8" s="557">
        <v>22850.960000000003</v>
      </c>
    </row>
    <row r="9" spans="1:22">
      <c r="A9" s="475">
        <v>1.1000000000000001</v>
      </c>
      <c r="B9" s="499" t="s">
        <v>633</v>
      </c>
      <c r="C9" s="558"/>
      <c r="D9" s="557"/>
      <c r="E9" s="557"/>
      <c r="F9" s="557"/>
      <c r="G9" s="557"/>
      <c r="H9" s="557"/>
      <c r="I9" s="557"/>
      <c r="J9" s="557"/>
      <c r="K9" s="557"/>
      <c r="L9" s="557"/>
      <c r="M9" s="557"/>
      <c r="N9" s="557"/>
      <c r="O9" s="557"/>
      <c r="P9" s="557"/>
      <c r="Q9" s="557"/>
      <c r="R9" s="557"/>
      <c r="S9" s="557"/>
      <c r="T9" s="557"/>
      <c r="U9" s="557"/>
    </row>
    <row r="10" spans="1:22">
      <c r="A10" s="475">
        <v>1.2</v>
      </c>
      <c r="B10" s="499" t="s">
        <v>634</v>
      </c>
      <c r="C10" s="558"/>
      <c r="D10" s="557"/>
      <c r="E10" s="557"/>
      <c r="F10" s="557"/>
      <c r="G10" s="557"/>
      <c r="H10" s="557"/>
      <c r="I10" s="557"/>
      <c r="J10" s="557"/>
      <c r="K10" s="557"/>
      <c r="L10" s="557"/>
      <c r="M10" s="557"/>
      <c r="N10" s="557"/>
      <c r="O10" s="557"/>
      <c r="P10" s="557"/>
      <c r="Q10" s="557"/>
      <c r="R10" s="557"/>
      <c r="S10" s="557"/>
      <c r="T10" s="557"/>
      <c r="U10" s="557"/>
    </row>
    <row r="11" spans="1:22">
      <c r="A11" s="475">
        <v>1.3</v>
      </c>
      <c r="B11" s="499" t="s">
        <v>635</v>
      </c>
      <c r="C11" s="558"/>
      <c r="D11" s="557"/>
      <c r="E11" s="557"/>
      <c r="F11" s="557"/>
      <c r="G11" s="557"/>
      <c r="H11" s="557"/>
      <c r="I11" s="557"/>
      <c r="J11" s="557"/>
      <c r="K11" s="557"/>
      <c r="L11" s="557"/>
      <c r="M11" s="557"/>
      <c r="N11" s="557"/>
      <c r="O11" s="557"/>
      <c r="P11" s="557"/>
      <c r="Q11" s="557"/>
      <c r="R11" s="557"/>
      <c r="S11" s="557"/>
      <c r="T11" s="557"/>
      <c r="U11" s="557"/>
    </row>
    <row r="12" spans="1:22">
      <c r="A12" s="475">
        <v>1.4</v>
      </c>
      <c r="B12" s="499" t="s">
        <v>636</v>
      </c>
      <c r="C12" s="558"/>
      <c r="D12" s="557"/>
      <c r="E12" s="557"/>
      <c r="F12" s="557"/>
      <c r="G12" s="557"/>
      <c r="H12" s="557"/>
      <c r="I12" s="557"/>
      <c r="J12" s="557"/>
      <c r="K12" s="557"/>
      <c r="L12" s="557"/>
      <c r="M12" s="557"/>
      <c r="N12" s="557"/>
      <c r="O12" s="557"/>
      <c r="P12" s="557"/>
      <c r="Q12" s="557"/>
      <c r="R12" s="557"/>
      <c r="S12" s="557"/>
      <c r="T12" s="557"/>
      <c r="U12" s="557"/>
    </row>
    <row r="13" spans="1:22">
      <c r="A13" s="475">
        <v>1.5</v>
      </c>
      <c r="B13" s="499" t="s">
        <v>637</v>
      </c>
      <c r="C13" s="558">
        <v>6432085.5400000103</v>
      </c>
      <c r="D13" s="557">
        <v>4237402.8800000101</v>
      </c>
      <c r="E13" s="557">
        <v>0</v>
      </c>
      <c r="F13" s="557">
        <v>0</v>
      </c>
      <c r="G13" s="557">
        <v>0</v>
      </c>
      <c r="H13" s="557">
        <v>0</v>
      </c>
      <c r="I13" s="557">
        <v>0</v>
      </c>
      <c r="J13" s="557">
        <v>0</v>
      </c>
      <c r="K13" s="557">
        <v>0</v>
      </c>
      <c r="L13" s="557">
        <v>2194682.65</v>
      </c>
      <c r="M13" s="557">
        <v>0</v>
      </c>
      <c r="N13" s="557">
        <v>0</v>
      </c>
      <c r="O13" s="557">
        <v>0</v>
      </c>
      <c r="P13" s="557">
        <v>0</v>
      </c>
      <c r="Q13" s="557">
        <v>962303.57</v>
      </c>
      <c r="R13" s="557">
        <v>0</v>
      </c>
      <c r="S13" s="557">
        <v>0</v>
      </c>
      <c r="T13" s="557">
        <v>0</v>
      </c>
      <c r="U13" s="557">
        <v>0</v>
      </c>
    </row>
    <row r="14" spans="1:22">
      <c r="A14" s="475">
        <v>1.6</v>
      </c>
      <c r="B14" s="499" t="s">
        <v>638</v>
      </c>
      <c r="C14" s="558">
        <v>5975688.4399999995</v>
      </c>
      <c r="D14" s="557">
        <v>5055574.03</v>
      </c>
      <c r="E14" s="557">
        <v>16412.690000000002</v>
      </c>
      <c r="F14" s="557">
        <v>0</v>
      </c>
      <c r="G14" s="557">
        <v>77931.169999999984</v>
      </c>
      <c r="H14" s="557">
        <v>8014.7300000000005</v>
      </c>
      <c r="I14" s="557">
        <v>5043.7299999999996</v>
      </c>
      <c r="J14" s="557">
        <v>0</v>
      </c>
      <c r="K14" s="557">
        <v>0</v>
      </c>
      <c r="L14" s="557">
        <v>842183.01999999979</v>
      </c>
      <c r="M14" s="557">
        <v>10051.000000000004</v>
      </c>
      <c r="N14" s="557">
        <v>35992.320000000007</v>
      </c>
      <c r="O14" s="557">
        <v>36819.99</v>
      </c>
      <c r="P14" s="557">
        <v>11124.87</v>
      </c>
      <c r="Q14" s="557">
        <v>189807.55</v>
      </c>
      <c r="R14" s="557">
        <v>0</v>
      </c>
      <c r="S14" s="557">
        <v>0</v>
      </c>
      <c r="T14" s="557">
        <v>226968.47999999998</v>
      </c>
      <c r="U14" s="557">
        <v>22850.960000000003</v>
      </c>
    </row>
    <row r="15" spans="1:22">
      <c r="A15" s="517">
        <v>2</v>
      </c>
      <c r="B15" s="481" t="s">
        <v>639</v>
      </c>
      <c r="C15" s="570">
        <v>39931437.770000003</v>
      </c>
      <c r="D15" s="571">
        <v>39931437.770000003</v>
      </c>
      <c r="E15" s="571">
        <v>0</v>
      </c>
      <c r="F15" s="571">
        <v>0</v>
      </c>
      <c r="G15" s="571">
        <v>0</v>
      </c>
      <c r="H15" s="571">
        <v>0</v>
      </c>
      <c r="I15" s="571">
        <v>0</v>
      </c>
      <c r="J15" s="571">
        <v>0</v>
      </c>
      <c r="K15" s="571">
        <v>0</v>
      </c>
      <c r="L15" s="571">
        <v>0</v>
      </c>
      <c r="M15" s="571">
        <v>0</v>
      </c>
      <c r="N15" s="571">
        <v>0</v>
      </c>
      <c r="O15" s="571">
        <v>0</v>
      </c>
      <c r="P15" s="571">
        <v>0</v>
      </c>
      <c r="Q15" s="571">
        <v>0</v>
      </c>
      <c r="R15" s="571">
        <v>0</v>
      </c>
      <c r="S15" s="571">
        <v>0</v>
      </c>
      <c r="T15" s="571">
        <v>0</v>
      </c>
      <c r="U15" s="571">
        <v>0</v>
      </c>
    </row>
    <row r="16" spans="1:22">
      <c r="A16" s="475">
        <v>2.1</v>
      </c>
      <c r="B16" s="499" t="s">
        <v>633</v>
      </c>
      <c r="C16" s="572"/>
      <c r="D16" s="571"/>
      <c r="E16" s="571"/>
      <c r="F16" s="571"/>
      <c r="G16" s="571"/>
      <c r="H16" s="571"/>
      <c r="I16" s="571"/>
      <c r="J16" s="571"/>
      <c r="K16" s="571"/>
      <c r="L16" s="571"/>
      <c r="M16" s="571"/>
      <c r="N16" s="571"/>
      <c r="O16" s="571"/>
      <c r="P16" s="571"/>
      <c r="Q16" s="571"/>
      <c r="R16" s="571"/>
      <c r="S16" s="571"/>
      <c r="T16" s="571"/>
      <c r="U16" s="571"/>
    </row>
    <row r="17" spans="1:21">
      <c r="A17" s="475">
        <v>2.2000000000000002</v>
      </c>
      <c r="B17" s="499" t="s">
        <v>634</v>
      </c>
      <c r="C17" s="572">
        <v>34931437.770000003</v>
      </c>
      <c r="D17" s="571">
        <v>34931437.770000003</v>
      </c>
      <c r="E17" s="571"/>
      <c r="F17" s="571"/>
      <c r="G17" s="571"/>
      <c r="H17" s="571"/>
      <c r="I17" s="571"/>
      <c r="J17" s="571"/>
      <c r="K17" s="571"/>
      <c r="L17" s="571"/>
      <c r="M17" s="571"/>
      <c r="N17" s="571"/>
      <c r="O17" s="571"/>
      <c r="P17" s="571"/>
      <c r="Q17" s="571"/>
      <c r="R17" s="571"/>
      <c r="S17" s="571"/>
      <c r="T17" s="571"/>
      <c r="U17" s="571"/>
    </row>
    <row r="18" spans="1:21">
      <c r="A18" s="475">
        <v>2.2999999999999998</v>
      </c>
      <c r="B18" s="499" t="s">
        <v>635</v>
      </c>
      <c r="C18" s="572"/>
      <c r="D18" s="571"/>
      <c r="E18" s="571"/>
      <c r="F18" s="571"/>
      <c r="G18" s="571"/>
      <c r="H18" s="571"/>
      <c r="I18" s="571"/>
      <c r="J18" s="571"/>
      <c r="K18" s="571"/>
      <c r="L18" s="571"/>
      <c r="M18" s="571"/>
      <c r="N18" s="571"/>
      <c r="O18" s="571"/>
      <c r="P18" s="571"/>
      <c r="Q18" s="571"/>
      <c r="R18" s="571"/>
      <c r="S18" s="571"/>
      <c r="T18" s="571"/>
      <c r="U18" s="571"/>
    </row>
    <row r="19" spans="1:21">
      <c r="A19" s="475">
        <v>2.4</v>
      </c>
      <c r="B19" s="499" t="s">
        <v>636</v>
      </c>
      <c r="C19" s="572">
        <v>3000000</v>
      </c>
      <c r="D19" s="571">
        <v>3000000</v>
      </c>
      <c r="E19" s="571"/>
      <c r="F19" s="571"/>
      <c r="G19" s="571"/>
      <c r="H19" s="571"/>
      <c r="I19" s="571"/>
      <c r="J19" s="571"/>
      <c r="K19" s="571"/>
      <c r="L19" s="571"/>
      <c r="M19" s="571"/>
      <c r="N19" s="571"/>
      <c r="O19" s="571"/>
      <c r="P19" s="571"/>
      <c r="Q19" s="571"/>
      <c r="R19" s="571"/>
      <c r="S19" s="571"/>
      <c r="T19" s="571"/>
      <c r="U19" s="571"/>
    </row>
    <row r="20" spans="1:21">
      <c r="A20" s="475">
        <v>2.5</v>
      </c>
      <c r="B20" s="499" t="s">
        <v>637</v>
      </c>
      <c r="C20" s="572">
        <v>2000000</v>
      </c>
      <c r="D20" s="571">
        <v>2000000</v>
      </c>
      <c r="E20" s="571"/>
      <c r="F20" s="571"/>
      <c r="G20" s="571"/>
      <c r="H20" s="571"/>
      <c r="I20" s="571"/>
      <c r="J20" s="571"/>
      <c r="K20" s="571"/>
      <c r="L20" s="571"/>
      <c r="M20" s="571"/>
      <c r="N20" s="571"/>
      <c r="O20" s="571"/>
      <c r="P20" s="571"/>
      <c r="Q20" s="571"/>
      <c r="R20" s="571"/>
      <c r="S20" s="571"/>
      <c r="T20" s="571"/>
      <c r="U20" s="571"/>
    </row>
    <row r="21" spans="1:21">
      <c r="A21" s="475">
        <v>2.6</v>
      </c>
      <c r="B21" s="499" t="s">
        <v>638</v>
      </c>
      <c r="C21" s="572"/>
      <c r="D21" s="571"/>
      <c r="E21" s="571"/>
      <c r="F21" s="571"/>
      <c r="G21" s="571"/>
      <c r="H21" s="571"/>
      <c r="I21" s="571"/>
      <c r="J21" s="571"/>
      <c r="K21" s="571"/>
      <c r="L21" s="571"/>
      <c r="M21" s="571"/>
      <c r="N21" s="571"/>
      <c r="O21" s="571"/>
      <c r="P21" s="571"/>
      <c r="Q21" s="571"/>
      <c r="R21" s="571"/>
      <c r="S21" s="571"/>
      <c r="T21" s="571"/>
      <c r="U21" s="571"/>
    </row>
    <row r="22" spans="1:21">
      <c r="A22" s="517">
        <v>3</v>
      </c>
      <c r="B22" s="481" t="s">
        <v>694</v>
      </c>
      <c r="C22" s="570">
        <v>240254.98</v>
      </c>
      <c r="D22" s="571">
        <v>156603</v>
      </c>
      <c r="E22" s="573">
        <v>0</v>
      </c>
      <c r="F22" s="573">
        <v>0</v>
      </c>
      <c r="G22" s="571">
        <v>0</v>
      </c>
      <c r="H22" s="573">
        <v>0</v>
      </c>
      <c r="I22" s="573">
        <v>0</v>
      </c>
      <c r="J22" s="573">
        <v>0</v>
      </c>
      <c r="K22" s="573">
        <v>0</v>
      </c>
      <c r="L22" s="571">
        <v>0</v>
      </c>
      <c r="M22" s="573">
        <v>0</v>
      </c>
      <c r="N22" s="573">
        <v>0</v>
      </c>
      <c r="O22" s="573">
        <v>0</v>
      </c>
      <c r="P22" s="573">
        <v>0</v>
      </c>
      <c r="Q22" s="573">
        <v>0</v>
      </c>
      <c r="R22" s="573">
        <v>0</v>
      </c>
      <c r="S22" s="573">
        <v>0</v>
      </c>
      <c r="T22" s="573">
        <v>0</v>
      </c>
      <c r="U22" s="571">
        <v>0</v>
      </c>
    </row>
    <row r="23" spans="1:21">
      <c r="A23" s="475">
        <v>3.1</v>
      </c>
      <c r="B23" s="499" t="s">
        <v>633</v>
      </c>
      <c r="C23" s="572"/>
      <c r="D23" s="571"/>
      <c r="E23" s="573"/>
      <c r="F23" s="573"/>
      <c r="G23" s="571"/>
      <c r="H23" s="573"/>
      <c r="I23" s="573"/>
      <c r="J23" s="573"/>
      <c r="K23" s="573"/>
      <c r="L23" s="571"/>
      <c r="M23" s="573"/>
      <c r="N23" s="573"/>
      <c r="O23" s="573"/>
      <c r="P23" s="573"/>
      <c r="Q23" s="573"/>
      <c r="R23" s="573"/>
      <c r="S23" s="573"/>
      <c r="T23" s="573"/>
      <c r="U23" s="571"/>
    </row>
    <row r="24" spans="1:21">
      <c r="A24" s="475">
        <v>3.2</v>
      </c>
      <c r="B24" s="499" t="s">
        <v>634</v>
      </c>
      <c r="C24" s="572"/>
      <c r="D24" s="571"/>
      <c r="E24" s="573"/>
      <c r="F24" s="573"/>
      <c r="G24" s="571"/>
      <c r="H24" s="573"/>
      <c r="I24" s="573"/>
      <c r="J24" s="573"/>
      <c r="K24" s="573"/>
      <c r="L24" s="571"/>
      <c r="M24" s="573"/>
      <c r="N24" s="573"/>
      <c r="O24" s="573"/>
      <c r="P24" s="573"/>
      <c r="Q24" s="573"/>
      <c r="R24" s="573"/>
      <c r="S24" s="573"/>
      <c r="T24" s="573"/>
      <c r="U24" s="571"/>
    </row>
    <row r="25" spans="1:21">
      <c r="A25" s="475">
        <v>3.3</v>
      </c>
      <c r="B25" s="499" t="s">
        <v>635</v>
      </c>
      <c r="C25" s="572"/>
      <c r="D25" s="571"/>
      <c r="E25" s="573"/>
      <c r="F25" s="573"/>
      <c r="G25" s="571"/>
      <c r="H25" s="573"/>
      <c r="I25" s="573"/>
      <c r="J25" s="573"/>
      <c r="K25" s="573"/>
      <c r="L25" s="571"/>
      <c r="M25" s="573"/>
      <c r="N25" s="573"/>
      <c r="O25" s="573"/>
      <c r="P25" s="573"/>
      <c r="Q25" s="573"/>
      <c r="R25" s="573"/>
      <c r="S25" s="573"/>
      <c r="T25" s="573"/>
      <c r="U25" s="571"/>
    </row>
    <row r="26" spans="1:21">
      <c r="A26" s="475">
        <v>3.4</v>
      </c>
      <c r="B26" s="499" t="s">
        <v>636</v>
      </c>
      <c r="C26" s="572"/>
      <c r="D26" s="571"/>
      <c r="E26" s="573"/>
      <c r="F26" s="573"/>
      <c r="G26" s="571"/>
      <c r="H26" s="573"/>
      <c r="I26" s="573"/>
      <c r="J26" s="573"/>
      <c r="K26" s="573"/>
      <c r="L26" s="571"/>
      <c r="M26" s="573"/>
      <c r="N26" s="573"/>
      <c r="O26" s="573"/>
      <c r="P26" s="573"/>
      <c r="Q26" s="573"/>
      <c r="R26" s="573"/>
      <c r="S26" s="573"/>
      <c r="T26" s="573"/>
      <c r="U26" s="571"/>
    </row>
    <row r="27" spans="1:21">
      <c r="A27" s="475">
        <v>3.5</v>
      </c>
      <c r="B27" s="499" t="s">
        <v>637</v>
      </c>
      <c r="C27" s="572">
        <v>156603</v>
      </c>
      <c r="D27" s="571">
        <v>156603</v>
      </c>
      <c r="E27" s="573"/>
      <c r="F27" s="573"/>
      <c r="G27" s="571"/>
      <c r="H27" s="573"/>
      <c r="I27" s="573"/>
      <c r="J27" s="573"/>
      <c r="K27" s="573"/>
      <c r="L27" s="571"/>
      <c r="M27" s="573"/>
      <c r="N27" s="573"/>
      <c r="O27" s="573"/>
      <c r="P27" s="573"/>
      <c r="Q27" s="573"/>
      <c r="R27" s="573"/>
      <c r="S27" s="573"/>
      <c r="T27" s="573"/>
      <c r="U27" s="571"/>
    </row>
    <row r="28" spans="1:21">
      <c r="A28" s="475">
        <v>3.6</v>
      </c>
      <c r="B28" s="499" t="s">
        <v>638</v>
      </c>
      <c r="C28" s="572">
        <v>83651.98000000001</v>
      </c>
      <c r="D28" s="571"/>
      <c r="E28" s="573"/>
      <c r="F28" s="573"/>
      <c r="G28" s="571"/>
      <c r="H28" s="573"/>
      <c r="I28" s="573"/>
      <c r="J28" s="573"/>
      <c r="K28" s="573"/>
      <c r="L28" s="571"/>
      <c r="M28" s="573"/>
      <c r="N28" s="573"/>
      <c r="O28" s="573"/>
      <c r="P28" s="573"/>
      <c r="Q28" s="573"/>
      <c r="R28" s="573"/>
      <c r="S28" s="573"/>
      <c r="T28" s="573"/>
      <c r="U28" s="57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topLeftCell="A4" workbookViewId="0">
      <selection activeCell="C13" sqref="C13"/>
    </sheetView>
  </sheetViews>
  <sheetFormatPr defaultColWidth="9.28515625" defaultRowHeight="12.75"/>
  <cols>
    <col min="1" max="1" width="11.7109375" style="479" bestFit="1" customWidth="1"/>
    <col min="2" max="2" width="90.28515625" style="479" bestFit="1" customWidth="1"/>
    <col min="3" max="3" width="19.7109375" style="479" customWidth="1"/>
    <col min="4" max="4" width="21.140625" style="479" customWidth="1"/>
    <col min="5" max="5" width="17.140625" style="479" customWidth="1"/>
    <col min="6" max="6" width="22.28515625" style="479" customWidth="1"/>
    <col min="7" max="7" width="19.28515625" style="479" customWidth="1"/>
    <col min="8" max="8" width="17.140625" style="479" customWidth="1"/>
    <col min="9" max="14" width="22.28515625" style="479" customWidth="1"/>
    <col min="15" max="15" width="23" style="479" customWidth="1"/>
    <col min="16" max="16" width="21.7109375" style="479" bestFit="1" customWidth="1"/>
    <col min="17" max="19" width="19" style="479" bestFit="1" customWidth="1"/>
    <col min="20" max="20" width="14.7109375" style="479" customWidth="1"/>
    <col min="21" max="21" width="20" style="479" customWidth="1"/>
    <col min="22" max="16384" width="9.28515625" style="479"/>
  </cols>
  <sheetData>
    <row r="1" spans="1:21">
      <c r="A1" s="470" t="s">
        <v>30</v>
      </c>
    </row>
    <row r="2" spans="1:21" ht="13.5">
      <c r="A2" s="470" t="s">
        <v>31</v>
      </c>
      <c r="B2" s="425">
        <f>'1. key ratios '!B2</f>
        <v>44377</v>
      </c>
      <c r="C2" s="425"/>
    </row>
    <row r="3" spans="1:21">
      <c r="A3" s="471" t="s">
        <v>641</v>
      </c>
    </row>
    <row r="5" spans="1:21" ht="13.5" customHeight="1">
      <c r="A5" s="657" t="s">
        <v>642</v>
      </c>
      <c r="B5" s="658"/>
      <c r="C5" s="666" t="s">
        <v>643</v>
      </c>
      <c r="D5" s="667"/>
      <c r="E5" s="667"/>
      <c r="F5" s="667"/>
      <c r="G5" s="667"/>
      <c r="H5" s="667"/>
      <c r="I5" s="667"/>
      <c r="J5" s="667"/>
      <c r="K5" s="667"/>
      <c r="L5" s="667"/>
      <c r="M5" s="667"/>
      <c r="N5" s="667"/>
      <c r="O5" s="667"/>
      <c r="P5" s="667"/>
      <c r="Q5" s="667"/>
      <c r="R5" s="667"/>
      <c r="S5" s="667"/>
      <c r="T5" s="668"/>
      <c r="U5" s="514"/>
    </row>
    <row r="6" spans="1:21">
      <c r="A6" s="659"/>
      <c r="B6" s="660"/>
      <c r="C6" s="650" t="s">
        <v>108</v>
      </c>
      <c r="D6" s="663" t="s">
        <v>644</v>
      </c>
      <c r="E6" s="663"/>
      <c r="F6" s="664"/>
      <c r="G6" s="665" t="s">
        <v>645</v>
      </c>
      <c r="H6" s="663"/>
      <c r="I6" s="663"/>
      <c r="J6" s="663"/>
      <c r="K6" s="664"/>
      <c r="L6" s="653" t="s">
        <v>646</v>
      </c>
      <c r="M6" s="654"/>
      <c r="N6" s="654"/>
      <c r="O6" s="654"/>
      <c r="P6" s="654"/>
      <c r="Q6" s="654"/>
      <c r="R6" s="654"/>
      <c r="S6" s="654"/>
      <c r="T6" s="655"/>
      <c r="U6" s="503"/>
    </row>
    <row r="7" spans="1:21">
      <c r="A7" s="661"/>
      <c r="B7" s="662"/>
      <c r="C7" s="651"/>
      <c r="E7" s="497" t="s">
        <v>619</v>
      </c>
      <c r="F7" s="508" t="s">
        <v>620</v>
      </c>
      <c r="H7" s="497" t="s">
        <v>619</v>
      </c>
      <c r="I7" s="508" t="s">
        <v>621</v>
      </c>
      <c r="J7" s="508" t="s">
        <v>622</v>
      </c>
      <c r="K7" s="508" t="s">
        <v>623</v>
      </c>
      <c r="L7" s="518"/>
      <c r="M7" s="497" t="s">
        <v>624</v>
      </c>
      <c r="N7" s="508" t="s">
        <v>622</v>
      </c>
      <c r="O7" s="508" t="s">
        <v>625</v>
      </c>
      <c r="P7" s="508" t="s">
        <v>626</v>
      </c>
      <c r="Q7" s="508" t="s">
        <v>627</v>
      </c>
      <c r="R7" s="508" t="s">
        <v>628</v>
      </c>
      <c r="S7" s="508" t="s">
        <v>629</v>
      </c>
      <c r="T7" s="516" t="s">
        <v>630</v>
      </c>
      <c r="U7" s="514"/>
    </row>
    <row r="8" spans="1:21">
      <c r="A8" s="518">
        <v>1</v>
      </c>
      <c r="B8" s="513" t="s">
        <v>632</v>
      </c>
      <c r="C8" s="556">
        <v>12407773.979999995</v>
      </c>
      <c r="D8" s="557">
        <v>9292977.139999995</v>
      </c>
      <c r="E8" s="557">
        <v>16412.690000000002</v>
      </c>
      <c r="F8" s="557">
        <v>0</v>
      </c>
      <c r="G8" s="557">
        <v>77931.169999999984</v>
      </c>
      <c r="H8" s="557">
        <v>8014.7300000000005</v>
      </c>
      <c r="I8" s="557">
        <v>5043.7299999999996</v>
      </c>
      <c r="J8" s="557">
        <v>0</v>
      </c>
      <c r="K8" s="557">
        <v>0</v>
      </c>
      <c r="L8" s="557">
        <v>3036865.67</v>
      </c>
      <c r="M8" s="557">
        <v>10051.000000000004</v>
      </c>
      <c r="N8" s="557">
        <v>35992.320000000007</v>
      </c>
      <c r="O8" s="557">
        <v>36819.99</v>
      </c>
      <c r="P8" s="557">
        <v>11124.87</v>
      </c>
      <c r="Q8" s="557">
        <v>1152111.1199999999</v>
      </c>
      <c r="R8" s="557">
        <v>0</v>
      </c>
      <c r="S8" s="557">
        <v>0</v>
      </c>
      <c r="T8" s="557">
        <v>226968.47999999998</v>
      </c>
    </row>
    <row r="9" spans="1:21">
      <c r="A9" s="499">
        <v>1.1000000000000001</v>
      </c>
      <c r="B9" s="499" t="s">
        <v>647</v>
      </c>
      <c r="C9" s="558">
        <v>9015581.0399999991</v>
      </c>
      <c r="D9" s="557">
        <v>6271197.5299999993</v>
      </c>
      <c r="E9" s="557">
        <v>0</v>
      </c>
      <c r="F9" s="557">
        <v>0</v>
      </c>
      <c r="G9" s="557">
        <v>0</v>
      </c>
      <c r="H9" s="557">
        <v>0</v>
      </c>
      <c r="I9" s="557">
        <v>0</v>
      </c>
      <c r="J9" s="557">
        <v>0</v>
      </c>
      <c r="K9" s="557">
        <v>0</v>
      </c>
      <c r="L9" s="557">
        <v>2744383.51</v>
      </c>
      <c r="M9" s="557">
        <v>0</v>
      </c>
      <c r="N9" s="557">
        <v>0</v>
      </c>
      <c r="O9" s="557">
        <v>0</v>
      </c>
      <c r="P9" s="557">
        <v>0</v>
      </c>
      <c r="Q9" s="557">
        <v>1152111.1199999999</v>
      </c>
      <c r="R9" s="557">
        <v>0</v>
      </c>
      <c r="S9" s="557">
        <v>0</v>
      </c>
      <c r="T9" s="557">
        <v>226968.47999999998</v>
      </c>
    </row>
    <row r="10" spans="1:21">
      <c r="A10" s="519" t="s">
        <v>14</v>
      </c>
      <c r="B10" s="519" t="s">
        <v>648</v>
      </c>
      <c r="C10" s="559">
        <v>8973795.9699999988</v>
      </c>
      <c r="D10" s="557">
        <v>6229412.459999999</v>
      </c>
      <c r="E10" s="557">
        <v>0</v>
      </c>
      <c r="F10" s="557">
        <v>0</v>
      </c>
      <c r="G10" s="557">
        <v>0</v>
      </c>
      <c r="H10" s="557">
        <v>0</v>
      </c>
      <c r="I10" s="557">
        <v>0</v>
      </c>
      <c r="J10" s="557">
        <v>0</v>
      </c>
      <c r="K10" s="557">
        <v>0</v>
      </c>
      <c r="L10" s="557">
        <v>2744383.51</v>
      </c>
      <c r="M10" s="557">
        <v>0</v>
      </c>
      <c r="N10" s="557">
        <v>0</v>
      </c>
      <c r="O10" s="557">
        <v>0</v>
      </c>
      <c r="P10" s="557">
        <v>0</v>
      </c>
      <c r="Q10" s="557">
        <v>1152111.1199999999</v>
      </c>
      <c r="R10" s="557">
        <v>0</v>
      </c>
      <c r="S10" s="557">
        <v>0</v>
      </c>
      <c r="T10" s="557">
        <v>226968.47999999998</v>
      </c>
    </row>
    <row r="11" spans="1:21">
      <c r="A11" s="489" t="s">
        <v>649</v>
      </c>
      <c r="B11" s="489" t="s">
        <v>650</v>
      </c>
      <c r="C11" s="560">
        <v>6235835</v>
      </c>
      <c r="D11" s="557">
        <v>3908227</v>
      </c>
      <c r="E11" s="557"/>
      <c r="F11" s="557"/>
      <c r="G11" s="557"/>
      <c r="H11" s="557"/>
      <c r="I11" s="557"/>
      <c r="J11" s="557"/>
      <c r="K11" s="557"/>
      <c r="L11" s="557">
        <v>2327608</v>
      </c>
      <c r="M11" s="557"/>
      <c r="N11" s="557"/>
      <c r="O11" s="557"/>
      <c r="P11" s="557"/>
      <c r="Q11" s="557">
        <v>977821</v>
      </c>
      <c r="R11" s="557"/>
      <c r="S11" s="557"/>
      <c r="T11" s="557">
        <v>17683</v>
      </c>
    </row>
    <row r="12" spans="1:21">
      <c r="A12" s="489" t="s">
        <v>651</v>
      </c>
      <c r="B12" s="489" t="s">
        <v>652</v>
      </c>
      <c r="C12" s="560">
        <v>2466171.5499999998</v>
      </c>
      <c r="D12" s="557">
        <v>2276364</v>
      </c>
      <c r="E12" s="557"/>
      <c r="F12" s="557"/>
      <c r="G12" s="557"/>
      <c r="H12" s="557"/>
      <c r="I12" s="557"/>
      <c r="J12" s="557"/>
      <c r="K12" s="557"/>
      <c r="L12" s="557">
        <v>189807.55</v>
      </c>
      <c r="M12" s="557"/>
      <c r="N12" s="557"/>
      <c r="O12" s="557"/>
      <c r="P12" s="557"/>
      <c r="Q12" s="557">
        <v>174290.55</v>
      </c>
      <c r="R12" s="557"/>
      <c r="S12" s="557"/>
      <c r="T12" s="557"/>
    </row>
    <row r="13" spans="1:21">
      <c r="A13" s="489" t="s">
        <v>653</v>
      </c>
      <c r="B13" s="489" t="s">
        <v>654</v>
      </c>
      <c r="C13" s="560">
        <v>271789.8</v>
      </c>
      <c r="D13" s="557">
        <v>44821.8</v>
      </c>
      <c r="E13" s="557"/>
      <c r="F13" s="557"/>
      <c r="G13" s="557"/>
      <c r="H13" s="557"/>
      <c r="I13" s="557"/>
      <c r="J13" s="557"/>
      <c r="K13" s="557"/>
      <c r="L13" s="557">
        <v>226968</v>
      </c>
      <c r="M13" s="557"/>
      <c r="N13" s="557"/>
      <c r="O13" s="557"/>
      <c r="P13" s="557"/>
      <c r="Q13" s="557"/>
      <c r="R13" s="557"/>
      <c r="S13" s="557"/>
      <c r="T13" s="557">
        <v>209286</v>
      </c>
    </row>
    <row r="14" spans="1:21">
      <c r="A14" s="489" t="s">
        <v>655</v>
      </c>
      <c r="B14" s="489" t="s">
        <v>656</v>
      </c>
      <c r="C14" s="560">
        <v>0</v>
      </c>
      <c r="D14" s="557"/>
      <c r="E14" s="557"/>
      <c r="F14" s="557"/>
      <c r="G14" s="557"/>
      <c r="H14" s="557"/>
      <c r="I14" s="557"/>
      <c r="J14" s="557"/>
      <c r="K14" s="557"/>
      <c r="L14" s="557"/>
      <c r="M14" s="557"/>
      <c r="N14" s="557"/>
      <c r="O14" s="557"/>
      <c r="P14" s="557"/>
      <c r="Q14" s="557"/>
      <c r="R14" s="557"/>
      <c r="S14" s="557"/>
      <c r="T14" s="557"/>
    </row>
    <row r="15" spans="1:21">
      <c r="A15" s="490">
        <v>1.2</v>
      </c>
      <c r="B15" s="490" t="s">
        <v>657</v>
      </c>
      <c r="C15" s="558">
        <v>977468.34</v>
      </c>
      <c r="D15" s="557">
        <v>125423.99</v>
      </c>
      <c r="E15" s="557">
        <v>0</v>
      </c>
      <c r="F15" s="557">
        <v>0</v>
      </c>
      <c r="G15" s="557">
        <v>0</v>
      </c>
      <c r="H15" s="557">
        <v>0</v>
      </c>
      <c r="I15" s="557">
        <v>0</v>
      </c>
      <c r="J15" s="557">
        <v>0</v>
      </c>
      <c r="K15" s="557">
        <v>0</v>
      </c>
      <c r="L15" s="557">
        <v>852044.35</v>
      </c>
      <c r="M15" s="557">
        <v>0</v>
      </c>
      <c r="N15" s="557">
        <v>0</v>
      </c>
      <c r="O15" s="557">
        <v>0</v>
      </c>
      <c r="P15" s="557">
        <v>0</v>
      </c>
      <c r="Q15" s="557">
        <v>345633.34</v>
      </c>
      <c r="R15" s="557">
        <v>0</v>
      </c>
      <c r="S15" s="557">
        <v>0</v>
      </c>
      <c r="T15" s="557">
        <v>96819.840000000011</v>
      </c>
    </row>
    <row r="16" spans="1:21">
      <c r="A16" s="499">
        <v>1.3</v>
      </c>
      <c r="B16" s="490" t="s">
        <v>705</v>
      </c>
      <c r="C16" s="557">
        <v>25320111</v>
      </c>
      <c r="D16" s="557">
        <v>16996197</v>
      </c>
      <c r="E16" s="557">
        <v>0</v>
      </c>
      <c r="F16" s="557">
        <v>0</v>
      </c>
      <c r="G16" s="557">
        <v>0</v>
      </c>
      <c r="H16" s="557">
        <v>0</v>
      </c>
      <c r="I16" s="557">
        <v>0</v>
      </c>
      <c r="J16" s="557">
        <v>0</v>
      </c>
      <c r="K16" s="557">
        <v>0</v>
      </c>
      <c r="L16" s="557">
        <v>8323914</v>
      </c>
      <c r="M16" s="557">
        <v>0</v>
      </c>
      <c r="N16" s="557">
        <v>0</v>
      </c>
      <c r="O16" s="557">
        <v>0</v>
      </c>
      <c r="P16" s="557">
        <v>0</v>
      </c>
      <c r="Q16" s="557">
        <v>2702056</v>
      </c>
      <c r="R16" s="557">
        <v>0</v>
      </c>
      <c r="S16" s="557">
        <v>3825</v>
      </c>
      <c r="T16" s="557">
        <v>587815</v>
      </c>
    </row>
    <row r="17" spans="1:20">
      <c r="A17" s="493" t="s">
        <v>658</v>
      </c>
      <c r="B17" s="491" t="s">
        <v>659</v>
      </c>
      <c r="C17" s="561">
        <v>9015581.0399999991</v>
      </c>
      <c r="D17" s="557">
        <v>6271197.5299999993</v>
      </c>
      <c r="E17" s="557">
        <v>0</v>
      </c>
      <c r="F17" s="557">
        <v>0</v>
      </c>
      <c r="G17" s="557">
        <v>0</v>
      </c>
      <c r="H17" s="557">
        <v>0</v>
      </c>
      <c r="I17" s="557">
        <v>0</v>
      </c>
      <c r="J17" s="557">
        <v>0</v>
      </c>
      <c r="K17" s="557">
        <v>0</v>
      </c>
      <c r="L17" s="557">
        <v>2744383.51</v>
      </c>
      <c r="M17" s="557">
        <v>0</v>
      </c>
      <c r="N17" s="557">
        <v>0</v>
      </c>
      <c r="O17" s="557">
        <v>0</v>
      </c>
      <c r="P17" s="557">
        <v>0</v>
      </c>
      <c r="Q17" s="557">
        <v>1152111.1199999999</v>
      </c>
      <c r="R17" s="557"/>
      <c r="S17" s="557">
        <v>0</v>
      </c>
      <c r="T17" s="557">
        <v>226968.47999999998</v>
      </c>
    </row>
    <row r="18" spans="1:20">
      <c r="A18" s="492" t="s">
        <v>660</v>
      </c>
      <c r="B18" s="492" t="s">
        <v>661</v>
      </c>
      <c r="C18" s="562">
        <v>8973795.9699999988</v>
      </c>
      <c r="D18" s="557">
        <v>6229412.459999999</v>
      </c>
      <c r="E18" s="557">
        <v>0</v>
      </c>
      <c r="F18" s="557">
        <v>0</v>
      </c>
      <c r="G18" s="557">
        <v>0</v>
      </c>
      <c r="H18" s="557">
        <v>0</v>
      </c>
      <c r="I18" s="557">
        <v>0</v>
      </c>
      <c r="J18" s="557">
        <v>0</v>
      </c>
      <c r="K18" s="557">
        <v>0</v>
      </c>
      <c r="L18" s="557">
        <v>2744383.51</v>
      </c>
      <c r="M18" s="557">
        <v>0</v>
      </c>
      <c r="N18" s="557">
        <v>0</v>
      </c>
      <c r="O18" s="557">
        <v>0</v>
      </c>
      <c r="P18" s="557">
        <v>0</v>
      </c>
      <c r="Q18" s="557">
        <v>1152111.1199999999</v>
      </c>
      <c r="R18" s="557"/>
      <c r="S18" s="557">
        <v>0</v>
      </c>
      <c r="T18" s="557">
        <v>226968.47999999998</v>
      </c>
    </row>
    <row r="19" spans="1:20">
      <c r="A19" s="493" t="s">
        <v>662</v>
      </c>
      <c r="B19" s="493" t="s">
        <v>663</v>
      </c>
      <c r="C19" s="563">
        <v>16304529.960000001</v>
      </c>
      <c r="D19" s="557">
        <v>10724999.470000001</v>
      </c>
      <c r="E19" s="557"/>
      <c r="F19" s="557"/>
      <c r="G19" s="557"/>
      <c r="H19" s="557"/>
      <c r="I19" s="557"/>
      <c r="J19" s="557"/>
      <c r="K19" s="557"/>
      <c r="L19" s="557">
        <v>5579530.4900000002</v>
      </c>
      <c r="M19" s="557"/>
      <c r="N19" s="557"/>
      <c r="O19" s="557"/>
      <c r="P19" s="557"/>
      <c r="Q19" s="557">
        <v>1549944.8800000001</v>
      </c>
      <c r="R19" s="557"/>
      <c r="S19" s="557">
        <v>3825</v>
      </c>
      <c r="T19" s="557">
        <v>360846.52</v>
      </c>
    </row>
    <row r="20" spans="1:20">
      <c r="A20" s="492" t="s">
        <v>664</v>
      </c>
      <c r="B20" s="492" t="s">
        <v>661</v>
      </c>
      <c r="C20" s="562">
        <v>13096137.050000001</v>
      </c>
      <c r="D20" s="557">
        <v>10667783.540000001</v>
      </c>
      <c r="E20" s="557"/>
      <c r="F20" s="557"/>
      <c r="G20" s="557"/>
      <c r="H20" s="557"/>
      <c r="I20" s="557"/>
      <c r="J20" s="557"/>
      <c r="K20" s="557"/>
      <c r="L20" s="557">
        <v>2428353.5099999998</v>
      </c>
      <c r="M20" s="557"/>
      <c r="N20" s="557"/>
      <c r="O20" s="557"/>
      <c r="P20" s="557"/>
      <c r="Q20" s="557">
        <v>1549944.8800000001</v>
      </c>
      <c r="R20" s="557"/>
      <c r="S20" s="557">
        <v>3825</v>
      </c>
      <c r="T20" s="557">
        <v>360846.52</v>
      </c>
    </row>
    <row r="21" spans="1:20">
      <c r="A21" s="494">
        <v>1.4</v>
      </c>
      <c r="B21" s="495" t="s">
        <v>665</v>
      </c>
      <c r="C21" s="564"/>
      <c r="D21" s="557"/>
      <c r="E21" s="557"/>
      <c r="F21" s="557"/>
      <c r="G21" s="557"/>
      <c r="H21" s="557"/>
      <c r="I21" s="557"/>
      <c r="J21" s="557"/>
      <c r="K21" s="557"/>
      <c r="L21" s="557"/>
      <c r="M21" s="557"/>
      <c r="N21" s="557"/>
      <c r="O21" s="557"/>
      <c r="P21" s="557"/>
      <c r="Q21" s="557"/>
      <c r="R21" s="557"/>
      <c r="S21" s="557"/>
      <c r="T21" s="557"/>
    </row>
    <row r="22" spans="1:20">
      <c r="A22" s="494">
        <v>1.5</v>
      </c>
      <c r="B22" s="495" t="s">
        <v>666</v>
      </c>
      <c r="C22" s="564"/>
      <c r="D22" s="557"/>
      <c r="E22" s="557"/>
      <c r="F22" s="557"/>
      <c r="G22" s="557"/>
      <c r="H22" s="557"/>
      <c r="I22" s="557"/>
      <c r="J22" s="557"/>
      <c r="K22" s="557"/>
      <c r="L22" s="557"/>
      <c r="M22" s="557"/>
      <c r="N22" s="557"/>
      <c r="O22" s="557"/>
      <c r="P22" s="557"/>
      <c r="Q22" s="557"/>
      <c r="R22" s="557"/>
      <c r="S22" s="557"/>
      <c r="T22" s="557"/>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C2" zoomScale="70" zoomScaleNormal="70" workbookViewId="0">
      <selection activeCell="M14" sqref="M14"/>
    </sheetView>
  </sheetViews>
  <sheetFormatPr defaultColWidth="9.28515625" defaultRowHeight="12.75"/>
  <cols>
    <col min="1" max="1" width="11.7109375" style="479" bestFit="1" customWidth="1"/>
    <col min="2" max="2" width="93.42578125" style="479" customWidth="1"/>
    <col min="3" max="3" width="14.7109375" style="479" customWidth="1"/>
    <col min="4" max="5" width="11.42578125" style="479" customWidth="1"/>
    <col min="6" max="7" width="11.42578125" style="514" customWidth="1"/>
    <col min="8" max="9" width="11.42578125" style="479" customWidth="1"/>
    <col min="10" max="14" width="11.42578125" style="514" customWidth="1"/>
    <col min="15" max="15" width="18.7109375" style="479" bestFit="1" customWidth="1"/>
    <col min="16" max="16384" width="9.28515625" style="479"/>
  </cols>
  <sheetData>
    <row r="1" spans="1:15">
      <c r="A1" s="470" t="s">
        <v>30</v>
      </c>
      <c r="F1" s="479"/>
      <c r="G1" s="479"/>
      <c r="J1" s="479"/>
      <c r="K1" s="479"/>
      <c r="L1" s="479"/>
      <c r="M1" s="479"/>
      <c r="N1" s="479"/>
    </row>
    <row r="2" spans="1:15" ht="13.5">
      <c r="A2" s="470" t="s">
        <v>31</v>
      </c>
      <c r="B2" s="425">
        <f>'1. key ratios '!B2</f>
        <v>44377</v>
      </c>
      <c r="F2" s="479"/>
      <c r="G2" s="479"/>
      <c r="J2" s="479"/>
      <c r="K2" s="479"/>
      <c r="L2" s="479"/>
      <c r="M2" s="479"/>
      <c r="N2" s="479"/>
    </row>
    <row r="3" spans="1:15">
      <c r="A3" s="471" t="s">
        <v>667</v>
      </c>
      <c r="F3" s="479"/>
      <c r="G3" s="479"/>
      <c r="J3" s="479"/>
      <c r="K3" s="479"/>
      <c r="L3" s="479"/>
      <c r="M3" s="479"/>
      <c r="N3" s="479"/>
    </row>
    <row r="4" spans="1:15">
      <c r="F4" s="479"/>
      <c r="G4" s="479"/>
      <c r="J4" s="479"/>
      <c r="K4" s="479"/>
      <c r="L4" s="479"/>
      <c r="M4" s="479"/>
      <c r="N4" s="479"/>
    </row>
    <row r="5" spans="1:15" ht="46.5" customHeight="1">
      <c r="A5" s="624" t="s">
        <v>693</v>
      </c>
      <c r="B5" s="625"/>
      <c r="C5" s="669" t="s">
        <v>668</v>
      </c>
      <c r="D5" s="670"/>
      <c r="E5" s="670"/>
      <c r="F5" s="670"/>
      <c r="G5" s="670"/>
      <c r="H5" s="671"/>
      <c r="I5" s="669" t="s">
        <v>669</v>
      </c>
      <c r="J5" s="672"/>
      <c r="K5" s="672"/>
      <c r="L5" s="672"/>
      <c r="M5" s="672"/>
      <c r="N5" s="673"/>
      <c r="O5" s="674" t="s">
        <v>670</v>
      </c>
    </row>
    <row r="6" spans="1:15" ht="75" customHeight="1">
      <c r="A6" s="628"/>
      <c r="B6" s="629"/>
      <c r="C6" s="496"/>
      <c r="D6" s="497" t="s">
        <v>671</v>
      </c>
      <c r="E6" s="497" t="s">
        <v>672</v>
      </c>
      <c r="F6" s="497" t="s">
        <v>673</v>
      </c>
      <c r="G6" s="497" t="s">
        <v>674</v>
      </c>
      <c r="H6" s="497" t="s">
        <v>675</v>
      </c>
      <c r="I6" s="502"/>
      <c r="J6" s="497" t="s">
        <v>671</v>
      </c>
      <c r="K6" s="497" t="s">
        <v>672</v>
      </c>
      <c r="L6" s="497" t="s">
        <v>673</v>
      </c>
      <c r="M6" s="497" t="s">
        <v>674</v>
      </c>
      <c r="N6" s="497" t="s">
        <v>675</v>
      </c>
      <c r="O6" s="675"/>
    </row>
    <row r="7" spans="1:15">
      <c r="A7" s="475">
        <v>1</v>
      </c>
      <c r="B7" s="480" t="s">
        <v>696</v>
      </c>
      <c r="C7" s="565">
        <v>366425.75999999995</v>
      </c>
      <c r="D7" s="566">
        <v>336807.12999999995</v>
      </c>
      <c r="E7" s="566">
        <v>11219.58</v>
      </c>
      <c r="F7" s="566">
        <v>10830.199999999999</v>
      </c>
      <c r="G7" s="566">
        <v>3829.62</v>
      </c>
      <c r="H7" s="566">
        <v>3739.2299999999996</v>
      </c>
      <c r="I7" s="566">
        <v>16761.25</v>
      </c>
      <c r="J7" s="566">
        <v>6736.1400000000012</v>
      </c>
      <c r="K7" s="566">
        <v>1122</v>
      </c>
      <c r="L7" s="566">
        <v>3249.0400000000004</v>
      </c>
      <c r="M7" s="566">
        <v>1914.84</v>
      </c>
      <c r="N7" s="566">
        <v>3739.2299999999996</v>
      </c>
      <c r="O7" s="566"/>
    </row>
    <row r="8" spans="1:15">
      <c r="A8" s="475">
        <v>2</v>
      </c>
      <c r="B8" s="480" t="s">
        <v>566</v>
      </c>
      <c r="C8" s="565">
        <v>1036096.7199999999</v>
      </c>
      <c r="D8" s="566">
        <v>696418.99999999988</v>
      </c>
      <c r="E8" s="566">
        <v>1878.02</v>
      </c>
      <c r="F8" s="567">
        <v>337373.45999999996</v>
      </c>
      <c r="G8" s="567">
        <v>426.24</v>
      </c>
      <c r="H8" s="566">
        <v>0</v>
      </c>
      <c r="I8" s="566">
        <v>115541.39999999998</v>
      </c>
      <c r="J8" s="567">
        <v>13928.409999999993</v>
      </c>
      <c r="K8" s="567">
        <v>187.81000000000003</v>
      </c>
      <c r="L8" s="567">
        <v>101212.06</v>
      </c>
      <c r="M8" s="567">
        <v>213.12</v>
      </c>
      <c r="N8" s="567">
        <v>0</v>
      </c>
      <c r="O8" s="566"/>
    </row>
    <row r="9" spans="1:15">
      <c r="A9" s="475">
        <v>3</v>
      </c>
      <c r="B9" s="480" t="s">
        <v>567</v>
      </c>
      <c r="C9" s="565">
        <v>0</v>
      </c>
      <c r="D9" s="566">
        <v>0</v>
      </c>
      <c r="E9" s="566">
        <v>0</v>
      </c>
      <c r="F9" s="568">
        <v>0</v>
      </c>
      <c r="G9" s="568">
        <v>0</v>
      </c>
      <c r="H9" s="566">
        <v>0</v>
      </c>
      <c r="I9" s="566">
        <v>0</v>
      </c>
      <c r="J9" s="568">
        <v>0</v>
      </c>
      <c r="K9" s="568">
        <v>0</v>
      </c>
      <c r="L9" s="568">
        <v>0</v>
      </c>
      <c r="M9" s="568">
        <v>0</v>
      </c>
      <c r="N9" s="568">
        <v>0</v>
      </c>
      <c r="O9" s="566"/>
    </row>
    <row r="10" spans="1:15">
      <c r="A10" s="475">
        <v>4</v>
      </c>
      <c r="B10" s="480" t="s">
        <v>697</v>
      </c>
      <c r="C10" s="565">
        <v>1078.03</v>
      </c>
      <c r="D10" s="566">
        <v>133.9</v>
      </c>
      <c r="E10" s="566">
        <v>0</v>
      </c>
      <c r="F10" s="568">
        <v>902.93</v>
      </c>
      <c r="G10" s="568">
        <v>41.2</v>
      </c>
      <c r="H10" s="566">
        <v>0</v>
      </c>
      <c r="I10" s="566">
        <v>294.16000000000003</v>
      </c>
      <c r="J10" s="568">
        <v>2.68</v>
      </c>
      <c r="K10" s="568">
        <v>0</v>
      </c>
      <c r="L10" s="568">
        <v>270.88</v>
      </c>
      <c r="M10" s="568">
        <v>20.6</v>
      </c>
      <c r="N10" s="568">
        <v>0</v>
      </c>
      <c r="O10" s="566"/>
    </row>
    <row r="11" spans="1:15">
      <c r="A11" s="475">
        <v>5</v>
      </c>
      <c r="B11" s="480" t="s">
        <v>568</v>
      </c>
      <c r="C11" s="565">
        <v>5450799.1000000006</v>
      </c>
      <c r="D11" s="566">
        <v>4214796.4800000004</v>
      </c>
      <c r="E11" s="566">
        <v>1050.4100000000001</v>
      </c>
      <c r="F11" s="568">
        <v>1234182.4400000002</v>
      </c>
      <c r="G11" s="568">
        <v>769.77</v>
      </c>
      <c r="H11" s="566">
        <v>0</v>
      </c>
      <c r="I11" s="566">
        <v>455040.59</v>
      </c>
      <c r="J11" s="568">
        <v>84295.93</v>
      </c>
      <c r="K11" s="568">
        <v>105.03999999999999</v>
      </c>
      <c r="L11" s="568">
        <v>370254.73000000004</v>
      </c>
      <c r="M11" s="568">
        <v>384.89</v>
      </c>
      <c r="N11" s="568">
        <v>0</v>
      </c>
      <c r="O11" s="566"/>
    </row>
    <row r="12" spans="1:15">
      <c r="A12" s="475">
        <v>6</v>
      </c>
      <c r="B12" s="480" t="s">
        <v>569</v>
      </c>
      <c r="C12" s="565">
        <v>15092.65</v>
      </c>
      <c r="D12" s="566">
        <v>12046.630000000001</v>
      </c>
      <c r="E12" s="566">
        <v>1197</v>
      </c>
      <c r="F12" s="568">
        <v>1226.6399999999999</v>
      </c>
      <c r="G12" s="568">
        <v>622.38</v>
      </c>
      <c r="H12" s="566">
        <v>0</v>
      </c>
      <c r="I12" s="566">
        <v>1039.81</v>
      </c>
      <c r="J12" s="568">
        <v>240.92999999999998</v>
      </c>
      <c r="K12" s="568">
        <v>119.69999999999999</v>
      </c>
      <c r="L12" s="568">
        <v>367.99</v>
      </c>
      <c r="M12" s="568">
        <v>311.19</v>
      </c>
      <c r="N12" s="568">
        <v>0</v>
      </c>
      <c r="O12" s="566"/>
    </row>
    <row r="13" spans="1:15">
      <c r="A13" s="475">
        <v>7</v>
      </c>
      <c r="B13" s="480" t="s">
        <v>570</v>
      </c>
      <c r="C13" s="565">
        <v>55359.1</v>
      </c>
      <c r="D13" s="566">
        <v>51476.79</v>
      </c>
      <c r="E13" s="566">
        <v>903.92000000000007</v>
      </c>
      <c r="F13" s="568">
        <v>1323.79</v>
      </c>
      <c r="G13" s="568">
        <v>1452.08</v>
      </c>
      <c r="H13" s="566">
        <v>202.52</v>
      </c>
      <c r="I13" s="566">
        <v>2445.65</v>
      </c>
      <c r="J13" s="568">
        <v>1029.54</v>
      </c>
      <c r="K13" s="568">
        <v>90.4</v>
      </c>
      <c r="L13" s="568">
        <v>397.14000000000004</v>
      </c>
      <c r="M13" s="568">
        <v>726.05</v>
      </c>
      <c r="N13" s="568">
        <v>202.52</v>
      </c>
      <c r="O13" s="566"/>
    </row>
    <row r="14" spans="1:15">
      <c r="A14" s="475">
        <v>8</v>
      </c>
      <c r="B14" s="480" t="s">
        <v>571</v>
      </c>
      <c r="C14" s="565">
        <v>14967.64</v>
      </c>
      <c r="D14" s="566">
        <v>7416.71</v>
      </c>
      <c r="E14" s="566">
        <v>2225.44</v>
      </c>
      <c r="F14" s="568">
        <v>3683.3399999999997</v>
      </c>
      <c r="G14" s="568">
        <v>412.34</v>
      </c>
      <c r="H14" s="566">
        <v>1229.81</v>
      </c>
      <c r="I14" s="566">
        <v>2911.9</v>
      </c>
      <c r="J14" s="568">
        <v>148.36000000000001</v>
      </c>
      <c r="K14" s="568">
        <v>222.55000000000004</v>
      </c>
      <c r="L14" s="568">
        <v>1105.01</v>
      </c>
      <c r="M14" s="568">
        <v>206.17</v>
      </c>
      <c r="N14" s="568">
        <v>1229.81</v>
      </c>
      <c r="O14" s="566"/>
    </row>
    <row r="15" spans="1:15">
      <c r="A15" s="475">
        <v>9</v>
      </c>
      <c r="B15" s="480" t="s">
        <v>572</v>
      </c>
      <c r="C15" s="565">
        <v>28481.659999999996</v>
      </c>
      <c r="D15" s="566">
        <v>28243.539999999997</v>
      </c>
      <c r="E15" s="566">
        <v>238.12</v>
      </c>
      <c r="F15" s="568">
        <v>0</v>
      </c>
      <c r="G15" s="568">
        <v>0</v>
      </c>
      <c r="H15" s="566">
        <v>0</v>
      </c>
      <c r="I15" s="566">
        <v>588.67999999999995</v>
      </c>
      <c r="J15" s="568">
        <v>564.87</v>
      </c>
      <c r="K15" s="568">
        <v>23.81</v>
      </c>
      <c r="L15" s="568">
        <v>0</v>
      </c>
      <c r="M15" s="568">
        <v>0</v>
      </c>
      <c r="N15" s="568">
        <v>0</v>
      </c>
      <c r="O15" s="566"/>
    </row>
    <row r="16" spans="1:15">
      <c r="A16" s="475">
        <v>10</v>
      </c>
      <c r="B16" s="480" t="s">
        <v>573</v>
      </c>
      <c r="C16" s="565">
        <v>2411.17</v>
      </c>
      <c r="D16" s="566">
        <v>1742.31</v>
      </c>
      <c r="E16" s="566">
        <v>252.94</v>
      </c>
      <c r="F16" s="568">
        <v>302.67</v>
      </c>
      <c r="G16" s="568">
        <v>113.25</v>
      </c>
      <c r="H16" s="566">
        <v>0</v>
      </c>
      <c r="I16" s="566">
        <v>207.56</v>
      </c>
      <c r="J16" s="568">
        <v>34.840000000000003</v>
      </c>
      <c r="K16" s="568">
        <v>25.29</v>
      </c>
      <c r="L16" s="568">
        <v>90.8</v>
      </c>
      <c r="M16" s="568">
        <v>56.63</v>
      </c>
      <c r="N16" s="568">
        <v>0</v>
      </c>
      <c r="O16" s="566"/>
    </row>
    <row r="17" spans="1:15">
      <c r="A17" s="475">
        <v>11</v>
      </c>
      <c r="B17" s="480" t="s">
        <v>574</v>
      </c>
      <c r="C17" s="565">
        <v>2737.22</v>
      </c>
      <c r="D17" s="566">
        <v>1349.8</v>
      </c>
      <c r="E17" s="566">
        <v>891.02</v>
      </c>
      <c r="F17" s="568">
        <v>496.40000000000003</v>
      </c>
      <c r="G17" s="568">
        <v>0</v>
      </c>
      <c r="H17" s="566">
        <v>0</v>
      </c>
      <c r="I17" s="566">
        <v>265.04000000000002</v>
      </c>
      <c r="J17" s="568">
        <v>27.01</v>
      </c>
      <c r="K17" s="568">
        <v>89.109999999999985</v>
      </c>
      <c r="L17" s="568">
        <v>148.92000000000002</v>
      </c>
      <c r="M17" s="568">
        <v>0</v>
      </c>
      <c r="N17" s="568">
        <v>0</v>
      </c>
      <c r="O17" s="566"/>
    </row>
    <row r="18" spans="1:15">
      <c r="A18" s="475">
        <v>12</v>
      </c>
      <c r="B18" s="480" t="s">
        <v>575</v>
      </c>
      <c r="C18" s="565">
        <v>75551.820000000007</v>
      </c>
      <c r="D18" s="566">
        <v>47515.05000000001</v>
      </c>
      <c r="E18" s="566">
        <v>8484.73</v>
      </c>
      <c r="F18" s="568">
        <v>12975.979999999994</v>
      </c>
      <c r="G18" s="568">
        <v>4230.79</v>
      </c>
      <c r="H18" s="566">
        <v>2345.27</v>
      </c>
      <c r="I18" s="566">
        <v>10152.299999999999</v>
      </c>
      <c r="J18" s="568">
        <v>950.28000000000009</v>
      </c>
      <c r="K18" s="568">
        <v>848.51</v>
      </c>
      <c r="L18" s="568">
        <v>3892.809999999999</v>
      </c>
      <c r="M18" s="568">
        <v>2115.4299999999998</v>
      </c>
      <c r="N18" s="568">
        <v>2345.27</v>
      </c>
      <c r="O18" s="566"/>
    </row>
    <row r="19" spans="1:15">
      <c r="A19" s="475">
        <v>13</v>
      </c>
      <c r="B19" s="480" t="s">
        <v>576</v>
      </c>
      <c r="C19" s="565">
        <v>41914.210000000006</v>
      </c>
      <c r="D19" s="566">
        <v>23834.539999999997</v>
      </c>
      <c r="E19" s="566">
        <v>5829.4500000000007</v>
      </c>
      <c r="F19" s="568">
        <v>8166.2000000000007</v>
      </c>
      <c r="G19" s="568">
        <v>3117.65</v>
      </c>
      <c r="H19" s="566">
        <v>966.37000000000012</v>
      </c>
      <c r="I19" s="566">
        <v>6034.73</v>
      </c>
      <c r="J19" s="568">
        <v>476.69000000000005</v>
      </c>
      <c r="K19" s="568">
        <v>582.95999999999992</v>
      </c>
      <c r="L19" s="568">
        <v>2449.8599999999997</v>
      </c>
      <c r="M19" s="568">
        <v>1558.8500000000001</v>
      </c>
      <c r="N19" s="568">
        <v>966.37000000000012</v>
      </c>
      <c r="O19" s="566"/>
    </row>
    <row r="20" spans="1:15">
      <c r="A20" s="475">
        <v>14</v>
      </c>
      <c r="B20" s="480" t="s">
        <v>577</v>
      </c>
      <c r="C20" s="565">
        <v>9741.56</v>
      </c>
      <c r="D20" s="566">
        <v>5666.17</v>
      </c>
      <c r="E20" s="566">
        <v>638.05999999999995</v>
      </c>
      <c r="F20" s="568">
        <v>1772.5600000000002</v>
      </c>
      <c r="G20" s="568">
        <v>1664.77</v>
      </c>
      <c r="H20" s="566">
        <v>0</v>
      </c>
      <c r="I20" s="566">
        <v>1541.31</v>
      </c>
      <c r="J20" s="568">
        <v>113.35000000000001</v>
      </c>
      <c r="K20" s="568">
        <v>63.8</v>
      </c>
      <c r="L20" s="568">
        <v>531.77</v>
      </c>
      <c r="M20" s="568">
        <v>832.39</v>
      </c>
      <c r="N20" s="568">
        <v>0</v>
      </c>
      <c r="O20" s="566"/>
    </row>
    <row r="21" spans="1:15">
      <c r="A21" s="475">
        <v>15</v>
      </c>
      <c r="B21" s="480" t="s">
        <v>578</v>
      </c>
      <c r="C21" s="565">
        <v>52502.520000000004</v>
      </c>
      <c r="D21" s="566">
        <v>28680.87</v>
      </c>
      <c r="E21" s="566">
        <v>1798.4899999999996</v>
      </c>
      <c r="F21" s="568">
        <v>18389.670000000002</v>
      </c>
      <c r="G21" s="568">
        <v>3055.83</v>
      </c>
      <c r="H21" s="566">
        <v>577.66000000000008</v>
      </c>
      <c r="I21" s="566">
        <v>8376.02</v>
      </c>
      <c r="J21" s="568">
        <v>573.62</v>
      </c>
      <c r="K21" s="568">
        <v>179.84999999999997</v>
      </c>
      <c r="L21" s="568">
        <v>5516.94</v>
      </c>
      <c r="M21" s="568">
        <v>1527.9499999999998</v>
      </c>
      <c r="N21" s="568">
        <v>577.66000000000008</v>
      </c>
      <c r="O21" s="566"/>
    </row>
    <row r="22" spans="1:15">
      <c r="A22" s="475">
        <v>16</v>
      </c>
      <c r="B22" s="480" t="s">
        <v>579</v>
      </c>
      <c r="C22" s="565">
        <v>39754.450000000004</v>
      </c>
      <c r="D22" s="566">
        <v>39754.450000000004</v>
      </c>
      <c r="E22" s="566">
        <v>0</v>
      </c>
      <c r="F22" s="568">
        <v>0</v>
      </c>
      <c r="G22" s="568">
        <v>0</v>
      </c>
      <c r="H22" s="566">
        <v>0</v>
      </c>
      <c r="I22" s="566">
        <v>795.08</v>
      </c>
      <c r="J22" s="568">
        <v>795.08</v>
      </c>
      <c r="K22" s="568">
        <v>0</v>
      </c>
      <c r="L22" s="568">
        <v>0</v>
      </c>
      <c r="M22" s="568">
        <v>0</v>
      </c>
      <c r="N22" s="568">
        <v>0</v>
      </c>
      <c r="O22" s="566"/>
    </row>
    <row r="23" spans="1:15">
      <c r="A23" s="475">
        <v>17</v>
      </c>
      <c r="B23" s="480" t="s">
        <v>700</v>
      </c>
      <c r="C23" s="565">
        <v>0</v>
      </c>
      <c r="D23" s="566">
        <v>0</v>
      </c>
      <c r="E23" s="566">
        <v>0</v>
      </c>
      <c r="F23" s="568">
        <v>0</v>
      </c>
      <c r="G23" s="568">
        <v>0</v>
      </c>
      <c r="H23" s="566">
        <v>0</v>
      </c>
      <c r="I23" s="566">
        <v>0</v>
      </c>
      <c r="J23" s="568">
        <v>0</v>
      </c>
      <c r="K23" s="568">
        <v>0</v>
      </c>
      <c r="L23" s="568">
        <v>0</v>
      </c>
      <c r="M23" s="568">
        <v>0</v>
      </c>
      <c r="N23" s="568">
        <v>0</v>
      </c>
      <c r="O23" s="566"/>
    </row>
    <row r="24" spans="1:15">
      <c r="A24" s="475">
        <v>18</v>
      </c>
      <c r="B24" s="480" t="s">
        <v>580</v>
      </c>
      <c r="C24" s="565">
        <v>3955.79</v>
      </c>
      <c r="D24" s="566">
        <v>2107.85</v>
      </c>
      <c r="E24" s="566">
        <v>451.05</v>
      </c>
      <c r="F24" s="568">
        <v>1147.46</v>
      </c>
      <c r="G24" s="568">
        <v>0</v>
      </c>
      <c r="H24" s="566">
        <v>249.43</v>
      </c>
      <c r="I24" s="566">
        <v>680.94</v>
      </c>
      <c r="J24" s="568">
        <v>42.160000000000004</v>
      </c>
      <c r="K24" s="568">
        <v>45.11</v>
      </c>
      <c r="L24" s="568">
        <v>344.24</v>
      </c>
      <c r="M24" s="568">
        <v>0</v>
      </c>
      <c r="N24" s="568">
        <v>249.43</v>
      </c>
      <c r="O24" s="566"/>
    </row>
    <row r="25" spans="1:15">
      <c r="A25" s="475">
        <v>19</v>
      </c>
      <c r="B25" s="480" t="s">
        <v>581</v>
      </c>
      <c r="C25" s="565">
        <v>15690.94</v>
      </c>
      <c r="D25" s="566">
        <v>15069.34</v>
      </c>
      <c r="E25" s="566">
        <v>0</v>
      </c>
      <c r="F25" s="568">
        <v>290.5</v>
      </c>
      <c r="G25" s="568">
        <v>331.1</v>
      </c>
      <c r="H25" s="566">
        <v>0</v>
      </c>
      <c r="I25" s="566">
        <v>554.09000000000015</v>
      </c>
      <c r="J25" s="568">
        <v>301.39000000000004</v>
      </c>
      <c r="K25" s="568">
        <v>0</v>
      </c>
      <c r="L25" s="568">
        <v>87.15</v>
      </c>
      <c r="M25" s="568">
        <v>165.55</v>
      </c>
      <c r="N25" s="568">
        <v>0</v>
      </c>
      <c r="O25" s="566"/>
    </row>
    <row r="26" spans="1:15">
      <c r="A26" s="475">
        <v>20</v>
      </c>
      <c r="B26" s="480" t="s">
        <v>699</v>
      </c>
      <c r="C26" s="565">
        <v>34919.880000000005</v>
      </c>
      <c r="D26" s="566">
        <v>29365.53</v>
      </c>
      <c r="E26" s="566">
        <v>2396.58</v>
      </c>
      <c r="F26" s="568">
        <v>1828.6499999999999</v>
      </c>
      <c r="G26" s="568">
        <v>1329.12</v>
      </c>
      <c r="H26" s="566">
        <v>0</v>
      </c>
      <c r="I26" s="566">
        <v>2040.16</v>
      </c>
      <c r="J26" s="568">
        <v>587.30999999999995</v>
      </c>
      <c r="K26" s="568">
        <v>239.67000000000004</v>
      </c>
      <c r="L26" s="568">
        <v>548.61</v>
      </c>
      <c r="M26" s="568">
        <v>664.56999999999994</v>
      </c>
      <c r="N26" s="568">
        <v>0</v>
      </c>
      <c r="O26" s="566"/>
    </row>
    <row r="27" spans="1:15">
      <c r="A27" s="475">
        <v>21</v>
      </c>
      <c r="B27" s="480" t="s">
        <v>582</v>
      </c>
      <c r="C27" s="565">
        <v>10838.32</v>
      </c>
      <c r="D27" s="566">
        <v>8609.02</v>
      </c>
      <c r="E27" s="566">
        <v>1726.7399999999998</v>
      </c>
      <c r="F27" s="568">
        <v>315.48999999999995</v>
      </c>
      <c r="G27" s="568">
        <v>187.07</v>
      </c>
      <c r="H27" s="566">
        <v>0</v>
      </c>
      <c r="I27" s="566">
        <v>533.04999999999995</v>
      </c>
      <c r="J27" s="568">
        <v>172.18</v>
      </c>
      <c r="K27" s="568">
        <v>172.68</v>
      </c>
      <c r="L27" s="568">
        <v>94.649999999999991</v>
      </c>
      <c r="M27" s="568">
        <v>93.54</v>
      </c>
      <c r="N27" s="568">
        <v>0</v>
      </c>
      <c r="O27" s="566"/>
    </row>
    <row r="28" spans="1:15">
      <c r="A28" s="475">
        <v>22</v>
      </c>
      <c r="B28" s="480" t="s">
        <v>583</v>
      </c>
      <c r="C28" s="565">
        <v>2107290.8200000008</v>
      </c>
      <c r="D28" s="566">
        <v>2042087.1900000011</v>
      </c>
      <c r="E28" s="566">
        <v>4318.67</v>
      </c>
      <c r="F28" s="568">
        <v>49314.299999999996</v>
      </c>
      <c r="G28" s="568">
        <v>11470.400000000001</v>
      </c>
      <c r="H28" s="566">
        <v>100.26</v>
      </c>
      <c r="I28" s="566">
        <v>61903.480000000061</v>
      </c>
      <c r="J28" s="568">
        <v>40841.860000000052</v>
      </c>
      <c r="K28" s="568">
        <v>431.87</v>
      </c>
      <c r="L28" s="568">
        <v>14794.289999999999</v>
      </c>
      <c r="M28" s="568">
        <v>5735.2000000000007</v>
      </c>
      <c r="N28" s="568">
        <v>100.26</v>
      </c>
      <c r="O28" s="566"/>
    </row>
    <row r="29" spans="1:15">
      <c r="A29" s="475">
        <v>23</v>
      </c>
      <c r="B29" s="480" t="s">
        <v>584</v>
      </c>
      <c r="C29" s="565">
        <v>421763.64</v>
      </c>
      <c r="D29" s="566">
        <v>308860.96999999997</v>
      </c>
      <c r="E29" s="566">
        <v>6133.4299999999994</v>
      </c>
      <c r="F29" s="568">
        <v>48896.960000000006</v>
      </c>
      <c r="G29" s="568">
        <v>46758.28</v>
      </c>
      <c r="H29" s="566">
        <v>11113.999999999998</v>
      </c>
      <c r="I29" s="566">
        <v>55952.849999999991</v>
      </c>
      <c r="J29" s="568">
        <v>6177.2499999999982</v>
      </c>
      <c r="K29" s="568">
        <v>613.36</v>
      </c>
      <c r="L29" s="568">
        <v>14669.08</v>
      </c>
      <c r="M29" s="568">
        <v>23379.159999999996</v>
      </c>
      <c r="N29" s="568">
        <v>11113.999999999998</v>
      </c>
      <c r="O29" s="566"/>
    </row>
    <row r="30" spans="1:15">
      <c r="A30" s="475">
        <v>24</v>
      </c>
      <c r="B30" s="480" t="s">
        <v>698</v>
      </c>
      <c r="C30" s="565">
        <v>972390.07000000007</v>
      </c>
      <c r="D30" s="566">
        <v>5408.72</v>
      </c>
      <c r="E30" s="566">
        <v>1580.34</v>
      </c>
      <c r="F30" s="568">
        <v>964179.19</v>
      </c>
      <c r="G30" s="568">
        <v>233.3</v>
      </c>
      <c r="H30" s="566">
        <v>988.52</v>
      </c>
      <c r="I30" s="566">
        <v>290625.16999999993</v>
      </c>
      <c r="J30" s="568">
        <v>108.18999999999998</v>
      </c>
      <c r="K30" s="568">
        <v>158.04</v>
      </c>
      <c r="L30" s="568">
        <v>289253.75999999995</v>
      </c>
      <c r="M30" s="568">
        <v>116.66</v>
      </c>
      <c r="N30" s="568">
        <v>988.52</v>
      </c>
      <c r="O30" s="566"/>
    </row>
    <row r="31" spans="1:15">
      <c r="A31" s="475">
        <v>25</v>
      </c>
      <c r="B31" s="480" t="s">
        <v>585</v>
      </c>
      <c r="C31" s="565">
        <v>1648010.62</v>
      </c>
      <c r="D31" s="566">
        <v>1385584.6700000002</v>
      </c>
      <c r="E31" s="566">
        <v>24717.179999999997</v>
      </c>
      <c r="F31" s="568">
        <v>97230.689999999988</v>
      </c>
      <c r="G31" s="568">
        <v>139139.72999999998</v>
      </c>
      <c r="H31" s="566">
        <v>1338.35</v>
      </c>
      <c r="I31" s="566">
        <v>130260.78000000001</v>
      </c>
      <c r="J31" s="568">
        <v>27711.41</v>
      </c>
      <c r="K31" s="568">
        <v>2471.7199999999998</v>
      </c>
      <c r="L31" s="568">
        <v>29169.42</v>
      </c>
      <c r="M31" s="568">
        <v>69569.88</v>
      </c>
      <c r="N31" s="568">
        <v>1338.35</v>
      </c>
      <c r="O31" s="566"/>
    </row>
    <row r="32" spans="1:15">
      <c r="A32" s="475">
        <v>26</v>
      </c>
      <c r="B32" s="480" t="s">
        <v>695</v>
      </c>
      <c r="C32" s="565">
        <v>0</v>
      </c>
      <c r="D32" s="566">
        <v>0</v>
      </c>
      <c r="E32" s="566">
        <v>0</v>
      </c>
      <c r="F32" s="568">
        <v>0</v>
      </c>
      <c r="G32" s="568">
        <v>0</v>
      </c>
      <c r="H32" s="566">
        <v>0</v>
      </c>
      <c r="I32" s="566">
        <v>0</v>
      </c>
      <c r="J32" s="568">
        <v>0</v>
      </c>
      <c r="K32" s="568">
        <v>0</v>
      </c>
      <c r="L32" s="568">
        <v>0</v>
      </c>
      <c r="M32" s="568">
        <v>0</v>
      </c>
      <c r="N32" s="568">
        <v>0</v>
      </c>
      <c r="O32" s="566"/>
    </row>
    <row r="33" spans="1:15">
      <c r="A33" s="475">
        <v>27</v>
      </c>
      <c r="B33" s="498" t="s">
        <v>108</v>
      </c>
      <c r="C33" s="569">
        <v>12407773.690000001</v>
      </c>
      <c r="D33" s="566">
        <v>9292976.6600000001</v>
      </c>
      <c r="E33" s="566">
        <v>77931.169999999984</v>
      </c>
      <c r="F33" s="568">
        <v>2794829.52</v>
      </c>
      <c r="G33" s="568">
        <v>219184.91999999998</v>
      </c>
      <c r="H33" s="566">
        <v>22851.42</v>
      </c>
      <c r="I33" s="566">
        <v>1164546.0000000002</v>
      </c>
      <c r="J33" s="568">
        <v>185859.48</v>
      </c>
      <c r="K33" s="568">
        <v>7793.2799999999988</v>
      </c>
      <c r="L33" s="568">
        <v>838449.15</v>
      </c>
      <c r="M33" s="568">
        <v>109592.67000000001</v>
      </c>
      <c r="N33" s="568">
        <v>22851.42</v>
      </c>
      <c r="O33" s="566">
        <v>206445.44</v>
      </c>
    </row>
    <row r="35" spans="1:15">
      <c r="B35" s="512"/>
      <c r="C35" s="512"/>
    </row>
    <row r="41" spans="1:15">
      <c r="A41" s="509"/>
      <c r="B41" s="509"/>
      <c r="C41" s="509"/>
    </row>
    <row r="42" spans="1:15">
      <c r="A42" s="509"/>
      <c r="B42" s="509"/>
      <c r="C42" s="50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G4" zoomScaleNormal="100" workbookViewId="0">
      <selection activeCell="M8" sqref="M8"/>
    </sheetView>
  </sheetViews>
  <sheetFormatPr defaultColWidth="8.7109375" defaultRowHeight="12"/>
  <cols>
    <col min="1" max="1" width="11.7109375" style="520" bestFit="1" customWidth="1"/>
    <col min="2" max="2" width="80.28515625" style="520" customWidth="1"/>
    <col min="3" max="3" width="17.28515625" style="520" bestFit="1" customWidth="1"/>
    <col min="4" max="5" width="22.28515625" style="520" bestFit="1" customWidth="1"/>
    <col min="6" max="6" width="20.28515625" style="520" bestFit="1" customWidth="1"/>
    <col min="7" max="7" width="20.85546875" style="520" bestFit="1" customWidth="1"/>
    <col min="8" max="8" width="23.28515625" style="520" bestFit="1" customWidth="1"/>
    <col min="9" max="9" width="22.28515625" style="520" customWidth="1"/>
    <col min="10" max="10" width="19.28515625" style="520" bestFit="1" customWidth="1"/>
    <col min="11" max="11" width="17.7109375" style="520" bestFit="1" customWidth="1"/>
    <col min="12" max="16384" width="8.7109375" style="520"/>
  </cols>
  <sheetData>
    <row r="1" spans="1:11" s="479" customFormat="1" ht="12.75">
      <c r="A1" s="470" t="s">
        <v>30</v>
      </c>
    </row>
    <row r="2" spans="1:11" s="479" customFormat="1" ht="13.5">
      <c r="A2" s="470" t="s">
        <v>31</v>
      </c>
      <c r="B2" s="425">
        <f>'1. key ratios '!B2</f>
        <v>44377</v>
      </c>
    </row>
    <row r="3" spans="1:11" s="479" customFormat="1" ht="12.75">
      <c r="A3" s="471" t="s">
        <v>676</v>
      </c>
    </row>
    <row r="4" spans="1:11">
      <c r="C4" s="521" t="s">
        <v>0</v>
      </c>
      <c r="D4" s="521" t="s">
        <v>1</v>
      </c>
      <c r="E4" s="521" t="s">
        <v>2</v>
      </c>
      <c r="F4" s="521" t="s">
        <v>3</v>
      </c>
      <c r="G4" s="521" t="s">
        <v>4</v>
      </c>
      <c r="H4" s="521" t="s">
        <v>5</v>
      </c>
      <c r="I4" s="521" t="s">
        <v>8</v>
      </c>
      <c r="J4" s="521" t="s">
        <v>9</v>
      </c>
      <c r="K4" s="521" t="s">
        <v>10</v>
      </c>
    </row>
    <row r="5" spans="1:11" ht="105" customHeight="1">
      <c r="A5" s="676" t="s">
        <v>677</v>
      </c>
      <c r="B5" s="677"/>
      <c r="C5" s="501" t="s">
        <v>678</v>
      </c>
      <c r="D5" s="501" t="s">
        <v>679</v>
      </c>
      <c r="E5" s="501" t="s">
        <v>680</v>
      </c>
      <c r="F5" s="522" t="s">
        <v>681</v>
      </c>
      <c r="G5" s="501" t="s">
        <v>682</v>
      </c>
      <c r="H5" s="501" t="s">
        <v>683</v>
      </c>
      <c r="I5" s="501" t="s">
        <v>684</v>
      </c>
      <c r="J5" s="501" t="s">
        <v>685</v>
      </c>
      <c r="K5" s="501" t="s">
        <v>686</v>
      </c>
    </row>
    <row r="6" spans="1:11" ht="12.75">
      <c r="A6" s="475">
        <v>1</v>
      </c>
      <c r="B6" s="475" t="s">
        <v>632</v>
      </c>
      <c r="C6" s="557"/>
      <c r="D6" s="557"/>
      <c r="E6" s="557"/>
      <c r="F6" s="557"/>
      <c r="G6" s="557">
        <v>8973795.9699999988</v>
      </c>
      <c r="H6" s="557"/>
      <c r="I6" s="557">
        <v>41784.949999999997</v>
      </c>
      <c r="J6" s="557"/>
      <c r="K6" s="557">
        <v>3392192.7700000033</v>
      </c>
    </row>
    <row r="7" spans="1:11" ht="12.75">
      <c r="A7" s="475">
        <v>2</v>
      </c>
      <c r="B7" s="475" t="s">
        <v>687</v>
      </c>
      <c r="C7" s="557"/>
      <c r="D7" s="557"/>
      <c r="E7" s="557"/>
      <c r="F7" s="557"/>
      <c r="G7" s="557"/>
      <c r="H7" s="557"/>
      <c r="I7" s="557"/>
      <c r="J7" s="557"/>
      <c r="K7" s="557">
        <v>5000000</v>
      </c>
    </row>
    <row r="8" spans="1:11" ht="12.75">
      <c r="A8" s="475">
        <v>3</v>
      </c>
      <c r="B8" s="475" t="s">
        <v>640</v>
      </c>
      <c r="C8" s="557">
        <v>156603</v>
      </c>
      <c r="D8" s="557"/>
      <c r="E8" s="557"/>
      <c r="F8" s="557"/>
      <c r="G8" s="557"/>
      <c r="H8" s="557"/>
      <c r="I8" s="557"/>
      <c r="J8" s="557"/>
      <c r="K8" s="557">
        <v>83651.98000000001</v>
      </c>
    </row>
    <row r="9" spans="1:11" ht="12.75">
      <c r="A9" s="475">
        <v>4</v>
      </c>
      <c r="B9" s="499" t="s">
        <v>688</v>
      </c>
      <c r="C9" s="557"/>
      <c r="D9" s="557"/>
      <c r="E9" s="557"/>
      <c r="F9" s="557"/>
      <c r="G9" s="557">
        <v>2744383.51</v>
      </c>
      <c r="H9" s="557"/>
      <c r="I9" s="557"/>
      <c r="J9" s="557"/>
      <c r="K9" s="557">
        <v>292482.16000000015</v>
      </c>
    </row>
    <row r="10" spans="1:11" ht="12.75">
      <c r="A10" s="475">
        <v>5</v>
      </c>
      <c r="B10" s="499" t="s">
        <v>689</v>
      </c>
      <c r="C10" s="557"/>
      <c r="D10" s="557"/>
      <c r="E10" s="557"/>
      <c r="F10" s="557"/>
      <c r="G10" s="557"/>
      <c r="H10" s="557"/>
      <c r="I10" s="557"/>
      <c r="J10" s="557"/>
      <c r="K10" s="557"/>
    </row>
    <row r="11" spans="1:11" ht="12.75">
      <c r="A11" s="475">
        <v>6</v>
      </c>
      <c r="B11" s="499" t="s">
        <v>690</v>
      </c>
      <c r="C11" s="557"/>
      <c r="D11" s="557"/>
      <c r="E11" s="557"/>
      <c r="F11" s="557"/>
      <c r="G11" s="557"/>
      <c r="H11" s="557"/>
      <c r="I11" s="557"/>
      <c r="J11" s="557"/>
      <c r="K11" s="55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33" activePane="bottomRight" state="frozen"/>
      <selection activeCell="B9" sqref="B9"/>
      <selection pane="topRight" activeCell="B9" sqref="B9"/>
      <selection pane="bottomLeft" activeCell="B9" sqref="B9"/>
      <selection pane="bottomRight" activeCell="C7" sqref="C7:H41"/>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Silk Road Bank</v>
      </c>
    </row>
    <row r="2" spans="1:8">
      <c r="A2" s="2" t="s">
        <v>31</v>
      </c>
      <c r="B2" s="425">
        <f>'1. key ratios '!B2</f>
        <v>44377</v>
      </c>
    </row>
    <row r="3" spans="1:8">
      <c r="A3" s="2"/>
    </row>
    <row r="4" spans="1:8" ht="15" thickBot="1">
      <c r="A4" s="3" t="s">
        <v>32</v>
      </c>
      <c r="B4" s="21" t="s">
        <v>33</v>
      </c>
      <c r="C4" s="3"/>
      <c r="D4" s="22"/>
      <c r="E4" s="22"/>
      <c r="F4" s="23"/>
      <c r="G4" s="23"/>
      <c r="H4" s="24" t="s">
        <v>73</v>
      </c>
    </row>
    <row r="5" spans="1:8">
      <c r="A5" s="25"/>
      <c r="B5" s="26"/>
      <c r="C5" s="578" t="s">
        <v>68</v>
      </c>
      <c r="D5" s="579"/>
      <c r="E5" s="580"/>
      <c r="F5" s="578" t="s">
        <v>72</v>
      </c>
      <c r="G5" s="579"/>
      <c r="H5" s="581"/>
    </row>
    <row r="6" spans="1:8">
      <c r="A6" s="27" t="s">
        <v>6</v>
      </c>
      <c r="B6" s="28" t="s">
        <v>34</v>
      </c>
      <c r="C6" s="29" t="s">
        <v>69</v>
      </c>
      <c r="D6" s="29" t="s">
        <v>70</v>
      </c>
      <c r="E6" s="29" t="s">
        <v>71</v>
      </c>
      <c r="F6" s="29" t="s">
        <v>69</v>
      </c>
      <c r="G6" s="29" t="s">
        <v>70</v>
      </c>
      <c r="H6" s="30" t="s">
        <v>71</v>
      </c>
    </row>
    <row r="7" spans="1:8">
      <c r="A7" s="27">
        <v>1</v>
      </c>
      <c r="B7" s="31" t="s">
        <v>35</v>
      </c>
      <c r="C7" s="32">
        <v>635465.48</v>
      </c>
      <c r="D7" s="32">
        <v>1030674.44</v>
      </c>
      <c r="E7" s="33">
        <v>1666139.92</v>
      </c>
      <c r="F7" s="34">
        <v>1283157.49</v>
      </c>
      <c r="G7" s="35">
        <v>1930174.22</v>
      </c>
      <c r="H7" s="36">
        <v>3213331.71</v>
      </c>
    </row>
    <row r="8" spans="1:8">
      <c r="A8" s="27">
        <v>2</v>
      </c>
      <c r="B8" s="31" t="s">
        <v>36</v>
      </c>
      <c r="C8" s="32">
        <v>6744844.9699999997</v>
      </c>
      <c r="D8" s="32">
        <v>2831507.43</v>
      </c>
      <c r="E8" s="33">
        <v>9576352.4000000004</v>
      </c>
      <c r="F8" s="34">
        <v>252571.16</v>
      </c>
      <c r="G8" s="35">
        <v>2197027.91</v>
      </c>
      <c r="H8" s="36">
        <v>2449599.0700000003</v>
      </c>
    </row>
    <row r="9" spans="1:8">
      <c r="A9" s="27">
        <v>3</v>
      </c>
      <c r="B9" s="31" t="s">
        <v>37</v>
      </c>
      <c r="C9" s="32">
        <v>243589.15</v>
      </c>
      <c r="D9" s="32">
        <v>11819388.9</v>
      </c>
      <c r="E9" s="33">
        <v>12062978.050000001</v>
      </c>
      <c r="F9" s="34">
        <v>8588865.3200000003</v>
      </c>
      <c r="G9" s="35">
        <v>3595297.96</v>
      </c>
      <c r="H9" s="36">
        <v>12184163.280000001</v>
      </c>
    </row>
    <row r="10" spans="1:8">
      <c r="A10" s="27">
        <v>4</v>
      </c>
      <c r="B10" s="31" t="s">
        <v>38</v>
      </c>
      <c r="C10" s="32">
        <v>0</v>
      </c>
      <c r="D10" s="32">
        <v>0</v>
      </c>
      <c r="E10" s="33">
        <v>0</v>
      </c>
      <c r="F10" s="34">
        <v>0</v>
      </c>
      <c r="G10" s="35">
        <v>0</v>
      </c>
      <c r="H10" s="36">
        <v>0</v>
      </c>
    </row>
    <row r="11" spans="1:8">
      <c r="A11" s="27">
        <v>5</v>
      </c>
      <c r="B11" s="31" t="s">
        <v>39</v>
      </c>
      <c r="C11" s="32">
        <v>39931437.770000003</v>
      </c>
      <c r="D11" s="32">
        <v>0</v>
      </c>
      <c r="E11" s="33">
        <v>39931437.770000003</v>
      </c>
      <c r="F11" s="34">
        <v>39055911.390000001</v>
      </c>
      <c r="G11" s="35">
        <v>0</v>
      </c>
      <c r="H11" s="36">
        <v>39055911.390000001</v>
      </c>
    </row>
    <row r="12" spans="1:8">
      <c r="A12" s="27">
        <v>6.1</v>
      </c>
      <c r="B12" s="37" t="s">
        <v>40</v>
      </c>
      <c r="C12" s="32">
        <v>8518852.9000000004</v>
      </c>
      <c r="D12" s="32">
        <v>3888920.99</v>
      </c>
      <c r="E12" s="33">
        <v>12407773.890000001</v>
      </c>
      <c r="F12" s="34">
        <v>9136625.7300000004</v>
      </c>
      <c r="G12" s="35">
        <v>4772349.4000000004</v>
      </c>
      <c r="H12" s="36">
        <v>13908975.130000001</v>
      </c>
    </row>
    <row r="13" spans="1:8">
      <c r="A13" s="27">
        <v>6.2</v>
      </c>
      <c r="B13" s="37" t="s">
        <v>41</v>
      </c>
      <c r="C13" s="32">
        <v>-743871.54468469997</v>
      </c>
      <c r="D13" s="32">
        <v>-627119.17928931001</v>
      </c>
      <c r="E13" s="33">
        <v>-1370990.72397401</v>
      </c>
      <c r="F13" s="34">
        <v>-1528320.6208250001</v>
      </c>
      <c r="G13" s="35">
        <v>-574314.8835</v>
      </c>
      <c r="H13" s="36">
        <v>-2102635.5043250001</v>
      </c>
    </row>
    <row r="14" spans="1:8">
      <c r="A14" s="27">
        <v>6</v>
      </c>
      <c r="B14" s="31" t="s">
        <v>42</v>
      </c>
      <c r="C14" s="33">
        <v>7774981.3553153006</v>
      </c>
      <c r="D14" s="33">
        <v>3261801.81071069</v>
      </c>
      <c r="E14" s="33">
        <v>11036783.166025991</v>
      </c>
      <c r="F14" s="33">
        <v>7608305.1091750003</v>
      </c>
      <c r="G14" s="33">
        <v>4198034.5164999999</v>
      </c>
      <c r="H14" s="36">
        <v>11806339.625675</v>
      </c>
    </row>
    <row r="15" spans="1:8">
      <c r="A15" s="27">
        <v>7</v>
      </c>
      <c r="B15" s="31" t="s">
        <v>43</v>
      </c>
      <c r="C15" s="32">
        <v>1197661.8</v>
      </c>
      <c r="D15" s="32">
        <v>20453.899999999998</v>
      </c>
      <c r="E15" s="33">
        <v>1218115.7</v>
      </c>
      <c r="F15" s="34">
        <v>1272355.6000000001</v>
      </c>
      <c r="G15" s="35">
        <v>104136.90999999999</v>
      </c>
      <c r="H15" s="36">
        <v>1376492.51</v>
      </c>
    </row>
    <row r="16" spans="1:8">
      <c r="A16" s="27">
        <v>8</v>
      </c>
      <c r="B16" s="31" t="s">
        <v>198</v>
      </c>
      <c r="C16" s="32">
        <v>280730.19</v>
      </c>
      <c r="D16" s="32">
        <v>0</v>
      </c>
      <c r="E16" s="33">
        <v>280730.19</v>
      </c>
      <c r="F16" s="34">
        <v>400745.19</v>
      </c>
      <c r="G16" s="35">
        <v>0</v>
      </c>
      <c r="H16" s="36">
        <v>400745.19</v>
      </c>
    </row>
    <row r="17" spans="1:8">
      <c r="A17" s="27">
        <v>9</v>
      </c>
      <c r="B17" s="31" t="s">
        <v>44</v>
      </c>
      <c r="C17" s="32">
        <v>20000</v>
      </c>
      <c r="D17" s="32">
        <v>0</v>
      </c>
      <c r="E17" s="33">
        <v>20000</v>
      </c>
      <c r="F17" s="34">
        <v>20000</v>
      </c>
      <c r="G17" s="35">
        <v>0</v>
      </c>
      <c r="H17" s="36">
        <v>20000</v>
      </c>
    </row>
    <row r="18" spans="1:8">
      <c r="A18" s="27">
        <v>10</v>
      </c>
      <c r="B18" s="31" t="s">
        <v>45</v>
      </c>
      <c r="C18" s="32">
        <v>15120328.160000002</v>
      </c>
      <c r="D18" s="32">
        <v>0</v>
      </c>
      <c r="E18" s="33">
        <v>15120328.160000002</v>
      </c>
      <c r="F18" s="34">
        <v>14076866.6</v>
      </c>
      <c r="G18" s="35">
        <v>0</v>
      </c>
      <c r="H18" s="36">
        <v>14076866.6</v>
      </c>
    </row>
    <row r="19" spans="1:8">
      <c r="A19" s="27">
        <v>11</v>
      </c>
      <c r="B19" s="31" t="s">
        <v>46</v>
      </c>
      <c r="C19" s="32">
        <v>5671355.0699999994</v>
      </c>
      <c r="D19" s="32">
        <v>338269.68999999994</v>
      </c>
      <c r="E19" s="33">
        <v>6009624.7599999998</v>
      </c>
      <c r="F19" s="34">
        <v>4678446.63</v>
      </c>
      <c r="G19" s="35">
        <v>285537.09999999998</v>
      </c>
      <c r="H19" s="36">
        <v>4963983.7299999995</v>
      </c>
    </row>
    <row r="20" spans="1:8">
      <c r="A20" s="27">
        <v>12</v>
      </c>
      <c r="B20" s="39" t="s">
        <v>47</v>
      </c>
      <c r="C20" s="33">
        <v>77620393.945315301</v>
      </c>
      <c r="D20" s="33">
        <v>19302096.17071069</v>
      </c>
      <c r="E20" s="33">
        <v>96922490.116025984</v>
      </c>
      <c r="F20" s="33">
        <v>77237224.489174992</v>
      </c>
      <c r="G20" s="33">
        <v>12310208.6165</v>
      </c>
      <c r="H20" s="36">
        <v>89547433.105674997</v>
      </c>
    </row>
    <row r="21" spans="1:8">
      <c r="A21" s="27"/>
      <c r="B21" s="28" t="s">
        <v>48</v>
      </c>
      <c r="C21" s="40"/>
      <c r="D21" s="40"/>
      <c r="E21" s="40"/>
      <c r="F21" s="41"/>
      <c r="G21" s="42"/>
      <c r="H21" s="43"/>
    </row>
    <row r="22" spans="1:8">
      <c r="A22" s="27">
        <v>13</v>
      </c>
      <c r="B22" s="31" t="s">
        <v>49</v>
      </c>
      <c r="C22" s="32">
        <v>0</v>
      </c>
      <c r="D22" s="32">
        <v>0</v>
      </c>
      <c r="E22" s="33">
        <v>0</v>
      </c>
      <c r="F22" s="34">
        <v>0</v>
      </c>
      <c r="G22" s="35">
        <v>6110400</v>
      </c>
      <c r="H22" s="36">
        <v>6110400</v>
      </c>
    </row>
    <row r="23" spans="1:8">
      <c r="A23" s="27">
        <v>14</v>
      </c>
      <c r="B23" s="31" t="s">
        <v>50</v>
      </c>
      <c r="C23" s="32">
        <v>2697688.5700000003</v>
      </c>
      <c r="D23" s="32">
        <v>4115636.71</v>
      </c>
      <c r="E23" s="33">
        <v>6813325.2800000003</v>
      </c>
      <c r="F23" s="34">
        <v>10142521.24</v>
      </c>
      <c r="G23" s="35">
        <v>6774009.2000000002</v>
      </c>
      <c r="H23" s="36">
        <v>16916530.440000001</v>
      </c>
    </row>
    <row r="24" spans="1:8">
      <c r="A24" s="27">
        <v>15</v>
      </c>
      <c r="B24" s="31" t="s">
        <v>51</v>
      </c>
      <c r="C24" s="32">
        <v>752346.39999999991</v>
      </c>
      <c r="D24" s="32">
        <v>282117.05000000005</v>
      </c>
      <c r="E24" s="33">
        <v>1034463.45</v>
      </c>
      <c r="F24" s="34">
        <v>359970.27999999997</v>
      </c>
      <c r="G24" s="35">
        <v>475607.76</v>
      </c>
      <c r="H24" s="36">
        <v>835578.04</v>
      </c>
    </row>
    <row r="25" spans="1:8">
      <c r="A25" s="27">
        <v>16</v>
      </c>
      <c r="B25" s="31" t="s">
        <v>52</v>
      </c>
      <c r="C25" s="32">
        <v>1996100</v>
      </c>
      <c r="D25" s="32">
        <v>213791.24000000002</v>
      </c>
      <c r="E25" s="33">
        <v>2209891.2400000002</v>
      </c>
      <c r="F25" s="34">
        <v>1383850</v>
      </c>
      <c r="G25" s="35">
        <v>302306.55</v>
      </c>
      <c r="H25" s="36">
        <v>1686156.55</v>
      </c>
    </row>
    <row r="26" spans="1:8">
      <c r="A26" s="27">
        <v>17</v>
      </c>
      <c r="B26" s="31" t="s">
        <v>53</v>
      </c>
      <c r="C26" s="40"/>
      <c r="D26" s="40"/>
      <c r="E26" s="33">
        <v>0</v>
      </c>
      <c r="F26" s="41"/>
      <c r="G26" s="42"/>
      <c r="H26" s="36">
        <v>0</v>
      </c>
    </row>
    <row r="27" spans="1:8">
      <c r="A27" s="27">
        <v>18</v>
      </c>
      <c r="B27" s="31" t="s">
        <v>54</v>
      </c>
      <c r="C27" s="32">
        <v>28777506.109999999</v>
      </c>
      <c r="D27" s="32">
        <v>0</v>
      </c>
      <c r="E27" s="33">
        <v>28777506.109999999</v>
      </c>
      <c r="F27" s="34">
        <v>6500000</v>
      </c>
      <c r="G27" s="35">
        <v>0</v>
      </c>
      <c r="H27" s="36">
        <v>6500000</v>
      </c>
    </row>
    <row r="28" spans="1:8">
      <c r="A28" s="27">
        <v>19</v>
      </c>
      <c r="B28" s="31" t="s">
        <v>55</v>
      </c>
      <c r="C28" s="32">
        <v>160759.16</v>
      </c>
      <c r="D28" s="32">
        <v>7488.16</v>
      </c>
      <c r="E28" s="33">
        <v>168247.32</v>
      </c>
      <c r="F28" s="34">
        <v>41468.990000000005</v>
      </c>
      <c r="G28" s="35">
        <v>7642.4</v>
      </c>
      <c r="H28" s="36">
        <v>49111.390000000007</v>
      </c>
    </row>
    <row r="29" spans="1:8">
      <c r="A29" s="27">
        <v>20</v>
      </c>
      <c r="B29" s="31" t="s">
        <v>56</v>
      </c>
      <c r="C29" s="32">
        <v>1790029.4200000002</v>
      </c>
      <c r="D29" s="32">
        <v>1875729.27</v>
      </c>
      <c r="E29" s="33">
        <v>3665758.6900000004</v>
      </c>
      <c r="F29" s="34">
        <v>1545957.59</v>
      </c>
      <c r="G29" s="35">
        <v>440998.93</v>
      </c>
      <c r="H29" s="36">
        <v>1986956.52</v>
      </c>
    </row>
    <row r="30" spans="1:8">
      <c r="A30" s="27">
        <v>21</v>
      </c>
      <c r="B30" s="31" t="s">
        <v>57</v>
      </c>
      <c r="C30" s="32">
        <v>0</v>
      </c>
      <c r="D30" s="32">
        <v>0</v>
      </c>
      <c r="E30" s="33">
        <v>0</v>
      </c>
      <c r="F30" s="34">
        <v>0</v>
      </c>
      <c r="G30" s="35">
        <v>0</v>
      </c>
      <c r="H30" s="36">
        <v>0</v>
      </c>
    </row>
    <row r="31" spans="1:8">
      <c r="A31" s="27">
        <v>22</v>
      </c>
      <c r="B31" s="39" t="s">
        <v>58</v>
      </c>
      <c r="C31" s="33">
        <v>36174429.659999996</v>
      </c>
      <c r="D31" s="33">
        <v>6494762.4299999997</v>
      </c>
      <c r="E31" s="33">
        <v>42669192.089999996</v>
      </c>
      <c r="F31" s="33">
        <v>19973768.099999998</v>
      </c>
      <c r="G31" s="33">
        <v>14110964.84</v>
      </c>
      <c r="H31" s="36">
        <v>34084732.939999998</v>
      </c>
    </row>
    <row r="32" spans="1:8">
      <c r="A32" s="27"/>
      <c r="B32" s="28" t="s">
        <v>59</v>
      </c>
      <c r="C32" s="40"/>
      <c r="D32" s="40"/>
      <c r="E32" s="32"/>
      <c r="F32" s="41"/>
      <c r="G32" s="42"/>
      <c r="H32" s="43"/>
    </row>
    <row r="33" spans="1:8">
      <c r="A33" s="27">
        <v>23</v>
      </c>
      <c r="B33" s="31" t="s">
        <v>60</v>
      </c>
      <c r="C33" s="32">
        <v>61146400</v>
      </c>
      <c r="D33" s="40">
        <v>0</v>
      </c>
      <c r="E33" s="33">
        <v>61146400</v>
      </c>
      <c r="F33" s="34">
        <v>61146400</v>
      </c>
      <c r="G33" s="42">
        <v>0</v>
      </c>
      <c r="H33" s="36">
        <v>61146400</v>
      </c>
    </row>
    <row r="34" spans="1:8">
      <c r="A34" s="27">
        <v>24</v>
      </c>
      <c r="B34" s="31" t="s">
        <v>61</v>
      </c>
      <c r="C34" s="32">
        <v>0</v>
      </c>
      <c r="D34" s="40">
        <v>0</v>
      </c>
      <c r="E34" s="33">
        <v>0</v>
      </c>
      <c r="F34" s="34">
        <v>0</v>
      </c>
      <c r="G34" s="42">
        <v>0</v>
      </c>
      <c r="H34" s="36">
        <v>0</v>
      </c>
    </row>
    <row r="35" spans="1:8">
      <c r="A35" s="27">
        <v>25</v>
      </c>
      <c r="B35" s="38" t="s">
        <v>62</v>
      </c>
      <c r="C35" s="32">
        <v>0</v>
      </c>
      <c r="D35" s="40">
        <v>0</v>
      </c>
      <c r="E35" s="33">
        <v>0</v>
      </c>
      <c r="F35" s="34">
        <v>0</v>
      </c>
      <c r="G35" s="42">
        <v>0</v>
      </c>
      <c r="H35" s="36">
        <v>0</v>
      </c>
    </row>
    <row r="36" spans="1:8">
      <c r="A36" s="27">
        <v>26</v>
      </c>
      <c r="B36" s="31" t="s">
        <v>63</v>
      </c>
      <c r="C36" s="32">
        <v>0</v>
      </c>
      <c r="D36" s="40">
        <v>0</v>
      </c>
      <c r="E36" s="33">
        <v>0</v>
      </c>
      <c r="F36" s="34">
        <v>0</v>
      </c>
      <c r="G36" s="42">
        <v>0</v>
      </c>
      <c r="H36" s="36">
        <v>0</v>
      </c>
    </row>
    <row r="37" spans="1:8">
      <c r="A37" s="27">
        <v>27</v>
      </c>
      <c r="B37" s="31" t="s">
        <v>64</v>
      </c>
      <c r="C37" s="32">
        <v>0</v>
      </c>
      <c r="D37" s="40">
        <v>0</v>
      </c>
      <c r="E37" s="33">
        <v>0</v>
      </c>
      <c r="F37" s="34">
        <v>0</v>
      </c>
      <c r="G37" s="42">
        <v>0</v>
      </c>
      <c r="H37" s="36">
        <v>0</v>
      </c>
    </row>
    <row r="38" spans="1:8">
      <c r="A38" s="27">
        <v>28</v>
      </c>
      <c r="B38" s="31" t="s">
        <v>65</v>
      </c>
      <c r="C38" s="32">
        <v>-11875534.790000001</v>
      </c>
      <c r="D38" s="40">
        <v>0</v>
      </c>
      <c r="E38" s="33">
        <v>-11875534.790000001</v>
      </c>
      <c r="F38" s="34">
        <v>-10666132.219999999</v>
      </c>
      <c r="G38" s="42">
        <v>0</v>
      </c>
      <c r="H38" s="36">
        <v>-10666132.219999999</v>
      </c>
    </row>
    <row r="39" spans="1:8">
      <c r="A39" s="27">
        <v>29</v>
      </c>
      <c r="B39" s="31" t="s">
        <v>66</v>
      </c>
      <c r="C39" s="32">
        <v>4982432.3</v>
      </c>
      <c r="D39" s="40">
        <v>0</v>
      </c>
      <c r="E39" s="33">
        <v>4982432.3</v>
      </c>
      <c r="F39" s="34">
        <v>4982432.3</v>
      </c>
      <c r="G39" s="42">
        <v>0</v>
      </c>
      <c r="H39" s="36">
        <v>4982432.3</v>
      </c>
    </row>
    <row r="40" spans="1:8">
      <c r="A40" s="27">
        <v>30</v>
      </c>
      <c r="B40" s="254" t="s">
        <v>265</v>
      </c>
      <c r="C40" s="32">
        <v>54253297.509999998</v>
      </c>
      <c r="D40" s="40">
        <v>0</v>
      </c>
      <c r="E40" s="33">
        <v>54253297.509999998</v>
      </c>
      <c r="F40" s="34">
        <v>55462700.079999998</v>
      </c>
      <c r="G40" s="42">
        <v>0</v>
      </c>
      <c r="H40" s="36">
        <v>55462700.079999998</v>
      </c>
    </row>
    <row r="41" spans="1:8" ht="15" thickBot="1">
      <c r="A41" s="44">
        <v>31</v>
      </c>
      <c r="B41" s="45" t="s">
        <v>67</v>
      </c>
      <c r="C41" s="46">
        <v>90427727.169999987</v>
      </c>
      <c r="D41" s="46">
        <v>6494762.4299999997</v>
      </c>
      <c r="E41" s="46">
        <v>96922489.599999994</v>
      </c>
      <c r="F41" s="46">
        <v>75436468.179999992</v>
      </c>
      <c r="G41" s="46">
        <v>14110964.84</v>
      </c>
      <c r="H41" s="47">
        <v>89547433.019999996</v>
      </c>
    </row>
    <row r="43" spans="1:8">
      <c r="B43" s="48"/>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22" activePane="bottomRight" state="frozen"/>
      <selection activeCell="B9" sqref="B9"/>
      <selection pane="topRight" activeCell="B9" sqref="B9"/>
      <selection pane="bottomLeft" activeCell="B9" sqref="B9"/>
      <selection pane="bottomRight" activeCell="C3" sqref="C3"/>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Silk Road Bank</v>
      </c>
      <c r="C1" s="3">
        <f>'Info '!D2</f>
        <v>0</v>
      </c>
    </row>
    <row r="2" spans="1:8">
      <c r="A2" s="2" t="s">
        <v>31</v>
      </c>
      <c r="B2" s="3"/>
      <c r="C2" s="424">
        <f>'2.RC'!B2</f>
        <v>44377</v>
      </c>
    </row>
    <row r="3" spans="1:8">
      <c r="A3" s="2"/>
      <c r="B3" s="3"/>
      <c r="C3" s="3"/>
    </row>
    <row r="4" spans="1:8" ht="13.5" thickBot="1">
      <c r="A4" s="3" t="s">
        <v>194</v>
      </c>
      <c r="B4" s="214" t="s">
        <v>22</v>
      </c>
      <c r="C4" s="3"/>
      <c r="D4" s="22"/>
      <c r="E4" s="22"/>
      <c r="F4" s="23"/>
      <c r="G4" s="23"/>
      <c r="H4" s="50" t="s">
        <v>73</v>
      </c>
    </row>
    <row r="5" spans="1:8">
      <c r="A5" s="51" t="s">
        <v>6</v>
      </c>
      <c r="B5" s="52"/>
      <c r="C5" s="578" t="s">
        <v>68</v>
      </c>
      <c r="D5" s="579"/>
      <c r="E5" s="580"/>
      <c r="F5" s="578" t="s">
        <v>72</v>
      </c>
      <c r="G5" s="579"/>
      <c r="H5" s="581"/>
    </row>
    <row r="6" spans="1:8">
      <c r="A6" s="53" t="s">
        <v>6</v>
      </c>
      <c r="B6" s="54"/>
      <c r="C6" s="29" t="s">
        <v>69</v>
      </c>
      <c r="D6" s="29" t="s">
        <v>70</v>
      </c>
      <c r="E6" s="29" t="s">
        <v>71</v>
      </c>
      <c r="F6" s="29" t="s">
        <v>69</v>
      </c>
      <c r="G6" s="29" t="s">
        <v>70</v>
      </c>
      <c r="H6" s="30" t="s">
        <v>71</v>
      </c>
    </row>
    <row r="7" spans="1:8">
      <c r="A7" s="27"/>
      <c r="B7" s="214" t="s">
        <v>193</v>
      </c>
      <c r="C7" s="55"/>
      <c r="D7" s="55"/>
      <c r="E7" s="55"/>
      <c r="F7" s="55"/>
      <c r="G7" s="55"/>
      <c r="H7" s="56"/>
    </row>
    <row r="8" spans="1:8">
      <c r="A8" s="27">
        <v>1</v>
      </c>
      <c r="B8" s="57" t="s">
        <v>192</v>
      </c>
      <c r="C8" s="55">
        <v>105031.72</v>
      </c>
      <c r="D8" s="55">
        <v>-4871.33</v>
      </c>
      <c r="E8" s="58">
        <v>100160.39</v>
      </c>
      <c r="F8" s="55">
        <v>432714.25</v>
      </c>
      <c r="G8" s="55">
        <v>9335.92</v>
      </c>
      <c r="H8" s="59">
        <v>442050.17</v>
      </c>
    </row>
    <row r="9" spans="1:8">
      <c r="A9" s="27">
        <v>2</v>
      </c>
      <c r="B9" s="57" t="s">
        <v>191</v>
      </c>
      <c r="C9" s="60">
        <v>488546.4</v>
      </c>
      <c r="D9" s="60">
        <v>211382.00999999998</v>
      </c>
      <c r="E9" s="58">
        <v>699928.41</v>
      </c>
      <c r="F9" s="60">
        <v>536946.78</v>
      </c>
      <c r="G9" s="60">
        <v>246602.38</v>
      </c>
      <c r="H9" s="59">
        <v>783549.16</v>
      </c>
    </row>
    <row r="10" spans="1:8">
      <c r="A10" s="27">
        <v>2.1</v>
      </c>
      <c r="B10" s="61" t="s">
        <v>190</v>
      </c>
      <c r="C10" s="55">
        <v>0</v>
      </c>
      <c r="D10" s="55">
        <v>0</v>
      </c>
      <c r="E10" s="58">
        <v>0</v>
      </c>
      <c r="F10" s="55">
        <v>0</v>
      </c>
      <c r="G10" s="55">
        <v>0</v>
      </c>
      <c r="H10" s="59">
        <v>0</v>
      </c>
    </row>
    <row r="11" spans="1:8">
      <c r="A11" s="27">
        <v>2.2000000000000002</v>
      </c>
      <c r="B11" s="61" t="s">
        <v>189</v>
      </c>
      <c r="C11" s="55">
        <v>118556.31</v>
      </c>
      <c r="D11" s="55">
        <v>97464.76</v>
      </c>
      <c r="E11" s="58">
        <v>216021.07</v>
      </c>
      <c r="F11" s="55">
        <v>109747.43999999999</v>
      </c>
      <c r="G11" s="55">
        <v>119695.39</v>
      </c>
      <c r="H11" s="59">
        <v>229442.83</v>
      </c>
    </row>
    <row r="12" spans="1:8">
      <c r="A12" s="27">
        <v>2.2999999999999998</v>
      </c>
      <c r="B12" s="61" t="s">
        <v>188</v>
      </c>
      <c r="C12" s="55">
        <v>0</v>
      </c>
      <c r="D12" s="55">
        <v>0</v>
      </c>
      <c r="E12" s="58">
        <v>0</v>
      </c>
      <c r="F12" s="55">
        <v>0</v>
      </c>
      <c r="G12" s="55">
        <v>0</v>
      </c>
      <c r="H12" s="59">
        <v>0</v>
      </c>
    </row>
    <row r="13" spans="1:8">
      <c r="A13" s="27">
        <v>2.4</v>
      </c>
      <c r="B13" s="61" t="s">
        <v>187</v>
      </c>
      <c r="C13" s="55">
        <v>0</v>
      </c>
      <c r="D13" s="55">
        <v>0</v>
      </c>
      <c r="E13" s="58">
        <v>0</v>
      </c>
      <c r="F13" s="55">
        <v>0</v>
      </c>
      <c r="G13" s="55">
        <v>0</v>
      </c>
      <c r="H13" s="59">
        <v>0</v>
      </c>
    </row>
    <row r="14" spans="1:8">
      <c r="A14" s="27">
        <v>2.5</v>
      </c>
      <c r="B14" s="61" t="s">
        <v>186</v>
      </c>
      <c r="C14" s="55">
        <v>0</v>
      </c>
      <c r="D14" s="55">
        <v>105578.95</v>
      </c>
      <c r="E14" s="58">
        <v>105578.95</v>
      </c>
      <c r="F14" s="55">
        <v>0</v>
      </c>
      <c r="G14" s="55">
        <v>92828.55</v>
      </c>
      <c r="H14" s="59">
        <v>92828.55</v>
      </c>
    </row>
    <row r="15" spans="1:8">
      <c r="A15" s="27">
        <v>2.6</v>
      </c>
      <c r="B15" s="61" t="s">
        <v>185</v>
      </c>
      <c r="C15" s="55">
        <v>0</v>
      </c>
      <c r="D15" s="55">
        <v>0</v>
      </c>
      <c r="E15" s="58">
        <v>0</v>
      </c>
      <c r="F15" s="55">
        <v>10018.35</v>
      </c>
      <c r="G15" s="55">
        <v>0</v>
      </c>
      <c r="H15" s="59">
        <v>10018.35</v>
      </c>
    </row>
    <row r="16" spans="1:8">
      <c r="A16" s="27">
        <v>2.7</v>
      </c>
      <c r="B16" s="61" t="s">
        <v>184</v>
      </c>
      <c r="C16" s="55">
        <v>0</v>
      </c>
      <c r="D16" s="55">
        <v>0</v>
      </c>
      <c r="E16" s="58">
        <v>0</v>
      </c>
      <c r="F16" s="55">
        <v>22607.200000000001</v>
      </c>
      <c r="G16" s="55">
        <v>0</v>
      </c>
      <c r="H16" s="59">
        <v>22607.200000000001</v>
      </c>
    </row>
    <row r="17" spans="1:8">
      <c r="A17" s="27">
        <v>2.8</v>
      </c>
      <c r="B17" s="61" t="s">
        <v>183</v>
      </c>
      <c r="C17" s="55">
        <v>369990.09</v>
      </c>
      <c r="D17" s="55">
        <v>8338.2999999999993</v>
      </c>
      <c r="E17" s="58">
        <v>378328.39</v>
      </c>
      <c r="F17" s="55">
        <v>394573.79</v>
      </c>
      <c r="G17" s="55">
        <v>34078.44</v>
      </c>
      <c r="H17" s="59">
        <v>428652.23</v>
      </c>
    </row>
    <row r="18" spans="1:8">
      <c r="A18" s="27">
        <v>2.9</v>
      </c>
      <c r="B18" s="61" t="s">
        <v>182</v>
      </c>
      <c r="C18" s="55">
        <v>0</v>
      </c>
      <c r="D18" s="55">
        <v>0</v>
      </c>
      <c r="E18" s="58">
        <v>0</v>
      </c>
      <c r="F18" s="55">
        <v>0</v>
      </c>
      <c r="G18" s="55">
        <v>0</v>
      </c>
      <c r="H18" s="59">
        <v>0</v>
      </c>
    </row>
    <row r="19" spans="1:8">
      <c r="A19" s="27">
        <v>3</v>
      </c>
      <c r="B19" s="57" t="s">
        <v>181</v>
      </c>
      <c r="C19" s="55">
        <v>19052.36</v>
      </c>
      <c r="D19" s="55">
        <v>-16333.67</v>
      </c>
      <c r="E19" s="58">
        <v>2718.6900000000005</v>
      </c>
      <c r="F19" s="55">
        <v>-31956.45</v>
      </c>
      <c r="G19" s="55">
        <v>-21418.11</v>
      </c>
      <c r="H19" s="59">
        <v>-53374.559999999998</v>
      </c>
    </row>
    <row r="20" spans="1:8">
      <c r="A20" s="27">
        <v>4</v>
      </c>
      <c r="B20" s="57" t="s">
        <v>180</v>
      </c>
      <c r="C20" s="55">
        <v>1906511.04</v>
      </c>
      <c r="D20" s="55"/>
      <c r="E20" s="58">
        <v>1906511.04</v>
      </c>
      <c r="F20" s="55">
        <v>1429779.58</v>
      </c>
      <c r="G20" s="55"/>
      <c r="H20" s="59">
        <v>1429779.58</v>
      </c>
    </row>
    <row r="21" spans="1:8">
      <c r="A21" s="27">
        <v>5</v>
      </c>
      <c r="B21" s="57" t="s">
        <v>179</v>
      </c>
      <c r="C21" s="55">
        <v>4339.04</v>
      </c>
      <c r="D21" s="55">
        <v>1399.8</v>
      </c>
      <c r="E21" s="58">
        <v>5738.84</v>
      </c>
      <c r="F21" s="55">
        <v>791.09</v>
      </c>
      <c r="G21" s="55">
        <v>1285.22</v>
      </c>
      <c r="H21" s="59">
        <v>2076.31</v>
      </c>
    </row>
    <row r="22" spans="1:8">
      <c r="A22" s="27">
        <v>6</v>
      </c>
      <c r="B22" s="62" t="s">
        <v>178</v>
      </c>
      <c r="C22" s="60">
        <v>2523480.56</v>
      </c>
      <c r="D22" s="60">
        <v>191576.80999999997</v>
      </c>
      <c r="E22" s="58">
        <v>2715057.37</v>
      </c>
      <c r="F22" s="60">
        <v>2368275.25</v>
      </c>
      <c r="G22" s="60">
        <v>235805.41000000003</v>
      </c>
      <c r="H22" s="59">
        <v>2604080.66</v>
      </c>
    </row>
    <row r="23" spans="1:8">
      <c r="A23" s="27"/>
      <c r="B23" s="214" t="s">
        <v>177</v>
      </c>
      <c r="C23" s="63"/>
      <c r="D23" s="63"/>
      <c r="E23" s="64"/>
      <c r="F23" s="63"/>
      <c r="G23" s="63"/>
      <c r="H23" s="65"/>
    </row>
    <row r="24" spans="1:8">
      <c r="A24" s="27">
        <v>7</v>
      </c>
      <c r="B24" s="57" t="s">
        <v>176</v>
      </c>
      <c r="C24" s="55">
        <v>191188.19</v>
      </c>
      <c r="D24" s="55">
        <v>18465.89</v>
      </c>
      <c r="E24" s="58">
        <v>209654.08000000002</v>
      </c>
      <c r="F24" s="55">
        <v>217538.63</v>
      </c>
      <c r="G24" s="55">
        <v>11849.8</v>
      </c>
      <c r="H24" s="59">
        <v>229388.43</v>
      </c>
    </row>
    <row r="25" spans="1:8">
      <c r="A25" s="27">
        <v>8</v>
      </c>
      <c r="B25" s="57" t="s">
        <v>175</v>
      </c>
      <c r="C25" s="55">
        <v>98742.57</v>
      </c>
      <c r="D25" s="55">
        <v>3883.04</v>
      </c>
      <c r="E25" s="58">
        <v>102625.61</v>
      </c>
      <c r="F25" s="55">
        <v>28377.29</v>
      </c>
      <c r="G25" s="55">
        <v>5910.6</v>
      </c>
      <c r="H25" s="59">
        <v>34287.89</v>
      </c>
    </row>
    <row r="26" spans="1:8">
      <c r="A26" s="27">
        <v>9</v>
      </c>
      <c r="B26" s="57" t="s">
        <v>174</v>
      </c>
      <c r="C26" s="55">
        <v>52067.67</v>
      </c>
      <c r="D26" s="55">
        <v>0</v>
      </c>
      <c r="E26" s="58">
        <v>52067.67</v>
      </c>
      <c r="F26" s="55">
        <v>24912.74</v>
      </c>
      <c r="G26" s="55">
        <v>17957.86</v>
      </c>
      <c r="H26" s="59">
        <v>42870.600000000006</v>
      </c>
    </row>
    <row r="27" spans="1:8">
      <c r="A27" s="27">
        <v>10</v>
      </c>
      <c r="B27" s="57" t="s">
        <v>173</v>
      </c>
      <c r="C27" s="55">
        <v>34125.74</v>
      </c>
      <c r="D27" s="55"/>
      <c r="E27" s="58">
        <v>34125.74</v>
      </c>
      <c r="F27" s="55">
        <v>23687.47</v>
      </c>
      <c r="G27" s="55"/>
      <c r="H27" s="59">
        <v>23687.47</v>
      </c>
    </row>
    <row r="28" spans="1:8">
      <c r="A28" s="27">
        <v>11</v>
      </c>
      <c r="B28" s="57" t="s">
        <v>172</v>
      </c>
      <c r="C28" s="55">
        <v>514158.43</v>
      </c>
      <c r="D28" s="55">
        <v>0</v>
      </c>
      <c r="E28" s="58">
        <v>514158.43</v>
      </c>
      <c r="F28" s="55">
        <v>193397.87</v>
      </c>
      <c r="G28" s="55">
        <v>0</v>
      </c>
      <c r="H28" s="59">
        <v>193397.87</v>
      </c>
    </row>
    <row r="29" spans="1:8">
      <c r="A29" s="27">
        <v>12</v>
      </c>
      <c r="B29" s="57" t="s">
        <v>171</v>
      </c>
      <c r="C29" s="55"/>
      <c r="D29" s="55"/>
      <c r="E29" s="58">
        <v>0</v>
      </c>
      <c r="F29" s="55"/>
      <c r="G29" s="55"/>
      <c r="H29" s="59">
        <v>0</v>
      </c>
    </row>
    <row r="30" spans="1:8">
      <c r="A30" s="27">
        <v>13</v>
      </c>
      <c r="B30" s="66" t="s">
        <v>170</v>
      </c>
      <c r="C30" s="60">
        <v>890282.6</v>
      </c>
      <c r="D30" s="60">
        <v>22348.93</v>
      </c>
      <c r="E30" s="58">
        <v>912631.53</v>
      </c>
      <c r="F30" s="60">
        <v>487914</v>
      </c>
      <c r="G30" s="60">
        <v>35718.26</v>
      </c>
      <c r="H30" s="59">
        <v>523632.26</v>
      </c>
    </row>
    <row r="31" spans="1:8">
      <c r="A31" s="27">
        <v>14</v>
      </c>
      <c r="B31" s="66" t="s">
        <v>169</v>
      </c>
      <c r="C31" s="60">
        <v>1633197.96</v>
      </c>
      <c r="D31" s="60">
        <v>169227.87999999998</v>
      </c>
      <c r="E31" s="58">
        <v>1802425.8399999999</v>
      </c>
      <c r="F31" s="60">
        <v>1880361.25</v>
      </c>
      <c r="G31" s="60">
        <v>200087.15000000002</v>
      </c>
      <c r="H31" s="59">
        <v>2080448.4</v>
      </c>
    </row>
    <row r="32" spans="1:8">
      <c r="A32" s="27"/>
      <c r="B32" s="67"/>
      <c r="C32" s="67"/>
      <c r="D32" s="68"/>
      <c r="E32" s="64"/>
      <c r="F32" s="68"/>
      <c r="G32" s="68"/>
      <c r="H32" s="65"/>
    </row>
    <row r="33" spans="1:8">
      <c r="A33" s="27"/>
      <c r="B33" s="67" t="s">
        <v>168</v>
      </c>
      <c r="C33" s="63"/>
      <c r="D33" s="63"/>
      <c r="E33" s="64"/>
      <c r="F33" s="63"/>
      <c r="G33" s="63"/>
      <c r="H33" s="65"/>
    </row>
    <row r="34" spans="1:8">
      <c r="A34" s="27">
        <v>15</v>
      </c>
      <c r="B34" s="69" t="s">
        <v>167</v>
      </c>
      <c r="C34" s="60">
        <v>-67175.23000000001</v>
      </c>
      <c r="D34" s="60">
        <v>260362.38</v>
      </c>
      <c r="E34" s="58">
        <v>193187.15</v>
      </c>
      <c r="F34" s="60">
        <v>26859.550000000017</v>
      </c>
      <c r="G34" s="60">
        <v>-63910.03</v>
      </c>
      <c r="H34" s="58">
        <v>-37050.479999999981</v>
      </c>
    </row>
    <row r="35" spans="1:8">
      <c r="A35" s="27">
        <v>15.1</v>
      </c>
      <c r="B35" s="61" t="s">
        <v>166</v>
      </c>
      <c r="C35" s="55">
        <v>132067.65</v>
      </c>
      <c r="D35" s="55">
        <v>367509.83</v>
      </c>
      <c r="E35" s="58">
        <v>499577.48</v>
      </c>
      <c r="F35" s="55">
        <v>159639.07</v>
      </c>
      <c r="G35" s="55">
        <v>24713.37</v>
      </c>
      <c r="H35" s="58">
        <v>184352.44</v>
      </c>
    </row>
    <row r="36" spans="1:8">
      <c r="A36" s="27">
        <v>15.2</v>
      </c>
      <c r="B36" s="61" t="s">
        <v>165</v>
      </c>
      <c r="C36" s="55">
        <v>199242.88</v>
      </c>
      <c r="D36" s="55">
        <v>107147.45</v>
      </c>
      <c r="E36" s="58">
        <v>306390.33</v>
      </c>
      <c r="F36" s="55">
        <v>132779.51999999999</v>
      </c>
      <c r="G36" s="55">
        <v>88623.4</v>
      </c>
      <c r="H36" s="58">
        <v>221402.91999999998</v>
      </c>
    </row>
    <row r="37" spans="1:8">
      <c r="A37" s="27">
        <v>16</v>
      </c>
      <c r="B37" s="57" t="s">
        <v>164</v>
      </c>
      <c r="C37" s="55">
        <v>0</v>
      </c>
      <c r="D37" s="55">
        <v>0</v>
      </c>
      <c r="E37" s="58">
        <v>0</v>
      </c>
      <c r="F37" s="55">
        <v>0</v>
      </c>
      <c r="G37" s="55">
        <v>0</v>
      </c>
      <c r="H37" s="58">
        <v>0</v>
      </c>
    </row>
    <row r="38" spans="1:8">
      <c r="A38" s="27">
        <v>17</v>
      </c>
      <c r="B38" s="57" t="s">
        <v>163</v>
      </c>
      <c r="C38" s="55">
        <v>0</v>
      </c>
      <c r="D38" s="55"/>
      <c r="E38" s="58">
        <v>0</v>
      </c>
      <c r="F38" s="55">
        <v>36.44</v>
      </c>
      <c r="G38" s="55"/>
      <c r="H38" s="58">
        <v>36.44</v>
      </c>
    </row>
    <row r="39" spans="1:8">
      <c r="A39" s="27">
        <v>18</v>
      </c>
      <c r="B39" s="57" t="s">
        <v>162</v>
      </c>
      <c r="C39" s="55">
        <v>0</v>
      </c>
      <c r="D39" s="55"/>
      <c r="E39" s="58">
        <v>0</v>
      </c>
      <c r="F39" s="55">
        <v>0</v>
      </c>
      <c r="G39" s="55"/>
      <c r="H39" s="58">
        <v>0</v>
      </c>
    </row>
    <row r="40" spans="1:8">
      <c r="A40" s="27">
        <v>19</v>
      </c>
      <c r="B40" s="57" t="s">
        <v>161</v>
      </c>
      <c r="C40" s="55">
        <v>1564473.48</v>
      </c>
      <c r="D40" s="55"/>
      <c r="E40" s="58">
        <v>1564473.48</v>
      </c>
      <c r="F40" s="55">
        <v>1899398.9</v>
      </c>
      <c r="G40" s="55"/>
      <c r="H40" s="58">
        <v>1899398.9</v>
      </c>
    </row>
    <row r="41" spans="1:8">
      <c r="A41" s="27">
        <v>20</v>
      </c>
      <c r="B41" s="57" t="s">
        <v>160</v>
      </c>
      <c r="C41" s="55">
        <v>-2423284.65</v>
      </c>
      <c r="D41" s="55"/>
      <c r="E41" s="58">
        <v>-2423284.65</v>
      </c>
      <c r="F41" s="55">
        <v>-352114.23</v>
      </c>
      <c r="G41" s="55"/>
      <c r="H41" s="58">
        <v>-352114.23</v>
      </c>
    </row>
    <row r="42" spans="1:8">
      <c r="A42" s="27">
        <v>21</v>
      </c>
      <c r="B42" s="57" t="s">
        <v>159</v>
      </c>
      <c r="C42" s="55">
        <v>-78153.67</v>
      </c>
      <c r="D42" s="55"/>
      <c r="E42" s="58">
        <v>-78153.67</v>
      </c>
      <c r="F42" s="55">
        <v>-5415.25</v>
      </c>
      <c r="G42" s="55"/>
      <c r="H42" s="58">
        <v>-5415.25</v>
      </c>
    </row>
    <row r="43" spans="1:8">
      <c r="A43" s="27">
        <v>22</v>
      </c>
      <c r="B43" s="57" t="s">
        <v>158</v>
      </c>
      <c r="C43" s="55">
        <v>5894.36</v>
      </c>
      <c r="D43" s="55"/>
      <c r="E43" s="58">
        <v>5894.36</v>
      </c>
      <c r="F43" s="55">
        <v>5722.26</v>
      </c>
      <c r="G43" s="55"/>
      <c r="H43" s="58">
        <v>5722.26</v>
      </c>
    </row>
    <row r="44" spans="1:8">
      <c r="A44" s="27">
        <v>23</v>
      </c>
      <c r="B44" s="57" t="s">
        <v>157</v>
      </c>
      <c r="C44" s="55">
        <v>17525.32</v>
      </c>
      <c r="D44" s="55">
        <v>0</v>
      </c>
      <c r="E44" s="58">
        <v>17525.32</v>
      </c>
      <c r="F44" s="55">
        <v>16427.25</v>
      </c>
      <c r="G44" s="55">
        <v>0</v>
      </c>
      <c r="H44" s="58">
        <v>16427.25</v>
      </c>
    </row>
    <row r="45" spans="1:8">
      <c r="A45" s="27">
        <v>24</v>
      </c>
      <c r="B45" s="66" t="s">
        <v>272</v>
      </c>
      <c r="C45" s="60">
        <v>-980720.39</v>
      </c>
      <c r="D45" s="60">
        <v>260362.38</v>
      </c>
      <c r="E45" s="58">
        <v>-720358.01</v>
      </c>
      <c r="F45" s="60">
        <v>1590914.92</v>
      </c>
      <c r="G45" s="60">
        <v>-63910.03</v>
      </c>
      <c r="H45" s="58">
        <v>1527004.89</v>
      </c>
    </row>
    <row r="46" spans="1:8">
      <c r="A46" s="27"/>
      <c r="B46" s="214" t="s">
        <v>156</v>
      </c>
      <c r="C46" s="63"/>
      <c r="D46" s="63"/>
      <c r="E46" s="64"/>
      <c r="F46" s="63"/>
      <c r="G46" s="63"/>
      <c r="H46" s="65"/>
    </row>
    <row r="47" spans="1:8">
      <c r="A47" s="27">
        <v>25</v>
      </c>
      <c r="B47" s="57" t="s">
        <v>155</v>
      </c>
      <c r="C47" s="55">
        <v>145927.57</v>
      </c>
      <c r="D47" s="55">
        <v>157131.54</v>
      </c>
      <c r="E47" s="58">
        <v>303059.11</v>
      </c>
      <c r="F47" s="55">
        <v>46718.17</v>
      </c>
      <c r="G47" s="55">
        <v>75196.91</v>
      </c>
      <c r="H47" s="59">
        <v>121915.08</v>
      </c>
    </row>
    <row r="48" spans="1:8">
      <c r="A48" s="27">
        <v>26</v>
      </c>
      <c r="B48" s="57" t="s">
        <v>154</v>
      </c>
      <c r="C48" s="55">
        <v>116826.81</v>
      </c>
      <c r="D48" s="55">
        <v>124332.58</v>
      </c>
      <c r="E48" s="58">
        <v>241159.39</v>
      </c>
      <c r="F48" s="55">
        <v>119570.65</v>
      </c>
      <c r="G48" s="55">
        <v>115693.33</v>
      </c>
      <c r="H48" s="59">
        <v>235263.97999999998</v>
      </c>
    </row>
    <row r="49" spans="1:8">
      <c r="A49" s="27">
        <v>27</v>
      </c>
      <c r="B49" s="57" t="s">
        <v>153</v>
      </c>
      <c r="C49" s="55">
        <v>1430344.86</v>
      </c>
      <c r="D49" s="55"/>
      <c r="E49" s="58">
        <v>1430344.86</v>
      </c>
      <c r="F49" s="55">
        <v>1439176.9</v>
      </c>
      <c r="G49" s="55"/>
      <c r="H49" s="59">
        <v>1439176.9</v>
      </c>
    </row>
    <row r="50" spans="1:8">
      <c r="A50" s="27">
        <v>28</v>
      </c>
      <c r="B50" s="57" t="s">
        <v>152</v>
      </c>
      <c r="C50" s="55">
        <v>0</v>
      </c>
      <c r="D50" s="55"/>
      <c r="E50" s="58">
        <v>0</v>
      </c>
      <c r="F50" s="55">
        <v>16456.29</v>
      </c>
      <c r="G50" s="55"/>
      <c r="H50" s="59">
        <v>16456.29</v>
      </c>
    </row>
    <row r="51" spans="1:8">
      <c r="A51" s="27">
        <v>29</v>
      </c>
      <c r="B51" s="57" t="s">
        <v>151</v>
      </c>
      <c r="C51" s="55">
        <v>265771.73</v>
      </c>
      <c r="D51" s="55"/>
      <c r="E51" s="58">
        <v>265771.73</v>
      </c>
      <c r="F51" s="55">
        <v>215630.99</v>
      </c>
      <c r="G51" s="55"/>
      <c r="H51" s="59">
        <v>215630.99</v>
      </c>
    </row>
    <row r="52" spans="1:8">
      <c r="A52" s="27">
        <v>30</v>
      </c>
      <c r="B52" s="57" t="s">
        <v>150</v>
      </c>
      <c r="C52" s="55">
        <v>500076.95</v>
      </c>
      <c r="D52" s="55">
        <v>0</v>
      </c>
      <c r="E52" s="58">
        <v>500076.95</v>
      </c>
      <c r="F52" s="55">
        <v>460011.64</v>
      </c>
      <c r="G52" s="55">
        <v>0</v>
      </c>
      <c r="H52" s="59">
        <v>460011.64</v>
      </c>
    </row>
    <row r="53" spans="1:8">
      <c r="A53" s="27">
        <v>31</v>
      </c>
      <c r="B53" s="66" t="s">
        <v>273</v>
      </c>
      <c r="C53" s="60">
        <v>2458947.9200000004</v>
      </c>
      <c r="D53" s="60">
        <v>281464.12</v>
      </c>
      <c r="E53" s="58">
        <v>2740412.0400000005</v>
      </c>
      <c r="F53" s="60">
        <v>2297564.64</v>
      </c>
      <c r="G53" s="60">
        <v>190890.23999999999</v>
      </c>
      <c r="H53" s="58">
        <v>2488454.88</v>
      </c>
    </row>
    <row r="54" spans="1:8">
      <c r="A54" s="27">
        <v>32</v>
      </c>
      <c r="B54" s="66" t="s">
        <v>274</v>
      </c>
      <c r="C54" s="60">
        <v>-3439668.3100000005</v>
      </c>
      <c r="D54" s="60">
        <v>-21101.739999999991</v>
      </c>
      <c r="E54" s="58">
        <v>-3460770.0500000007</v>
      </c>
      <c r="F54" s="60">
        <v>-706649.7200000002</v>
      </c>
      <c r="G54" s="60">
        <v>-254800.27</v>
      </c>
      <c r="H54" s="58">
        <v>-961449.99000000022</v>
      </c>
    </row>
    <row r="55" spans="1:8">
      <c r="A55" s="27"/>
      <c r="B55" s="67"/>
      <c r="C55" s="68"/>
      <c r="D55" s="68"/>
      <c r="E55" s="64"/>
      <c r="F55" s="68"/>
      <c r="G55" s="68"/>
      <c r="H55" s="65"/>
    </row>
    <row r="56" spans="1:8">
      <c r="A56" s="27">
        <v>33</v>
      </c>
      <c r="B56" s="66" t="s">
        <v>149</v>
      </c>
      <c r="C56" s="60">
        <v>-1806470.3500000006</v>
      </c>
      <c r="D56" s="60">
        <v>148126.13999999998</v>
      </c>
      <c r="E56" s="58">
        <v>-1658344.2100000007</v>
      </c>
      <c r="F56" s="60">
        <v>1173711.5299999998</v>
      </c>
      <c r="G56" s="60">
        <v>-54713.119999999966</v>
      </c>
      <c r="H56" s="59">
        <v>1118998.4099999999</v>
      </c>
    </row>
    <row r="57" spans="1:8">
      <c r="A57" s="27"/>
      <c r="B57" s="67"/>
      <c r="C57" s="68"/>
      <c r="D57" s="68"/>
      <c r="E57" s="64"/>
      <c r="F57" s="68"/>
      <c r="G57" s="68"/>
      <c r="H57" s="65"/>
    </row>
    <row r="58" spans="1:8">
      <c r="A58" s="27">
        <v>34</v>
      </c>
      <c r="B58" s="57" t="s">
        <v>148</v>
      </c>
      <c r="C58" s="55">
        <v>-29797.49</v>
      </c>
      <c r="D58" s="55"/>
      <c r="E58" s="58">
        <v>-29797.49</v>
      </c>
      <c r="F58" s="55">
        <v>844246.73</v>
      </c>
      <c r="G58" s="55"/>
      <c r="H58" s="59">
        <v>844246.73</v>
      </c>
    </row>
    <row r="59" spans="1:8" s="215" customFormat="1">
      <c r="A59" s="27">
        <v>35</v>
      </c>
      <c r="B59" s="57" t="s">
        <v>147</v>
      </c>
      <c r="C59" s="55">
        <v>0</v>
      </c>
      <c r="D59" s="55"/>
      <c r="E59" s="58">
        <v>0</v>
      </c>
      <c r="F59" s="55">
        <v>0</v>
      </c>
      <c r="G59" s="55"/>
      <c r="H59" s="59">
        <v>0</v>
      </c>
    </row>
    <row r="60" spans="1:8">
      <c r="A60" s="27">
        <v>36</v>
      </c>
      <c r="B60" s="57" t="s">
        <v>146</v>
      </c>
      <c r="C60" s="55">
        <v>-1855167.18</v>
      </c>
      <c r="D60" s="55"/>
      <c r="E60" s="58">
        <v>-1855167.18</v>
      </c>
      <c r="F60" s="55">
        <v>21239.37</v>
      </c>
      <c r="G60" s="55"/>
      <c r="H60" s="59">
        <v>21239.37</v>
      </c>
    </row>
    <row r="61" spans="1:8">
      <c r="A61" s="27">
        <v>37</v>
      </c>
      <c r="B61" s="66" t="s">
        <v>145</v>
      </c>
      <c r="C61" s="60">
        <v>-1884964.67</v>
      </c>
      <c r="D61" s="60">
        <v>0</v>
      </c>
      <c r="E61" s="58">
        <v>-1884964.67</v>
      </c>
      <c r="F61" s="60">
        <v>865486.1</v>
      </c>
      <c r="G61" s="60">
        <v>0</v>
      </c>
      <c r="H61" s="59">
        <v>865486.1</v>
      </c>
    </row>
    <row r="62" spans="1:8">
      <c r="A62" s="27"/>
      <c r="B62" s="70"/>
      <c r="C62" s="63"/>
      <c r="D62" s="63"/>
      <c r="E62" s="64"/>
      <c r="F62" s="63"/>
      <c r="G62" s="63"/>
      <c r="H62" s="65"/>
    </row>
    <row r="63" spans="1:8">
      <c r="A63" s="27">
        <v>38</v>
      </c>
      <c r="B63" s="71" t="s">
        <v>144</v>
      </c>
      <c r="C63" s="60">
        <v>78494.319999999367</v>
      </c>
      <c r="D63" s="60">
        <v>148126.13999999998</v>
      </c>
      <c r="E63" s="58">
        <v>226620.45999999935</v>
      </c>
      <c r="F63" s="60">
        <v>308225.42999999982</v>
      </c>
      <c r="G63" s="60">
        <v>-54713.119999999966</v>
      </c>
      <c r="H63" s="59">
        <v>253512.30999999985</v>
      </c>
    </row>
    <row r="64" spans="1:8">
      <c r="A64" s="53">
        <v>39</v>
      </c>
      <c r="B64" s="57" t="s">
        <v>143</v>
      </c>
      <c r="C64" s="72">
        <v>0</v>
      </c>
      <c r="D64" s="72"/>
      <c r="E64" s="58">
        <v>0</v>
      </c>
      <c r="F64" s="72">
        <v>0</v>
      </c>
      <c r="G64" s="72"/>
      <c r="H64" s="59">
        <v>0</v>
      </c>
    </row>
    <row r="65" spans="1:8">
      <c r="A65" s="27">
        <v>40</v>
      </c>
      <c r="B65" s="66" t="s">
        <v>142</v>
      </c>
      <c r="C65" s="60">
        <v>78494.319999999367</v>
      </c>
      <c r="D65" s="60">
        <v>148126.13999999998</v>
      </c>
      <c r="E65" s="58">
        <v>226620.45999999935</v>
      </c>
      <c r="F65" s="60">
        <v>308225.42999999982</v>
      </c>
      <c r="G65" s="60">
        <v>-54713.119999999966</v>
      </c>
      <c r="H65" s="59">
        <v>253512.30999999985</v>
      </c>
    </row>
    <row r="66" spans="1:8">
      <c r="A66" s="53">
        <v>41</v>
      </c>
      <c r="B66" s="57" t="s">
        <v>141</v>
      </c>
      <c r="C66" s="72">
        <v>0</v>
      </c>
      <c r="D66" s="72"/>
      <c r="E66" s="58">
        <v>0</v>
      </c>
      <c r="F66" s="72">
        <v>0</v>
      </c>
      <c r="G66" s="72"/>
      <c r="H66" s="59">
        <v>0</v>
      </c>
    </row>
    <row r="67" spans="1:8" ht="13.5" thickBot="1">
      <c r="A67" s="73">
        <v>42</v>
      </c>
      <c r="B67" s="74" t="s">
        <v>140</v>
      </c>
      <c r="C67" s="75">
        <v>78494.319999999367</v>
      </c>
      <c r="D67" s="75">
        <v>148126.13999999998</v>
      </c>
      <c r="E67" s="76">
        <v>226620.45999999935</v>
      </c>
      <c r="F67" s="75">
        <v>308225.42999999982</v>
      </c>
      <c r="G67" s="75">
        <v>-54713.119999999966</v>
      </c>
      <c r="H67" s="77">
        <v>253512.30999999985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B3" sqref="B3"/>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Silk Road Bank</v>
      </c>
    </row>
    <row r="2" spans="1:8">
      <c r="A2" s="2" t="s">
        <v>31</v>
      </c>
      <c r="B2" s="424">
        <f>'3.PL'!C2</f>
        <v>44377</v>
      </c>
    </row>
    <row r="3" spans="1:8">
      <c r="A3" s="4"/>
    </row>
    <row r="4" spans="1:8" ht="15" thickBot="1">
      <c r="A4" s="4" t="s">
        <v>74</v>
      </c>
      <c r="B4" s="4"/>
      <c r="C4" s="195"/>
      <c r="D4" s="195"/>
      <c r="E4" s="195"/>
      <c r="F4" s="195"/>
      <c r="G4" s="195"/>
      <c r="H4" s="196" t="s">
        <v>73</v>
      </c>
    </row>
    <row r="5" spans="1:8">
      <c r="A5" s="582" t="s">
        <v>6</v>
      </c>
      <c r="B5" s="584" t="s">
        <v>339</v>
      </c>
      <c r="C5" s="578" t="s">
        <v>68</v>
      </c>
      <c r="D5" s="579"/>
      <c r="E5" s="580"/>
      <c r="F5" s="578" t="s">
        <v>72</v>
      </c>
      <c r="G5" s="579"/>
      <c r="H5" s="581"/>
    </row>
    <row r="6" spans="1:8">
      <c r="A6" s="583"/>
      <c r="B6" s="585"/>
      <c r="C6" s="29" t="s">
        <v>286</v>
      </c>
      <c r="D6" s="29" t="s">
        <v>121</v>
      </c>
      <c r="E6" s="29" t="s">
        <v>108</v>
      </c>
      <c r="F6" s="29" t="s">
        <v>286</v>
      </c>
      <c r="G6" s="29" t="s">
        <v>121</v>
      </c>
      <c r="H6" s="30" t="s">
        <v>108</v>
      </c>
    </row>
    <row r="7" spans="1:8">
      <c r="A7" s="101">
        <v>1</v>
      </c>
      <c r="B7" s="197" t="s">
        <v>373</v>
      </c>
      <c r="C7" s="35"/>
      <c r="D7" s="35"/>
      <c r="E7" s="198">
        <v>0</v>
      </c>
      <c r="F7" s="35"/>
      <c r="G7" s="35"/>
      <c r="H7" s="36">
        <v>0</v>
      </c>
    </row>
    <row r="8" spans="1:8">
      <c r="A8" s="101">
        <v>1.1000000000000001</v>
      </c>
      <c r="B8" s="243" t="s">
        <v>304</v>
      </c>
      <c r="C8" s="35">
        <v>125000</v>
      </c>
      <c r="D8" s="35">
        <v>31603</v>
      </c>
      <c r="E8" s="198">
        <v>156603</v>
      </c>
      <c r="F8" s="35">
        <v>0</v>
      </c>
      <c r="G8" s="35">
        <v>28687</v>
      </c>
      <c r="H8" s="36">
        <v>28687</v>
      </c>
    </row>
    <row r="9" spans="1:8">
      <c r="A9" s="101">
        <v>1.2</v>
      </c>
      <c r="B9" s="243" t="s">
        <v>305</v>
      </c>
      <c r="C9" s="35"/>
      <c r="D9" s="35"/>
      <c r="E9" s="198">
        <v>0</v>
      </c>
      <c r="F9" s="35"/>
      <c r="G9" s="35"/>
      <c r="H9" s="36">
        <v>0</v>
      </c>
    </row>
    <row r="10" spans="1:8">
      <c r="A10" s="101">
        <v>1.3</v>
      </c>
      <c r="B10" s="243" t="s">
        <v>306</v>
      </c>
      <c r="C10" s="35">
        <v>52048.98</v>
      </c>
      <c r="D10" s="35">
        <v>31603</v>
      </c>
      <c r="E10" s="198">
        <v>83651.98000000001</v>
      </c>
      <c r="F10" s="35">
        <v>188855.15</v>
      </c>
      <c r="G10" s="35">
        <v>315557</v>
      </c>
      <c r="H10" s="36">
        <v>504412.15</v>
      </c>
    </row>
    <row r="11" spans="1:8">
      <c r="A11" s="101">
        <v>1.4</v>
      </c>
      <c r="B11" s="243" t="s">
        <v>287</v>
      </c>
      <c r="C11" s="35"/>
      <c r="D11" s="35"/>
      <c r="E11" s="198">
        <v>0</v>
      </c>
      <c r="F11" s="35"/>
      <c r="G11" s="35"/>
      <c r="H11" s="36">
        <v>0</v>
      </c>
    </row>
    <row r="12" spans="1:8" ht="29.25" customHeight="1">
      <c r="A12" s="101">
        <v>2</v>
      </c>
      <c r="B12" s="200" t="s">
        <v>308</v>
      </c>
      <c r="C12" s="35"/>
      <c r="D12" s="35"/>
      <c r="E12" s="198">
        <v>0</v>
      </c>
      <c r="F12" s="35"/>
      <c r="G12" s="35"/>
      <c r="H12" s="36">
        <v>0</v>
      </c>
    </row>
    <row r="13" spans="1:8" ht="19.899999999999999" customHeight="1">
      <c r="A13" s="101">
        <v>3</v>
      </c>
      <c r="B13" s="200" t="s">
        <v>307</v>
      </c>
      <c r="C13" s="35"/>
      <c r="D13" s="35"/>
      <c r="E13" s="198">
        <v>0</v>
      </c>
      <c r="F13" s="35"/>
      <c r="G13" s="35"/>
      <c r="H13" s="36">
        <v>0</v>
      </c>
    </row>
    <row r="14" spans="1:8">
      <c r="A14" s="101">
        <v>3.1</v>
      </c>
      <c r="B14" s="244" t="s">
        <v>288</v>
      </c>
      <c r="C14" s="35"/>
      <c r="D14" s="35"/>
      <c r="E14" s="198">
        <v>0</v>
      </c>
      <c r="F14" s="35"/>
      <c r="G14" s="35"/>
      <c r="H14" s="36">
        <v>0</v>
      </c>
    </row>
    <row r="15" spans="1:8">
      <c r="A15" s="101">
        <v>3.2</v>
      </c>
      <c r="B15" s="244" t="s">
        <v>289</v>
      </c>
      <c r="C15" s="35"/>
      <c r="D15" s="35"/>
      <c r="E15" s="198">
        <v>0</v>
      </c>
      <c r="F15" s="35"/>
      <c r="G15" s="35"/>
      <c r="H15" s="36">
        <v>0</v>
      </c>
    </row>
    <row r="16" spans="1:8">
      <c r="A16" s="101">
        <v>4</v>
      </c>
      <c r="B16" s="247" t="s">
        <v>318</v>
      </c>
      <c r="C16" s="35"/>
      <c r="D16" s="35"/>
      <c r="E16" s="198">
        <v>0</v>
      </c>
      <c r="F16" s="35"/>
      <c r="G16" s="35"/>
      <c r="H16" s="36">
        <v>0</v>
      </c>
    </row>
    <row r="17" spans="1:8">
      <c r="A17" s="101">
        <v>4.0999999999999996</v>
      </c>
      <c r="B17" s="244" t="s">
        <v>309</v>
      </c>
      <c r="C17" s="35">
        <v>84000</v>
      </c>
      <c r="D17" s="35">
        <v>316030</v>
      </c>
      <c r="E17" s="198">
        <v>400030</v>
      </c>
      <c r="F17" s="35">
        <v>15500</v>
      </c>
      <c r="G17" s="35">
        <v>1147480</v>
      </c>
      <c r="H17" s="36">
        <v>1162980</v>
      </c>
    </row>
    <row r="18" spans="1:8">
      <c r="A18" s="101">
        <v>4.2</v>
      </c>
      <c r="B18" s="244" t="s">
        <v>303</v>
      </c>
      <c r="C18" s="35"/>
      <c r="D18" s="35"/>
      <c r="E18" s="198">
        <v>0</v>
      </c>
      <c r="F18" s="35"/>
      <c r="G18" s="35"/>
      <c r="H18" s="36">
        <v>0</v>
      </c>
    </row>
    <row r="19" spans="1:8">
      <c r="A19" s="101">
        <v>5</v>
      </c>
      <c r="B19" s="200" t="s">
        <v>317</v>
      </c>
      <c r="C19" s="35"/>
      <c r="D19" s="35"/>
      <c r="E19" s="198">
        <v>0</v>
      </c>
      <c r="F19" s="35"/>
      <c r="G19" s="35"/>
      <c r="H19" s="36">
        <v>0</v>
      </c>
    </row>
    <row r="20" spans="1:8">
      <c r="A20" s="101">
        <v>5.0999999999999996</v>
      </c>
      <c r="B20" s="245" t="s">
        <v>292</v>
      </c>
      <c r="C20" s="35">
        <v>140000</v>
      </c>
      <c r="D20" s="35">
        <v>37923.599999999999</v>
      </c>
      <c r="E20" s="198">
        <v>177923.6</v>
      </c>
      <c r="F20" s="35"/>
      <c r="G20" s="35">
        <v>249576.9</v>
      </c>
      <c r="H20" s="36">
        <v>249576.9</v>
      </c>
    </row>
    <row r="21" spans="1:8">
      <c r="A21" s="101">
        <v>5.2</v>
      </c>
      <c r="B21" s="245" t="s">
        <v>291</v>
      </c>
      <c r="C21" s="35"/>
      <c r="D21" s="35"/>
      <c r="E21" s="198">
        <v>0</v>
      </c>
      <c r="F21" s="35"/>
      <c r="G21" s="35"/>
      <c r="H21" s="36">
        <v>0</v>
      </c>
    </row>
    <row r="22" spans="1:8">
      <c r="A22" s="101">
        <v>5.3</v>
      </c>
      <c r="B22" s="245" t="s">
        <v>290</v>
      </c>
      <c r="C22" s="35"/>
      <c r="D22" s="35"/>
      <c r="E22" s="198">
        <v>0</v>
      </c>
      <c r="F22" s="35"/>
      <c r="G22" s="35"/>
      <c r="H22" s="36">
        <v>0</v>
      </c>
    </row>
    <row r="23" spans="1:8">
      <c r="A23" s="101" t="s">
        <v>15</v>
      </c>
      <c r="B23" s="201" t="s">
        <v>75</v>
      </c>
      <c r="C23" s="35">
        <v>90000</v>
      </c>
      <c r="D23" s="35">
        <v>5173411.0999999996</v>
      </c>
      <c r="E23" s="198">
        <v>5263411.0999999996</v>
      </c>
      <c r="F23" s="35">
        <v>90000</v>
      </c>
      <c r="G23" s="35">
        <v>5611177.2000000002</v>
      </c>
      <c r="H23" s="36">
        <v>5701177.2000000002</v>
      </c>
    </row>
    <row r="24" spans="1:8">
      <c r="A24" s="101" t="s">
        <v>16</v>
      </c>
      <c r="B24" s="201" t="s">
        <v>76</v>
      </c>
      <c r="C24" s="35">
        <v>0</v>
      </c>
      <c r="D24" s="35">
        <v>14590157.01</v>
      </c>
      <c r="E24" s="198">
        <v>14590157.01</v>
      </c>
      <c r="F24" s="35"/>
      <c r="G24" s="35">
        <v>8812376.75</v>
      </c>
      <c r="H24" s="36">
        <v>8812376.75</v>
      </c>
    </row>
    <row r="25" spans="1:8">
      <c r="A25" s="101" t="s">
        <v>17</v>
      </c>
      <c r="B25" s="201" t="s">
        <v>77</v>
      </c>
      <c r="C25" s="35">
        <v>0</v>
      </c>
      <c r="D25" s="35">
        <v>0</v>
      </c>
      <c r="E25" s="198">
        <v>0</v>
      </c>
      <c r="F25" s="35"/>
      <c r="G25" s="35">
        <v>0</v>
      </c>
      <c r="H25" s="36">
        <v>0</v>
      </c>
    </row>
    <row r="26" spans="1:8">
      <c r="A26" s="101" t="s">
        <v>18</v>
      </c>
      <c r="B26" s="201" t="s">
        <v>78</v>
      </c>
      <c r="C26" s="35">
        <v>0</v>
      </c>
      <c r="D26" s="35">
        <v>4961512.99</v>
      </c>
      <c r="E26" s="198">
        <v>4961512.99</v>
      </c>
      <c r="F26" s="35"/>
      <c r="G26" s="35">
        <v>6993275.8600000003</v>
      </c>
      <c r="H26" s="36">
        <v>6993275.8600000003</v>
      </c>
    </row>
    <row r="27" spans="1:8">
      <c r="A27" s="101" t="s">
        <v>19</v>
      </c>
      <c r="B27" s="201" t="s">
        <v>79</v>
      </c>
      <c r="C27" s="35">
        <v>0</v>
      </c>
      <c r="D27" s="35">
        <v>0</v>
      </c>
      <c r="E27" s="198">
        <v>0</v>
      </c>
      <c r="F27" s="35"/>
      <c r="G27" s="35"/>
      <c r="H27" s="36">
        <v>0</v>
      </c>
    </row>
    <row r="28" spans="1:8">
      <c r="A28" s="101">
        <v>5.4</v>
      </c>
      <c r="B28" s="245" t="s">
        <v>293</v>
      </c>
      <c r="C28" s="35">
        <v>0</v>
      </c>
      <c r="D28" s="35">
        <v>0</v>
      </c>
      <c r="E28" s="198">
        <v>0</v>
      </c>
      <c r="F28" s="35">
        <v>20000</v>
      </c>
      <c r="G28" s="35">
        <v>73725.59</v>
      </c>
      <c r="H28" s="36">
        <v>93725.59</v>
      </c>
    </row>
    <row r="29" spans="1:8">
      <c r="A29" s="101">
        <v>5.5</v>
      </c>
      <c r="B29" s="245" t="s">
        <v>294</v>
      </c>
      <c r="C29" s="35">
        <v>15000</v>
      </c>
      <c r="D29" s="35">
        <v>0</v>
      </c>
      <c r="E29" s="198">
        <v>15000</v>
      </c>
      <c r="F29" s="35"/>
      <c r="G29" s="35">
        <v>2049071.41</v>
      </c>
      <c r="H29" s="36">
        <v>2049071.41</v>
      </c>
    </row>
    <row r="30" spans="1:8">
      <c r="A30" s="101">
        <v>5.6</v>
      </c>
      <c r="B30" s="245" t="s">
        <v>295</v>
      </c>
      <c r="C30" s="35">
        <v>0</v>
      </c>
      <c r="D30" s="35">
        <v>0</v>
      </c>
      <c r="E30" s="198">
        <v>0</v>
      </c>
      <c r="F30" s="35"/>
      <c r="G30" s="35">
        <v>672491.99</v>
      </c>
      <c r="H30" s="36">
        <v>672491.99</v>
      </c>
    </row>
    <row r="31" spans="1:8">
      <c r="A31" s="101">
        <v>5.7</v>
      </c>
      <c r="B31" s="245" t="s">
        <v>79</v>
      </c>
      <c r="C31" s="35">
        <v>0</v>
      </c>
      <c r="D31" s="35">
        <v>0</v>
      </c>
      <c r="E31" s="198">
        <v>0</v>
      </c>
      <c r="F31" s="35"/>
      <c r="G31" s="35">
        <v>16114635.380000001</v>
      </c>
      <c r="H31" s="36">
        <v>16114635.380000001</v>
      </c>
    </row>
    <row r="32" spans="1:8">
      <c r="A32" s="101">
        <v>6</v>
      </c>
      <c r="B32" s="200" t="s">
        <v>323</v>
      </c>
      <c r="C32" s="35"/>
      <c r="D32" s="35"/>
      <c r="E32" s="198">
        <v>0</v>
      </c>
      <c r="F32" s="35"/>
      <c r="G32" s="35"/>
      <c r="H32" s="36">
        <v>0</v>
      </c>
    </row>
    <row r="33" spans="1:8">
      <c r="A33" s="101">
        <v>6.1</v>
      </c>
      <c r="B33" s="246" t="s">
        <v>313</v>
      </c>
      <c r="C33" s="35">
        <v>0</v>
      </c>
      <c r="D33" s="35">
        <v>22122100</v>
      </c>
      <c r="E33" s="198">
        <v>22122100</v>
      </c>
      <c r="F33" s="35">
        <v>14194620</v>
      </c>
      <c r="G33" s="35">
        <v>1663846</v>
      </c>
      <c r="H33" s="36">
        <v>15858466</v>
      </c>
    </row>
    <row r="34" spans="1:8">
      <c r="A34" s="101">
        <v>6.2</v>
      </c>
      <c r="B34" s="246" t="s">
        <v>314</v>
      </c>
      <c r="C34" s="35">
        <v>6363900</v>
      </c>
      <c r="D34" s="35">
        <v>0</v>
      </c>
      <c r="E34" s="198">
        <v>6363900</v>
      </c>
      <c r="F34" s="35">
        <v>1626880</v>
      </c>
      <c r="G34" s="35">
        <v>14917240</v>
      </c>
      <c r="H34" s="36">
        <v>16544120</v>
      </c>
    </row>
    <row r="35" spans="1:8">
      <c r="A35" s="101">
        <v>6.3</v>
      </c>
      <c r="B35" s="246" t="s">
        <v>310</v>
      </c>
      <c r="C35" s="35"/>
      <c r="D35" s="35"/>
      <c r="E35" s="198">
        <v>0</v>
      </c>
      <c r="F35" s="35"/>
      <c r="G35" s="35"/>
      <c r="H35" s="36">
        <v>0</v>
      </c>
    </row>
    <row r="36" spans="1:8">
      <c r="A36" s="101">
        <v>6.4</v>
      </c>
      <c r="B36" s="246" t="s">
        <v>311</v>
      </c>
      <c r="C36" s="35"/>
      <c r="D36" s="35"/>
      <c r="E36" s="198">
        <v>0</v>
      </c>
      <c r="F36" s="35"/>
      <c r="G36" s="35"/>
      <c r="H36" s="36">
        <v>0</v>
      </c>
    </row>
    <row r="37" spans="1:8">
      <c r="A37" s="101">
        <v>6.5</v>
      </c>
      <c r="B37" s="246" t="s">
        <v>312</v>
      </c>
      <c r="C37" s="35"/>
      <c r="D37" s="35"/>
      <c r="E37" s="198">
        <v>0</v>
      </c>
      <c r="F37" s="35"/>
      <c r="G37" s="35"/>
      <c r="H37" s="36">
        <v>0</v>
      </c>
    </row>
    <row r="38" spans="1:8">
      <c r="A38" s="101">
        <v>6.6</v>
      </c>
      <c r="B38" s="246" t="s">
        <v>315</v>
      </c>
      <c r="C38" s="35"/>
      <c r="D38" s="35"/>
      <c r="E38" s="198">
        <v>0</v>
      </c>
      <c r="F38" s="35"/>
      <c r="G38" s="35"/>
      <c r="H38" s="36">
        <v>0</v>
      </c>
    </row>
    <row r="39" spans="1:8">
      <c r="A39" s="101">
        <v>6.7</v>
      </c>
      <c r="B39" s="246" t="s">
        <v>316</v>
      </c>
      <c r="C39" s="35"/>
      <c r="D39" s="35"/>
      <c r="E39" s="198">
        <v>0</v>
      </c>
      <c r="F39" s="35"/>
      <c r="G39" s="35"/>
      <c r="H39" s="36">
        <v>0</v>
      </c>
    </row>
    <row r="40" spans="1:8">
      <c r="A40" s="101">
        <v>7</v>
      </c>
      <c r="B40" s="200" t="s">
        <v>319</v>
      </c>
      <c r="C40" s="35"/>
      <c r="D40" s="35"/>
      <c r="E40" s="198">
        <v>0</v>
      </c>
      <c r="F40" s="35"/>
      <c r="G40" s="35"/>
      <c r="H40" s="36">
        <v>0</v>
      </c>
    </row>
    <row r="41" spans="1:8">
      <c r="A41" s="101">
        <v>7.1</v>
      </c>
      <c r="B41" s="199" t="s">
        <v>320</v>
      </c>
      <c r="C41" s="35">
        <v>41839</v>
      </c>
      <c r="D41" s="35">
        <v>0</v>
      </c>
      <c r="E41" s="198">
        <v>41839</v>
      </c>
      <c r="F41" s="35"/>
      <c r="G41" s="35"/>
      <c r="H41" s="36">
        <v>0</v>
      </c>
    </row>
    <row r="42" spans="1:8" ht="25.5">
      <c r="A42" s="101">
        <v>7.2</v>
      </c>
      <c r="B42" s="199" t="s">
        <v>321</v>
      </c>
      <c r="C42" s="35">
        <v>2242439</v>
      </c>
      <c r="D42" s="35">
        <v>2252123</v>
      </c>
      <c r="E42" s="198">
        <v>4494562</v>
      </c>
      <c r="F42" s="35">
        <v>1710030</v>
      </c>
      <c r="G42" s="35">
        <v>2497166</v>
      </c>
      <c r="H42" s="36">
        <v>4207196</v>
      </c>
    </row>
    <row r="43" spans="1:8" ht="25.5">
      <c r="A43" s="101">
        <v>7.3</v>
      </c>
      <c r="B43" s="199" t="s">
        <v>324</v>
      </c>
      <c r="C43" s="35">
        <v>4092819</v>
      </c>
      <c r="D43" s="35">
        <v>765111</v>
      </c>
      <c r="E43" s="198">
        <v>4857930</v>
      </c>
      <c r="F43" s="35">
        <v>1653491</v>
      </c>
      <c r="G43" s="35">
        <v>4253523</v>
      </c>
      <c r="H43" s="36">
        <v>5907014</v>
      </c>
    </row>
    <row r="44" spans="1:8" ht="25.5">
      <c r="A44" s="101">
        <v>7.4</v>
      </c>
      <c r="B44" s="199" t="s">
        <v>325</v>
      </c>
      <c r="C44" s="35">
        <v>1925321</v>
      </c>
      <c r="D44" s="35">
        <v>341481</v>
      </c>
      <c r="E44" s="198">
        <v>2266802</v>
      </c>
      <c r="F44" s="35">
        <v>1622656</v>
      </c>
      <c r="G44" s="35">
        <v>1308641</v>
      </c>
      <c r="H44" s="36">
        <v>2931297</v>
      </c>
    </row>
    <row r="45" spans="1:8">
      <c r="A45" s="101">
        <v>8</v>
      </c>
      <c r="B45" s="200" t="s">
        <v>302</v>
      </c>
      <c r="C45" s="35"/>
      <c r="D45" s="35"/>
      <c r="E45" s="198">
        <v>0</v>
      </c>
      <c r="F45" s="35"/>
      <c r="G45" s="35"/>
      <c r="H45" s="36">
        <v>0</v>
      </c>
    </row>
    <row r="46" spans="1:8">
      <c r="A46" s="101">
        <v>8.1</v>
      </c>
      <c r="B46" s="244" t="s">
        <v>326</v>
      </c>
      <c r="C46" s="35"/>
      <c r="D46" s="35"/>
      <c r="E46" s="198">
        <v>0</v>
      </c>
      <c r="F46" s="35"/>
      <c r="G46" s="35"/>
      <c r="H46" s="36">
        <v>0</v>
      </c>
    </row>
    <row r="47" spans="1:8">
      <c r="A47" s="101">
        <v>8.1999999999999993</v>
      </c>
      <c r="B47" s="244" t="s">
        <v>327</v>
      </c>
      <c r="C47" s="35"/>
      <c r="D47" s="35"/>
      <c r="E47" s="198">
        <v>0</v>
      </c>
      <c r="F47" s="35"/>
      <c r="G47" s="35"/>
      <c r="H47" s="36">
        <v>0</v>
      </c>
    </row>
    <row r="48" spans="1:8">
      <c r="A48" s="101">
        <v>8.3000000000000007</v>
      </c>
      <c r="B48" s="244" t="s">
        <v>328</v>
      </c>
      <c r="C48" s="35"/>
      <c r="D48" s="35"/>
      <c r="E48" s="198">
        <v>0</v>
      </c>
      <c r="F48" s="35"/>
      <c r="G48" s="35"/>
      <c r="H48" s="36">
        <v>0</v>
      </c>
    </row>
    <row r="49" spans="1:8">
      <c r="A49" s="101">
        <v>8.4</v>
      </c>
      <c r="B49" s="244" t="s">
        <v>329</v>
      </c>
      <c r="C49" s="35"/>
      <c r="D49" s="35"/>
      <c r="E49" s="198">
        <v>0</v>
      </c>
      <c r="F49" s="35"/>
      <c r="G49" s="35"/>
      <c r="H49" s="36">
        <v>0</v>
      </c>
    </row>
    <row r="50" spans="1:8">
      <c r="A50" s="101">
        <v>8.5</v>
      </c>
      <c r="B50" s="244" t="s">
        <v>330</v>
      </c>
      <c r="C50" s="35"/>
      <c r="D50" s="35"/>
      <c r="E50" s="198">
        <v>0</v>
      </c>
      <c r="F50" s="35"/>
      <c r="G50" s="35"/>
      <c r="H50" s="36">
        <v>0</v>
      </c>
    </row>
    <row r="51" spans="1:8">
      <c r="A51" s="101">
        <v>8.6</v>
      </c>
      <c r="B51" s="244" t="s">
        <v>331</v>
      </c>
      <c r="C51" s="35"/>
      <c r="D51" s="35"/>
      <c r="E51" s="198">
        <v>0</v>
      </c>
      <c r="F51" s="35"/>
      <c r="G51" s="35"/>
      <c r="H51" s="36">
        <v>0</v>
      </c>
    </row>
    <row r="52" spans="1:8">
      <c r="A52" s="101">
        <v>8.6999999999999993</v>
      </c>
      <c r="B52" s="244" t="s">
        <v>332</v>
      </c>
      <c r="C52" s="35"/>
      <c r="D52" s="35"/>
      <c r="E52" s="198">
        <v>0</v>
      </c>
      <c r="F52" s="35"/>
      <c r="G52" s="35"/>
      <c r="H52" s="36">
        <v>0</v>
      </c>
    </row>
    <row r="53" spans="1:8" ht="15" thickBot="1">
      <c r="A53" s="202">
        <v>9</v>
      </c>
      <c r="B53" s="203" t="s">
        <v>322</v>
      </c>
      <c r="C53" s="204"/>
      <c r="D53" s="204"/>
      <c r="E53" s="205">
        <v>0</v>
      </c>
      <c r="F53" s="204"/>
      <c r="G53" s="204"/>
      <c r="H53" s="47">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28515625" defaultRowHeight="12.75"/>
  <cols>
    <col min="1" max="1" width="9.5703125" style="4" bestFit="1" customWidth="1"/>
    <col min="2" max="2" width="93.5703125" style="4" customWidth="1"/>
    <col min="3" max="4" width="10.7109375" style="4" customWidth="1"/>
    <col min="5" max="11" width="9.7109375" style="49" customWidth="1"/>
    <col min="12" max="16384" width="9.28515625" style="49"/>
  </cols>
  <sheetData>
    <row r="1" spans="1:7">
      <c r="A1" s="2" t="s">
        <v>30</v>
      </c>
      <c r="B1" s="3" t="str">
        <f>'Info '!C2</f>
        <v>JSC Silk Road Bank</v>
      </c>
      <c r="C1" s="3"/>
    </row>
    <row r="2" spans="1:7">
      <c r="A2" s="2" t="s">
        <v>31</v>
      </c>
      <c r="B2" s="424">
        <f>'4. Off-Balance'!B2</f>
        <v>44377</v>
      </c>
      <c r="C2" s="3"/>
    </row>
    <row r="3" spans="1:7">
      <c r="A3" s="2"/>
      <c r="B3" s="3"/>
      <c r="C3" s="3"/>
    </row>
    <row r="4" spans="1:7" ht="15" customHeight="1" thickBot="1">
      <c r="A4" s="4" t="s">
        <v>197</v>
      </c>
      <c r="B4" s="142" t="s">
        <v>296</v>
      </c>
      <c r="C4" s="78" t="s">
        <v>73</v>
      </c>
    </row>
    <row r="5" spans="1:7" ht="15" customHeight="1">
      <c r="A5" s="231" t="s">
        <v>6</v>
      </c>
      <c r="B5" s="232"/>
      <c r="C5" s="422" t="str">
        <f>INT((MONTH($B$2))/3)&amp;"Q"&amp;"-"&amp;YEAR($B$2)</f>
        <v>2Q-2021</v>
      </c>
      <c r="D5" s="422" t="str">
        <f>IF(INT(MONTH($B$2))=3, "4"&amp;"Q"&amp;"-"&amp;YEAR($B$2)-1, IF(INT(MONTH($B$2))=6, "1"&amp;"Q"&amp;"-"&amp;YEAR($B$2), IF(INT(MONTH($B$2))=9, "2"&amp;"Q"&amp;"-"&amp;YEAR($B$2),IF(INT(MONTH($B$2))=12, "3"&amp;"Q"&amp;"-"&amp;YEAR($B$2), 0))))</f>
        <v>1Q-2021</v>
      </c>
      <c r="E5" s="422" t="str">
        <f>IF(INT(MONTH($B$2))=3, "3"&amp;"Q"&amp;"-"&amp;YEAR($B$2)-1, IF(INT(MONTH($B$2))=6, "4"&amp;"Q"&amp;"-"&amp;YEAR($B$2)-1, IF(INT(MONTH($B$2))=9, "1"&amp;"Q"&amp;"-"&amp;YEAR($B$2),IF(INT(MONTH($B$2))=12, "2"&amp;"Q"&amp;"-"&amp;YEAR($B$2), 0))))</f>
        <v>4Q-2020</v>
      </c>
      <c r="F5" s="422" t="str">
        <f>IF(INT(MONTH($B$2))=3, "2"&amp;"Q"&amp;"-"&amp;YEAR($B$2)-1, IF(INT(MONTH($B$2))=6, "3"&amp;"Q"&amp;"-"&amp;YEAR($B$2)-1, IF(INT(MONTH($B$2))=9, "4"&amp;"Q"&amp;"-"&amp;YEAR($B$2)-1,IF(INT(MONTH($B$2))=12, "1"&amp;"Q"&amp;"-"&amp;YEAR($B$2), 0))))</f>
        <v>3Q-2020</v>
      </c>
      <c r="G5" s="423" t="str">
        <f>IF(INT(MONTH($B$2))=3, "1"&amp;"Q"&amp;"-"&amp;YEAR($B$2)-1, IF(INT(MONTH($B$2))=6, "2"&amp;"Q"&amp;"-"&amp;YEAR($B$2)-1, IF(INT(MONTH($B$2))=9, "3"&amp;"Q"&amp;"-"&amp;YEAR($B$2)-1,IF(INT(MONTH($B$2))=12, "4"&amp;"Q"&amp;"-"&amp;YEAR($B$2)-1, 0))))</f>
        <v>2Q-2020</v>
      </c>
    </row>
    <row r="6" spans="1:7" ht="15" customHeight="1">
      <c r="A6" s="79">
        <v>1</v>
      </c>
      <c r="B6" s="345" t="s">
        <v>300</v>
      </c>
      <c r="C6" s="414">
        <f>C7+C9+C10</f>
        <v>53087462.533000007</v>
      </c>
      <c r="D6" s="416">
        <f>D7+D9+D10</f>
        <v>41286902.445</v>
      </c>
      <c r="E6" s="347">
        <f t="shared" ref="E6:G6" si="0">E7+E9+E10</f>
        <v>42830386.494000003</v>
      </c>
      <c r="F6" s="414">
        <f t="shared" si="0"/>
        <v>48523948.344999991</v>
      </c>
      <c r="G6" s="419">
        <f t="shared" si="0"/>
        <v>47027603</v>
      </c>
    </row>
    <row r="7" spans="1:7" ht="15" customHeight="1">
      <c r="A7" s="79">
        <v>1.1000000000000001</v>
      </c>
      <c r="B7" s="345" t="s">
        <v>480</v>
      </c>
      <c r="C7" s="415">
        <v>52361139.533000007</v>
      </c>
      <c r="D7" s="417">
        <v>39842699.844999999</v>
      </c>
      <c r="E7" s="415">
        <v>41330128.294</v>
      </c>
      <c r="F7" s="415">
        <v>46904809.144999988</v>
      </c>
      <c r="G7" s="420">
        <v>45685680</v>
      </c>
    </row>
    <row r="8" spans="1:7">
      <c r="A8" s="79" t="s">
        <v>14</v>
      </c>
      <c r="B8" s="345" t="s">
        <v>196</v>
      </c>
      <c r="C8" s="415">
        <v>0</v>
      </c>
      <c r="D8" s="417">
        <v>0</v>
      </c>
      <c r="E8" s="415">
        <v>0</v>
      </c>
      <c r="F8" s="415">
        <v>0</v>
      </c>
      <c r="G8" s="420">
        <v>0</v>
      </c>
    </row>
    <row r="9" spans="1:7" ht="15" customHeight="1">
      <c r="A9" s="79">
        <v>1.2</v>
      </c>
      <c r="B9" s="346" t="s">
        <v>195</v>
      </c>
      <c r="C9" s="415">
        <v>156603</v>
      </c>
      <c r="D9" s="417">
        <v>159118</v>
      </c>
      <c r="E9" s="415">
        <v>157766</v>
      </c>
      <c r="F9" s="415">
        <v>157878</v>
      </c>
      <c r="G9" s="420">
        <v>155552</v>
      </c>
    </row>
    <row r="10" spans="1:7" ht="15" customHeight="1">
      <c r="A10" s="79">
        <v>1.3</v>
      </c>
      <c r="B10" s="345" t="s">
        <v>28</v>
      </c>
      <c r="C10" s="415">
        <v>569720</v>
      </c>
      <c r="D10" s="417">
        <v>1285084.6000000001</v>
      </c>
      <c r="E10" s="415">
        <v>1342492.2</v>
      </c>
      <c r="F10" s="415">
        <v>1461261.2</v>
      </c>
      <c r="G10" s="420">
        <v>1186371</v>
      </c>
    </row>
    <row r="11" spans="1:7" ht="15" customHeight="1">
      <c r="A11" s="79">
        <v>2</v>
      </c>
      <c r="B11" s="345" t="s">
        <v>297</v>
      </c>
      <c r="C11" s="415">
        <v>3060146.2058309983</v>
      </c>
      <c r="D11" s="417">
        <v>2799757.8121239999</v>
      </c>
      <c r="E11" s="415">
        <v>2907658.9108784595</v>
      </c>
      <c r="F11" s="415">
        <v>2852648.1626999998</v>
      </c>
      <c r="G11" s="420">
        <v>6364757</v>
      </c>
    </row>
    <row r="12" spans="1:7" ht="15" customHeight="1">
      <c r="A12" s="79">
        <v>3</v>
      </c>
      <c r="B12" s="345" t="s">
        <v>298</v>
      </c>
      <c r="C12" s="415">
        <v>10603091.6875</v>
      </c>
      <c r="D12" s="417">
        <v>10603091.6875</v>
      </c>
      <c r="E12" s="415">
        <v>10603091.6875</v>
      </c>
      <c r="F12" s="415">
        <v>8965463</v>
      </c>
      <c r="G12" s="420">
        <v>8965463</v>
      </c>
    </row>
    <row r="13" spans="1:7" ht="15" customHeight="1" thickBot="1">
      <c r="A13" s="81">
        <v>4</v>
      </c>
      <c r="B13" s="82" t="s">
        <v>299</v>
      </c>
      <c r="C13" s="348">
        <f>C6+C11+C12</f>
        <v>66750700.426331006</v>
      </c>
      <c r="D13" s="418">
        <f>D6+D11+D12</f>
        <v>54689751.944623999</v>
      </c>
      <c r="E13" s="349">
        <f t="shared" ref="E13:G13" si="1">E6+E11+E12</f>
        <v>56341137.09237846</v>
      </c>
      <c r="F13" s="348">
        <f t="shared" si="1"/>
        <v>60342059.507699989</v>
      </c>
      <c r="G13" s="421">
        <f t="shared" si="1"/>
        <v>62357823</v>
      </c>
    </row>
    <row r="14" spans="1:7">
      <c r="B14" s="85"/>
    </row>
    <row r="15" spans="1:7" ht="25.5">
      <c r="B15" s="85" t="s">
        <v>481</v>
      </c>
    </row>
    <row r="16" spans="1:7">
      <c r="B16" s="85"/>
    </row>
    <row r="17" s="49" customFormat="1" ht="11.25"/>
    <row r="18" s="49" customFormat="1" ht="11.25"/>
    <row r="19" s="49" customFormat="1" ht="11.25"/>
    <row r="20" s="49" customFormat="1" ht="11.25"/>
    <row r="21" s="49" customFormat="1" ht="11.25"/>
    <row r="22" s="49" customFormat="1" ht="11.25"/>
    <row r="23" s="49" customFormat="1" ht="11.25"/>
    <row r="24" s="49" customFormat="1" ht="11.25"/>
    <row r="25" s="49" customFormat="1" ht="11.25"/>
    <row r="26" s="49" customFormat="1" ht="11.25"/>
    <row r="27" s="49" customFormat="1" ht="11.25"/>
    <row r="28" s="49" customFormat="1" ht="11.25"/>
    <row r="29" s="49"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Normal="100" workbookViewId="0">
      <pane xSplit="1" ySplit="4" topLeftCell="B32" activePane="bottomRight" state="frozen"/>
      <selection activeCell="B9" sqref="B9"/>
      <selection pane="topRight" activeCell="B9" sqref="B9"/>
      <selection pane="bottomLeft" activeCell="B9" sqref="B9"/>
      <selection pane="bottomRight" activeCell="A5" sqref="A5:C36"/>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30</v>
      </c>
      <c r="B1" s="3" t="str">
        <f>'Info '!C2</f>
        <v>JSC Silk Road Bank</v>
      </c>
    </row>
    <row r="2" spans="1:8">
      <c r="A2" s="2" t="s">
        <v>31</v>
      </c>
      <c r="B2" s="424">
        <f>'5. RWA '!B2</f>
        <v>44377</v>
      </c>
    </row>
    <row r="4" spans="1:8" ht="28.15" customHeight="1" thickBot="1">
      <c r="A4" s="86" t="s">
        <v>80</v>
      </c>
      <c r="B4" s="87" t="s">
        <v>266</v>
      </c>
      <c r="C4" s="88"/>
    </row>
    <row r="5" spans="1:8">
      <c r="A5" s="89"/>
      <c r="B5" s="412" t="s">
        <v>81</v>
      </c>
      <c r="C5" s="413" t="s">
        <v>494</v>
      </c>
    </row>
    <row r="6" spans="1:8">
      <c r="A6" s="90">
        <v>1</v>
      </c>
      <c r="B6" s="539" t="s">
        <v>714</v>
      </c>
      <c r="C6" s="540" t="s">
        <v>715</v>
      </c>
    </row>
    <row r="7" spans="1:8">
      <c r="A7" s="90">
        <v>2</v>
      </c>
      <c r="B7" s="539" t="s">
        <v>716</v>
      </c>
      <c r="C7" s="540" t="s">
        <v>717</v>
      </c>
    </row>
    <row r="8" spans="1:8">
      <c r="A8" s="90">
        <v>3</v>
      </c>
      <c r="B8" s="539" t="s">
        <v>718</v>
      </c>
      <c r="C8" s="540" t="s">
        <v>717</v>
      </c>
    </row>
    <row r="9" spans="1:8">
      <c r="A9" s="90">
        <v>4</v>
      </c>
      <c r="B9" s="539" t="s">
        <v>719</v>
      </c>
      <c r="C9" s="540" t="s">
        <v>720</v>
      </c>
    </row>
    <row r="10" spans="1:8">
      <c r="A10" s="90">
        <v>5</v>
      </c>
      <c r="B10" s="539" t="s">
        <v>721</v>
      </c>
      <c r="C10" s="540" t="s">
        <v>717</v>
      </c>
    </row>
    <row r="11" spans="1:8">
      <c r="A11" s="90">
        <v>6</v>
      </c>
      <c r="B11" s="539"/>
      <c r="C11" s="540"/>
    </row>
    <row r="12" spans="1:8">
      <c r="A12" s="90">
        <v>7</v>
      </c>
      <c r="B12" s="539"/>
      <c r="C12" s="540"/>
      <c r="H12" s="91"/>
    </row>
    <row r="13" spans="1:8">
      <c r="A13" s="90">
        <v>8</v>
      </c>
      <c r="B13" s="539"/>
      <c r="C13" s="540"/>
    </row>
    <row r="14" spans="1:8">
      <c r="A14" s="90">
        <v>9</v>
      </c>
      <c r="B14" s="539"/>
      <c r="C14" s="540"/>
    </row>
    <row r="15" spans="1:8">
      <c r="A15" s="90">
        <v>10</v>
      </c>
      <c r="B15" s="539"/>
      <c r="C15" s="540"/>
    </row>
    <row r="16" spans="1:8">
      <c r="A16" s="90"/>
      <c r="B16" s="541"/>
      <c r="C16" s="542"/>
    </row>
    <row r="17" spans="1:3" ht="25.5">
      <c r="A17" s="90"/>
      <c r="B17" s="543" t="s">
        <v>82</v>
      </c>
      <c r="C17" s="544" t="s">
        <v>495</v>
      </c>
    </row>
    <row r="18" spans="1:3">
      <c r="A18" s="90">
        <v>1</v>
      </c>
      <c r="B18" s="539" t="s">
        <v>722</v>
      </c>
      <c r="C18" s="545" t="s">
        <v>723</v>
      </c>
    </row>
    <row r="19" spans="1:3">
      <c r="A19" s="90">
        <v>2</v>
      </c>
      <c r="B19" s="539" t="s">
        <v>724</v>
      </c>
      <c r="C19" s="545" t="s">
        <v>725</v>
      </c>
    </row>
    <row r="20" spans="1:3">
      <c r="A20" s="90">
        <v>3</v>
      </c>
      <c r="B20" s="539" t="s">
        <v>726</v>
      </c>
      <c r="C20" s="545" t="s">
        <v>727</v>
      </c>
    </row>
    <row r="21" spans="1:3">
      <c r="A21" s="90">
        <v>4</v>
      </c>
      <c r="B21" s="539"/>
      <c r="C21" s="545"/>
    </row>
    <row r="22" spans="1:3">
      <c r="A22" s="90">
        <v>5</v>
      </c>
      <c r="B22" s="539"/>
      <c r="C22" s="545"/>
    </row>
    <row r="23" spans="1:3">
      <c r="A23" s="90">
        <v>6</v>
      </c>
      <c r="B23" s="539"/>
      <c r="C23" s="545"/>
    </row>
    <row r="24" spans="1:3">
      <c r="A24" s="90">
        <v>7</v>
      </c>
      <c r="B24" s="539"/>
      <c r="C24" s="545"/>
    </row>
    <row r="25" spans="1:3">
      <c r="A25" s="90">
        <v>8</v>
      </c>
      <c r="B25" s="539"/>
      <c r="C25" s="545"/>
    </row>
    <row r="26" spans="1:3">
      <c r="A26" s="90">
        <v>9</v>
      </c>
      <c r="B26" s="539"/>
      <c r="C26" s="545"/>
    </row>
    <row r="27" spans="1:3" ht="15.75" customHeight="1">
      <c r="A27" s="90">
        <v>10</v>
      </c>
      <c r="B27" s="539"/>
      <c r="C27" s="546"/>
    </row>
    <row r="28" spans="1:3" ht="15.75" customHeight="1">
      <c r="A28" s="90"/>
      <c r="B28" s="539" t="s">
        <v>55</v>
      </c>
      <c r="C28" s="546"/>
    </row>
    <row r="29" spans="1:3" ht="30" customHeight="1">
      <c r="A29" s="90"/>
      <c r="B29" s="586" t="s">
        <v>83</v>
      </c>
      <c r="C29" s="587"/>
    </row>
    <row r="30" spans="1:3">
      <c r="A30" s="90">
        <v>1</v>
      </c>
      <c r="B30" s="539" t="s">
        <v>728</v>
      </c>
      <c r="C30" s="547">
        <v>0.99993949999999998</v>
      </c>
    </row>
    <row r="31" spans="1:3" ht="15.75" customHeight="1">
      <c r="A31" s="90"/>
      <c r="B31" s="539"/>
      <c r="C31" s="540"/>
    </row>
    <row r="32" spans="1:3" ht="29.25" customHeight="1">
      <c r="A32" s="90"/>
      <c r="B32" s="586" t="s">
        <v>84</v>
      </c>
      <c r="C32" s="587"/>
    </row>
    <row r="33" spans="1:3">
      <c r="A33" s="90">
        <v>1</v>
      </c>
      <c r="B33" s="539" t="s">
        <v>728</v>
      </c>
      <c r="C33" s="547">
        <v>1</v>
      </c>
    </row>
    <row r="34" spans="1:3">
      <c r="A34" s="548">
        <v>1.1000000000000001</v>
      </c>
      <c r="B34" s="549" t="s">
        <v>729</v>
      </c>
      <c r="C34" s="550">
        <v>0.61899999999999999</v>
      </c>
    </row>
    <row r="35" spans="1:3">
      <c r="A35" s="548">
        <v>1.2</v>
      </c>
      <c r="B35" s="549" t="s">
        <v>730</v>
      </c>
      <c r="C35" s="550">
        <v>0.2858</v>
      </c>
    </row>
    <row r="36" spans="1:3" ht="15" thickBot="1">
      <c r="A36" s="92">
        <v>1.3</v>
      </c>
      <c r="B36" s="93" t="s">
        <v>731</v>
      </c>
      <c r="C36" s="551">
        <v>9.5200000000000007E-2</v>
      </c>
    </row>
  </sheetData>
  <mergeCells count="2">
    <mergeCell ref="B32:C32"/>
    <mergeCell ref="B29:C29"/>
  </mergeCells>
  <dataValidations count="1">
    <dataValidation type="list" allowBlank="1" showInputMessage="1" showErrorMessage="1" sqref="C6:C15" xr:uid="{1E990EB4-45FD-481A-B2C9-E2713CAD2C0D}">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21" activePane="bottomRight" state="frozen"/>
      <selection activeCell="B9" sqref="B9"/>
      <selection pane="topRight" activeCell="B9" sqref="B9"/>
      <selection pane="bottomLeft" activeCell="B9" sqref="B9"/>
      <selection pane="bottomRight" activeCell="C8" sqref="C8:E21"/>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84" t="s">
        <v>30</v>
      </c>
      <c r="B1" s="3" t="str">
        <f>'Info '!C2</f>
        <v>JSC Silk Road Bank</v>
      </c>
    </row>
    <row r="2" spans="1:5" s="2" customFormat="1" ht="15.75" customHeight="1">
      <c r="A2" s="84" t="s">
        <v>31</v>
      </c>
      <c r="B2" s="424">
        <f>'6. Administrators-shareholders'!B2</f>
        <v>44377</v>
      </c>
    </row>
    <row r="3" spans="1:5" s="2" customFormat="1" ht="15.75" customHeight="1">
      <c r="A3" s="84"/>
    </row>
    <row r="4" spans="1:5" s="2" customFormat="1" ht="15.75" customHeight="1" thickBot="1">
      <c r="A4" s="275" t="s">
        <v>201</v>
      </c>
      <c r="B4" s="592" t="s">
        <v>346</v>
      </c>
      <c r="C4" s="593"/>
      <c r="D4" s="593"/>
      <c r="E4" s="593"/>
    </row>
    <row r="5" spans="1:5" s="97" customFormat="1" ht="17.649999999999999" customHeight="1">
      <c r="A5" s="216"/>
      <c r="B5" s="217"/>
      <c r="C5" s="95" t="s">
        <v>0</v>
      </c>
      <c r="D5" s="95" t="s">
        <v>1</v>
      </c>
      <c r="E5" s="96" t="s">
        <v>2</v>
      </c>
    </row>
    <row r="6" spans="1:5" ht="14.65" customHeight="1">
      <c r="A6" s="159"/>
      <c r="B6" s="588" t="s">
        <v>353</v>
      </c>
      <c r="C6" s="588" t="s">
        <v>92</v>
      </c>
      <c r="D6" s="590" t="s">
        <v>200</v>
      </c>
      <c r="E6" s="591"/>
    </row>
    <row r="7" spans="1:5" ht="99.6" customHeight="1">
      <c r="A7" s="159"/>
      <c r="B7" s="589"/>
      <c r="C7" s="588"/>
      <c r="D7" s="324" t="s">
        <v>199</v>
      </c>
      <c r="E7" s="325" t="s">
        <v>354</v>
      </c>
    </row>
    <row r="8" spans="1:5">
      <c r="A8" s="276">
        <v>1</v>
      </c>
      <c r="B8" s="326" t="s">
        <v>35</v>
      </c>
      <c r="C8" s="327">
        <v>1666139.92</v>
      </c>
      <c r="D8" s="327"/>
      <c r="E8" s="328">
        <v>1666139.92</v>
      </c>
    </row>
    <row r="9" spans="1:5">
      <c r="A9" s="276">
        <v>2</v>
      </c>
      <c r="B9" s="326" t="s">
        <v>36</v>
      </c>
      <c r="C9" s="327">
        <v>9576352.4000000004</v>
      </c>
      <c r="D9" s="327"/>
      <c r="E9" s="328">
        <v>9576352.4000000004</v>
      </c>
    </row>
    <row r="10" spans="1:5">
      <c r="A10" s="276">
        <v>3</v>
      </c>
      <c r="B10" s="326" t="s">
        <v>37</v>
      </c>
      <c r="C10" s="327">
        <v>12062978.050000001</v>
      </c>
      <c r="D10" s="327"/>
      <c r="E10" s="328">
        <v>12062978.050000001</v>
      </c>
    </row>
    <row r="11" spans="1:5">
      <c r="A11" s="276">
        <v>4</v>
      </c>
      <c r="B11" s="326" t="s">
        <v>38</v>
      </c>
      <c r="C11" s="327">
        <v>0</v>
      </c>
      <c r="D11" s="327"/>
      <c r="E11" s="328">
        <v>0</v>
      </c>
    </row>
    <row r="12" spans="1:5">
      <c r="A12" s="276">
        <v>5</v>
      </c>
      <c r="B12" s="326" t="s">
        <v>39</v>
      </c>
      <c r="C12" s="327">
        <v>39931437.770000003</v>
      </c>
      <c r="D12" s="327"/>
      <c r="E12" s="328">
        <v>39931437.770000003</v>
      </c>
    </row>
    <row r="13" spans="1:5">
      <c r="A13" s="276">
        <v>6.1</v>
      </c>
      <c r="B13" s="329" t="s">
        <v>40</v>
      </c>
      <c r="C13" s="330">
        <v>12407773.890000001</v>
      </c>
      <c r="D13" s="327"/>
      <c r="E13" s="328">
        <v>12407773.890000001</v>
      </c>
    </row>
    <row r="14" spans="1:5">
      <c r="A14" s="276">
        <v>6.2</v>
      </c>
      <c r="B14" s="331" t="s">
        <v>41</v>
      </c>
      <c r="C14" s="330">
        <v>-1370990.72397401</v>
      </c>
      <c r="D14" s="327"/>
      <c r="E14" s="328">
        <v>-1370990.72397401</v>
      </c>
    </row>
    <row r="15" spans="1:5">
      <c r="A15" s="276">
        <v>6</v>
      </c>
      <c r="B15" s="326" t="s">
        <v>42</v>
      </c>
      <c r="C15" s="327">
        <v>11036783.166025991</v>
      </c>
      <c r="D15" s="327"/>
      <c r="E15" s="328">
        <v>11036783.166025991</v>
      </c>
    </row>
    <row r="16" spans="1:5">
      <c r="A16" s="276">
        <v>7</v>
      </c>
      <c r="B16" s="326" t="s">
        <v>43</v>
      </c>
      <c r="C16" s="327">
        <v>1218115.7</v>
      </c>
      <c r="D16" s="327"/>
      <c r="E16" s="328">
        <v>1218115.7</v>
      </c>
    </row>
    <row r="17" spans="1:7">
      <c r="A17" s="276">
        <v>8</v>
      </c>
      <c r="B17" s="326" t="s">
        <v>198</v>
      </c>
      <c r="C17" s="327">
        <v>280730.19</v>
      </c>
      <c r="D17" s="327"/>
      <c r="E17" s="328">
        <v>280730.19</v>
      </c>
      <c r="F17" s="99"/>
      <c r="G17" s="99"/>
    </row>
    <row r="18" spans="1:7">
      <c r="A18" s="276">
        <v>9</v>
      </c>
      <c r="B18" s="326" t="s">
        <v>44</v>
      </c>
      <c r="C18" s="327">
        <v>20000</v>
      </c>
      <c r="D18" s="327"/>
      <c r="E18" s="328">
        <v>20000</v>
      </c>
      <c r="G18" s="99"/>
    </row>
    <row r="19" spans="1:7">
      <c r="A19" s="276">
        <v>10</v>
      </c>
      <c r="B19" s="326" t="s">
        <v>45</v>
      </c>
      <c r="C19" s="327">
        <v>15120328.160000002</v>
      </c>
      <c r="D19" s="327">
        <v>276624.43999999994</v>
      </c>
      <c r="E19" s="328">
        <v>14843703.720000003</v>
      </c>
      <c r="G19" s="99"/>
    </row>
    <row r="20" spans="1:7">
      <c r="A20" s="276">
        <v>11</v>
      </c>
      <c r="B20" s="326" t="s">
        <v>46</v>
      </c>
      <c r="C20" s="327">
        <v>6009624.7599999998</v>
      </c>
      <c r="D20" s="327"/>
      <c r="E20" s="328">
        <v>6009624.7599999998</v>
      </c>
    </row>
    <row r="21" spans="1:7" ht="26.25" thickBot="1">
      <c r="A21" s="162"/>
      <c r="B21" s="277" t="s">
        <v>356</v>
      </c>
      <c r="C21" s="218">
        <v>96922490.116025999</v>
      </c>
      <c r="D21" s="218">
        <v>276624.43999999994</v>
      </c>
      <c r="E21" s="332">
        <v>96645865.676026002</v>
      </c>
    </row>
    <row r="22" spans="1:7">
      <c r="A22" s="5"/>
      <c r="B22" s="5"/>
      <c r="C22" s="5"/>
      <c r="D22" s="5"/>
      <c r="E22" s="5"/>
    </row>
    <row r="23" spans="1:7">
      <c r="A23" s="5"/>
      <c r="B23" s="5"/>
      <c r="C23" s="5"/>
      <c r="D23" s="5"/>
      <c r="E23" s="5"/>
    </row>
    <row r="25" spans="1:7" s="4" customFormat="1">
      <c r="B25" s="100"/>
      <c r="F25" s="5"/>
      <c r="G25" s="5"/>
    </row>
    <row r="26" spans="1:7" s="4" customFormat="1">
      <c r="B26" s="100"/>
      <c r="F26" s="5"/>
      <c r="G26" s="5"/>
    </row>
    <row r="27" spans="1:7" s="4" customFormat="1">
      <c r="B27" s="100"/>
      <c r="F27" s="5"/>
      <c r="G27" s="5"/>
    </row>
    <row r="28" spans="1:7" s="4" customFormat="1">
      <c r="B28" s="100"/>
      <c r="F28" s="5"/>
      <c r="G28" s="5"/>
    </row>
    <row r="29" spans="1:7" s="4" customFormat="1">
      <c r="B29" s="100"/>
      <c r="F29" s="5"/>
      <c r="G29" s="5"/>
    </row>
    <row r="30" spans="1:7" s="4" customFormat="1">
      <c r="B30" s="100"/>
      <c r="F30" s="5"/>
      <c r="G30" s="5"/>
    </row>
    <row r="31" spans="1:7" s="4" customFormat="1">
      <c r="B31" s="100"/>
      <c r="F31" s="5"/>
      <c r="G31" s="5"/>
    </row>
    <row r="32" spans="1:7" s="4" customFormat="1">
      <c r="B32" s="100"/>
      <c r="F32" s="5"/>
      <c r="G32" s="5"/>
    </row>
    <row r="33" spans="2:7" s="4" customFormat="1">
      <c r="B33" s="100"/>
      <c r="F33" s="5"/>
      <c r="G33" s="5"/>
    </row>
    <row r="34" spans="2:7" s="4" customFormat="1">
      <c r="B34" s="100"/>
      <c r="F34" s="5"/>
      <c r="G34" s="5"/>
    </row>
    <row r="35" spans="2:7" s="4" customFormat="1">
      <c r="B35" s="100"/>
      <c r="F35" s="5"/>
      <c r="G35" s="5"/>
    </row>
    <row r="36" spans="2:7" s="4" customFormat="1">
      <c r="B36" s="100"/>
      <c r="F36" s="5"/>
      <c r="G36" s="5"/>
    </row>
    <row r="37" spans="2:7" s="4" customFormat="1">
      <c r="B37" s="100"/>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3" sqref="B3"/>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Silk Road Bank</v>
      </c>
    </row>
    <row r="2" spans="1:6" s="2" customFormat="1" ht="15.75" customHeight="1">
      <c r="A2" s="2" t="s">
        <v>31</v>
      </c>
      <c r="B2" s="424">
        <f>'7. LI1 '!B2</f>
        <v>44377</v>
      </c>
      <c r="C2" s="4"/>
      <c r="D2" s="4"/>
      <c r="E2" s="4"/>
      <c r="F2" s="4"/>
    </row>
    <row r="3" spans="1:6" s="2" customFormat="1" ht="15.75" customHeight="1">
      <c r="C3" s="4"/>
      <c r="D3" s="4"/>
      <c r="E3" s="4"/>
      <c r="F3" s="4"/>
    </row>
    <row r="4" spans="1:6" s="2" customFormat="1" ht="13.5" thickBot="1">
      <c r="A4" s="2" t="s">
        <v>85</v>
      </c>
      <c r="B4" s="278" t="s">
        <v>333</v>
      </c>
      <c r="C4" s="94" t="s">
        <v>73</v>
      </c>
      <c r="D4" s="4"/>
      <c r="E4" s="4"/>
      <c r="F4" s="4"/>
    </row>
    <row r="5" spans="1:6">
      <c r="A5" s="222">
        <v>1</v>
      </c>
      <c r="B5" s="279" t="s">
        <v>355</v>
      </c>
      <c r="C5" s="223">
        <v>96645865.676026002</v>
      </c>
    </row>
    <row r="6" spans="1:6">
      <c r="A6" s="101">
        <v>2.1</v>
      </c>
      <c r="B6" s="160" t="s">
        <v>334</v>
      </c>
      <c r="C6" s="151">
        <v>240254.98</v>
      </c>
    </row>
    <row r="7" spans="1:6" s="85" customFormat="1" outlineLevel="1">
      <c r="A7" s="79">
        <v>2.2000000000000002</v>
      </c>
      <c r="B7" s="80" t="s">
        <v>335</v>
      </c>
      <c r="C7" s="224">
        <v>6363900</v>
      </c>
    </row>
    <row r="8" spans="1:6" s="85" customFormat="1" ht="25.5">
      <c r="A8" s="79">
        <v>3</v>
      </c>
      <c r="B8" s="220" t="s">
        <v>336</v>
      </c>
      <c r="C8" s="225">
        <v>103250020.65602601</v>
      </c>
    </row>
    <row r="9" spans="1:6">
      <c r="A9" s="101">
        <v>4</v>
      </c>
      <c r="B9" s="102" t="s">
        <v>87</v>
      </c>
      <c r="C9" s="151">
        <v>185878.77</v>
      </c>
    </row>
    <row r="10" spans="1:6" s="85" customFormat="1" outlineLevel="1">
      <c r="A10" s="79">
        <v>5.0999999999999996</v>
      </c>
      <c r="B10" s="80" t="s">
        <v>337</v>
      </c>
      <c r="C10" s="224">
        <v>-83651.98000000001</v>
      </c>
    </row>
    <row r="11" spans="1:6" s="85" customFormat="1" outlineLevel="1">
      <c r="A11" s="79">
        <v>5.2</v>
      </c>
      <c r="B11" s="80" t="s">
        <v>338</v>
      </c>
      <c r="C11" s="224">
        <v>-5794180</v>
      </c>
    </row>
    <row r="12" spans="1:6" s="85" customFormat="1">
      <c r="A12" s="79">
        <v>6</v>
      </c>
      <c r="B12" s="219" t="s">
        <v>482</v>
      </c>
      <c r="C12" s="224">
        <v>206445.44</v>
      </c>
    </row>
    <row r="13" spans="1:6" s="85" customFormat="1" ht="13.5" thickBot="1">
      <c r="A13" s="81">
        <v>7</v>
      </c>
      <c r="B13" s="221" t="s">
        <v>284</v>
      </c>
      <c r="C13" s="226">
        <v>97764512.886025995</v>
      </c>
    </row>
    <row r="15" spans="1:6" ht="25.5">
      <c r="B15" s="85" t="s">
        <v>483</v>
      </c>
    </row>
    <row r="17" spans="1:2" ht="15">
      <c r="A17" s="233"/>
      <c r="B17" s="234"/>
    </row>
    <row r="18" spans="1:2" ht="15">
      <c r="A18" s="238"/>
      <c r="B18" s="239"/>
    </row>
    <row r="19" spans="1:2">
      <c r="A19" s="240"/>
      <c r="B19" s="235"/>
    </row>
    <row r="20" spans="1:2">
      <c r="A20" s="241"/>
      <c r="B20" s="236"/>
    </row>
    <row r="21" spans="1:2">
      <c r="A21" s="241"/>
      <c r="B21" s="239"/>
    </row>
    <row r="22" spans="1:2">
      <c r="A22" s="240"/>
      <c r="B22" s="237"/>
    </row>
    <row r="23" spans="1:2">
      <c r="A23" s="241"/>
      <c r="B23" s="236"/>
    </row>
    <row r="24" spans="1:2">
      <c r="A24" s="241"/>
      <c r="B24" s="236"/>
    </row>
    <row r="25" spans="1:2">
      <c r="A25" s="241"/>
      <c r="B25" s="242"/>
    </row>
    <row r="26" spans="1:2">
      <c r="A26" s="241"/>
      <c r="B26" s="239"/>
    </row>
    <row r="27" spans="1:2">
      <c r="B27" s="100"/>
    </row>
    <row r="28" spans="1:2">
      <c r="B28" s="100"/>
    </row>
    <row r="29" spans="1:2">
      <c r="B29" s="100"/>
    </row>
    <row r="30" spans="1:2">
      <c r="B30" s="100"/>
    </row>
    <row r="31" spans="1:2">
      <c r="B31" s="100"/>
    </row>
    <row r="32" spans="1:2">
      <c r="B32" s="100"/>
    </row>
    <row r="33" spans="2:2">
      <c r="B33" s="10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CM9r69vUaktLjh6ITHf90h7iPtbF2JrasDG6L4fjTlc=</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Bz2CgMK9mbWEC5XzbG3p94QktlV+wZcMDUwD7XMCBMQ=</DigestValue>
    </Reference>
  </SignedInfo>
  <SignatureValue>lokRfsGLBijpLaGBNctu3w3FmbV/G1XqmYYTSLbNVnAlI5k1bQX/JecNJaby7G6UwUgCiF/twZjB
2UDc4J8S8Ob5NqAPh5Jc/lEilLv3E26+oOqA2y76Vf03zDY+M9sV/ccczhzP9OymEe1gXDgx1i6O
HvrsrNGIlrjiJVPKbIpYl7oitaniWU99Tr/agQrLXq+vSOZmlBoAaVxHt31HBwYCQAWURFfkcfGE
NS+smEb2RTC+cbqp7M9xoIyYcrapKmMxizWQQUvnMAo9QTZUH8Gtqg2SlqRxM78PgThPb4ygoCWd
TqKKVjsMG8SmA613tjaXJclllZpvzZ3HmGDYww==</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+i80n0TkyEhIgCoJunu0RbDwREAG+ig5IOZQOuabYm4=</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lsBwyMbFB3MMqC2/iJvG2vaSzxbp7Df3jfa6WlR/ATU=</DigestValue>
      </Reference>
      <Reference URI="/xl/styles.xml?ContentType=application/vnd.openxmlformats-officedocument.spreadsheetml.styles+xml">
        <DigestMethod Algorithm="http://www.w3.org/2001/04/xmlenc#sha256"/>
        <DigestValue>Z85//f0m7pn97TEGNXC6ULPGX0gb2FAUqdyCUrMTMAo=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5G5LZlvEYdiMB529Rlq44WEdQHb0wOIZXZGCqk94NhI=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2JaQaxd1xLLXaKfdqNTDMgVcG4dq0CTI1Pqq7BanoPg=</DigestValue>
      </Reference>
      <Reference URI="/xl/worksheets/sheet10.xml?ContentType=application/vnd.openxmlformats-officedocument.spreadsheetml.worksheet+xml">
        <DigestMethod Algorithm="http://www.w3.org/2001/04/xmlenc#sha256"/>
        <DigestValue>jLP8vnfdVkFD2K/yt5JQmNn9A3mS4NRexnuVR/qcXW4=</DigestValue>
      </Reference>
      <Reference URI="/xl/worksheets/sheet11.xml?ContentType=application/vnd.openxmlformats-officedocument.spreadsheetml.worksheet+xml">
        <DigestMethod Algorithm="http://www.w3.org/2001/04/xmlenc#sha256"/>
        <DigestValue>GIOdxloxlNpZaMrJ53JB26d5yetnT3oYfS3SBGpXa7Y=</DigestValue>
      </Reference>
      <Reference URI="/xl/worksheets/sheet12.xml?ContentType=application/vnd.openxmlformats-officedocument.spreadsheetml.worksheet+xml">
        <DigestMethod Algorithm="http://www.w3.org/2001/04/xmlenc#sha256"/>
        <DigestValue>nGTFyWP3lb8ck/aIQmA78B6d3IrmyQ4dlhRRW4EgWeg=</DigestValue>
      </Reference>
      <Reference URI="/xl/worksheets/sheet13.xml?ContentType=application/vnd.openxmlformats-officedocument.spreadsheetml.worksheet+xml">
        <DigestMethod Algorithm="http://www.w3.org/2001/04/xmlenc#sha256"/>
        <DigestValue>8jRsiiVMcvxvCmf5RikM9Mri2YiNOGcxEHgCba3yVSk=</DigestValue>
      </Reference>
      <Reference URI="/xl/worksheets/sheet14.xml?ContentType=application/vnd.openxmlformats-officedocument.spreadsheetml.worksheet+xml">
        <DigestMethod Algorithm="http://www.w3.org/2001/04/xmlenc#sha256"/>
        <DigestValue>90XtPPwSHGS5MEU9h8/KFFmY2fri8x+tMprXatgHP88=</DigestValue>
      </Reference>
      <Reference URI="/xl/worksheets/sheet15.xml?ContentType=application/vnd.openxmlformats-officedocument.spreadsheetml.worksheet+xml">
        <DigestMethod Algorithm="http://www.w3.org/2001/04/xmlenc#sha256"/>
        <DigestValue>+WBdTRBVf8DZbg3XORhX/5Qp9HYQp3EBpUE/BPAKYko=</DigestValue>
      </Reference>
      <Reference URI="/xl/worksheets/sheet16.xml?ContentType=application/vnd.openxmlformats-officedocument.spreadsheetml.worksheet+xml">
        <DigestMethod Algorithm="http://www.w3.org/2001/04/xmlenc#sha256"/>
        <DigestValue>fIMUn0MAn3hgAGGY20QlPaOWXgzSXlHptyHXLzXPbpY=</DigestValue>
      </Reference>
      <Reference URI="/xl/worksheets/sheet17.xml?ContentType=application/vnd.openxmlformats-officedocument.spreadsheetml.worksheet+xml">
        <DigestMethod Algorithm="http://www.w3.org/2001/04/xmlenc#sha256"/>
        <DigestValue>kBUr79TpbjrnfKVDsjoT07edfVA4ARDAvBXj1p1Wuyk=</DigestValue>
      </Reference>
      <Reference URI="/xl/worksheets/sheet18.xml?ContentType=application/vnd.openxmlformats-officedocument.spreadsheetml.worksheet+xml">
        <DigestMethod Algorithm="http://www.w3.org/2001/04/xmlenc#sha256"/>
        <DigestValue>5ekQWD5Ybob5xwSbBYiaalRJIHnoMv7HnGNKG+hhUQk=</DigestValue>
      </Reference>
      <Reference URI="/xl/worksheets/sheet19.xml?ContentType=application/vnd.openxmlformats-officedocument.spreadsheetml.worksheet+xml">
        <DigestMethod Algorithm="http://www.w3.org/2001/04/xmlenc#sha256"/>
        <DigestValue>dGKTvHeGVX9kuVcS1XMJTOqtIEW9+CU8GsCs0oHqPeI=</DigestValue>
      </Reference>
      <Reference URI="/xl/worksheets/sheet2.xml?ContentType=application/vnd.openxmlformats-officedocument.spreadsheetml.worksheet+xml">
        <DigestMethod Algorithm="http://www.w3.org/2001/04/xmlenc#sha256"/>
        <DigestValue>6qwdRDWr9KU6zOTdRsEkayBUace+UAjt1kZhdgtlKNg=</DigestValue>
      </Reference>
      <Reference URI="/xl/worksheets/sheet20.xml?ContentType=application/vnd.openxmlformats-officedocument.spreadsheetml.worksheet+xml">
        <DigestMethod Algorithm="http://www.w3.org/2001/04/xmlenc#sha256"/>
        <DigestValue>ehBDnRKS6v6HNi/KTQ69Xhdi+dTGgXpLLNJ5CSRGPS8=</DigestValue>
      </Reference>
      <Reference URI="/xl/worksheets/sheet21.xml?ContentType=application/vnd.openxmlformats-officedocument.spreadsheetml.worksheet+xml">
        <DigestMethod Algorithm="http://www.w3.org/2001/04/xmlenc#sha256"/>
        <DigestValue>HhADJpiVVntuBNt3agwrIUnBrqLgXAA7oYf39zNRrZ8=</DigestValue>
      </Reference>
      <Reference URI="/xl/worksheets/sheet22.xml?ContentType=application/vnd.openxmlformats-officedocument.spreadsheetml.worksheet+xml">
        <DigestMethod Algorithm="http://www.w3.org/2001/04/xmlenc#sha256"/>
        <DigestValue>+3quyUaGL258UUXjUziHidRzPAmPXLaONxTNR6uaLUo=</DigestValue>
      </Reference>
      <Reference URI="/xl/worksheets/sheet23.xml?ContentType=application/vnd.openxmlformats-officedocument.spreadsheetml.worksheet+xml">
        <DigestMethod Algorithm="http://www.w3.org/2001/04/xmlenc#sha256"/>
        <DigestValue>2Vc69oskxjdoUBuQxG0YMOUeMqoOeIhIW6AgEk2xMOk=</DigestValue>
      </Reference>
      <Reference URI="/xl/worksheets/sheet24.xml?ContentType=application/vnd.openxmlformats-officedocument.spreadsheetml.worksheet+xml">
        <DigestMethod Algorithm="http://www.w3.org/2001/04/xmlenc#sha256"/>
        <DigestValue>sdD4wYcyOP7XC2QZbWlDMNnRy1+ik7bG8IZ1GsEmz5g=</DigestValue>
      </Reference>
      <Reference URI="/xl/worksheets/sheet25.xml?ContentType=application/vnd.openxmlformats-officedocument.spreadsheetml.worksheet+xml">
        <DigestMethod Algorithm="http://www.w3.org/2001/04/xmlenc#sha256"/>
        <DigestValue>v8Q5olAdm8IBOoNOVFS877mnprWjSmeKA8nDLVkXTyI=</DigestValue>
      </Reference>
      <Reference URI="/xl/worksheets/sheet26.xml?ContentType=application/vnd.openxmlformats-officedocument.spreadsheetml.worksheet+xml">
        <DigestMethod Algorithm="http://www.w3.org/2001/04/xmlenc#sha256"/>
        <DigestValue>wVTrfweRSXali0f9jRA7rneQ5PKirl2AiG06iybSTQM=</DigestValue>
      </Reference>
      <Reference URI="/xl/worksheets/sheet27.xml?ContentType=application/vnd.openxmlformats-officedocument.spreadsheetml.worksheet+xml">
        <DigestMethod Algorithm="http://www.w3.org/2001/04/xmlenc#sha256"/>
        <DigestValue>uTLhRt5ngK8zhlnitICVMUChIXJ+EP9mh2ec5g8FslA=</DigestValue>
      </Reference>
      <Reference URI="/xl/worksheets/sheet28.xml?ContentType=application/vnd.openxmlformats-officedocument.spreadsheetml.worksheet+xml">
        <DigestMethod Algorithm="http://www.w3.org/2001/04/xmlenc#sha256"/>
        <DigestValue>XSci3ydyI+z8bMMe1Ha+G18bmomIoOvuvFzcfBpsX/4=</DigestValue>
      </Reference>
      <Reference URI="/xl/worksheets/sheet3.xml?ContentType=application/vnd.openxmlformats-officedocument.spreadsheetml.worksheet+xml">
        <DigestMethod Algorithm="http://www.w3.org/2001/04/xmlenc#sha256"/>
        <DigestValue>lf+5jlWb+GlDd8fPzgtPgeWjQ2sY52jj4PwFgPAiuOs=</DigestValue>
      </Reference>
      <Reference URI="/xl/worksheets/sheet4.xml?ContentType=application/vnd.openxmlformats-officedocument.spreadsheetml.worksheet+xml">
        <DigestMethod Algorithm="http://www.w3.org/2001/04/xmlenc#sha256"/>
        <DigestValue>z2vLk5RptkX0yjY3uLREfDVbzool/S+2uEZq3Xt1BYU=</DigestValue>
      </Reference>
      <Reference URI="/xl/worksheets/sheet5.xml?ContentType=application/vnd.openxmlformats-officedocument.spreadsheetml.worksheet+xml">
        <DigestMethod Algorithm="http://www.w3.org/2001/04/xmlenc#sha256"/>
        <DigestValue>e/aIZkPkImcT6yX7M6heYtnAhyQTi+8LZrfruyhcTrc=</DigestValue>
      </Reference>
      <Reference URI="/xl/worksheets/sheet6.xml?ContentType=application/vnd.openxmlformats-officedocument.spreadsheetml.worksheet+xml">
        <DigestMethod Algorithm="http://www.w3.org/2001/04/xmlenc#sha256"/>
        <DigestValue>YImruF8xupK/F1dhL0fUFyOtAzXBFG1GwRIGkSMU1jc=</DigestValue>
      </Reference>
      <Reference URI="/xl/worksheets/sheet7.xml?ContentType=application/vnd.openxmlformats-officedocument.spreadsheetml.worksheet+xml">
        <DigestMethod Algorithm="http://www.w3.org/2001/04/xmlenc#sha256"/>
        <DigestValue>lfI6H5ZiW3brLxkKtUNhDvhx/MmOBs5mTGnBsKGaGKg=</DigestValue>
      </Reference>
      <Reference URI="/xl/worksheets/sheet8.xml?ContentType=application/vnd.openxmlformats-officedocument.spreadsheetml.worksheet+xml">
        <DigestMethod Algorithm="http://www.w3.org/2001/04/xmlenc#sha256"/>
        <DigestValue>tpNgpK/Jxwhb1WUazHTNkUfle1HbvrIIxKNSAmv2QTE=</DigestValue>
      </Reference>
      <Reference URI="/xl/worksheets/sheet9.xml?ContentType=application/vnd.openxmlformats-officedocument.spreadsheetml.worksheet+xml">
        <DigestMethod Algorithm="http://www.w3.org/2001/04/xmlenc#sha256"/>
        <DigestValue>EkXDzkVyfAkfcUPj6Pr8LmvWDBR0zsshxnzBRBPjbz8=</DigestValue>
      </Reference>
    </Manifest>
    <SignatureProperties>
      <SignatureProperty Id="idSignatureTime" Target="#idPackageSignature">
        <mdssi:SignatureTime xmlns:mdssi="http://schemas.openxmlformats.org/package/2006/digital-signature">
          <mdssi:Format>YYYY-MM-DDThh:mm:ssTZD</mdssi:Format>
          <mdssi:Value>2023-03-01T12:36:08Z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2023-03-01T12:36:08Z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97gARuKCHhdAuP/GdUQQiQimqtt+W0rFKRrMNIPi0Q4=</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X3uFJv2pIEe/z8NGgoynTBgNfz8FLVt3OMc9VtD5BRI=</DigestValue>
    </Reference>
  </SignedInfo>
  <SignatureValue>zrYyaJmLh2wUaD07pIuivsFT1q/uiLTnJA41CoaEBtGU4q4SMRLpVEJzqmXn9XDaoIAWDoBOVq3t
AmZlOfawzpR70WfsI8J9SLkRmfK+FlFw9UMHBb44BkeB3upRBGVN6JIQwjxTE51KQmtwjNxwEdDj
kLW7jL1flrf3rzUa3zXopB0V+GgaHwOb/86Y4fzXAO0eWW8htiQJqbu2vEsIktG9fHYGZ2PYYio0
XP3xXA78439qNwtNo3mKNcm8+ZEcR0SLgbLBYop3e9M3NTYoktbDhdAJaXpSTDs6eOwykib64bLd
eX/ulzR8WoTp6hCb7IDlWdJOf/CpdyM5syrwQQ==</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+i80n0TkyEhIgCoJunu0RbDwREAG+ig5IOZQOuabYm4=</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lsBwyMbFB3MMqC2/iJvG2vaSzxbp7Df3jfa6WlR/ATU=</DigestValue>
      </Reference>
      <Reference URI="/xl/styles.xml?ContentType=application/vnd.openxmlformats-officedocument.spreadsheetml.styles+xml">
        <DigestMethod Algorithm="http://www.w3.org/2001/04/xmlenc#sha256"/>
        <DigestValue>Z85//f0m7pn97TEGNXC6ULPGX0gb2FAUqdyCUrMTMAo=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5G5LZlvEYdiMB529Rlq44WEdQHb0wOIZXZGCqk94NhI=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2JaQaxd1xLLXaKfdqNTDMgVcG4dq0CTI1Pqq7BanoPg=</DigestValue>
      </Reference>
      <Reference URI="/xl/worksheets/sheet10.xml?ContentType=application/vnd.openxmlformats-officedocument.spreadsheetml.worksheet+xml">
        <DigestMethod Algorithm="http://www.w3.org/2001/04/xmlenc#sha256"/>
        <DigestValue>jLP8vnfdVkFD2K/yt5JQmNn9A3mS4NRexnuVR/qcXW4=</DigestValue>
      </Reference>
      <Reference URI="/xl/worksheets/sheet11.xml?ContentType=application/vnd.openxmlformats-officedocument.spreadsheetml.worksheet+xml">
        <DigestMethod Algorithm="http://www.w3.org/2001/04/xmlenc#sha256"/>
        <DigestValue>GIOdxloxlNpZaMrJ53JB26d5yetnT3oYfS3SBGpXa7Y=</DigestValue>
      </Reference>
      <Reference URI="/xl/worksheets/sheet12.xml?ContentType=application/vnd.openxmlformats-officedocument.spreadsheetml.worksheet+xml">
        <DigestMethod Algorithm="http://www.w3.org/2001/04/xmlenc#sha256"/>
        <DigestValue>nGTFyWP3lb8ck/aIQmA78B6d3IrmyQ4dlhRRW4EgWeg=</DigestValue>
      </Reference>
      <Reference URI="/xl/worksheets/sheet13.xml?ContentType=application/vnd.openxmlformats-officedocument.spreadsheetml.worksheet+xml">
        <DigestMethod Algorithm="http://www.w3.org/2001/04/xmlenc#sha256"/>
        <DigestValue>8jRsiiVMcvxvCmf5RikM9Mri2YiNOGcxEHgCba3yVSk=</DigestValue>
      </Reference>
      <Reference URI="/xl/worksheets/sheet14.xml?ContentType=application/vnd.openxmlformats-officedocument.spreadsheetml.worksheet+xml">
        <DigestMethod Algorithm="http://www.w3.org/2001/04/xmlenc#sha256"/>
        <DigestValue>90XtPPwSHGS5MEU9h8/KFFmY2fri8x+tMprXatgHP88=</DigestValue>
      </Reference>
      <Reference URI="/xl/worksheets/sheet15.xml?ContentType=application/vnd.openxmlformats-officedocument.spreadsheetml.worksheet+xml">
        <DigestMethod Algorithm="http://www.w3.org/2001/04/xmlenc#sha256"/>
        <DigestValue>+WBdTRBVf8DZbg3XORhX/5Qp9HYQp3EBpUE/BPAKYko=</DigestValue>
      </Reference>
      <Reference URI="/xl/worksheets/sheet16.xml?ContentType=application/vnd.openxmlformats-officedocument.spreadsheetml.worksheet+xml">
        <DigestMethod Algorithm="http://www.w3.org/2001/04/xmlenc#sha256"/>
        <DigestValue>fIMUn0MAn3hgAGGY20QlPaOWXgzSXlHptyHXLzXPbpY=</DigestValue>
      </Reference>
      <Reference URI="/xl/worksheets/sheet17.xml?ContentType=application/vnd.openxmlformats-officedocument.spreadsheetml.worksheet+xml">
        <DigestMethod Algorithm="http://www.w3.org/2001/04/xmlenc#sha256"/>
        <DigestValue>kBUr79TpbjrnfKVDsjoT07edfVA4ARDAvBXj1p1Wuyk=</DigestValue>
      </Reference>
      <Reference URI="/xl/worksheets/sheet18.xml?ContentType=application/vnd.openxmlformats-officedocument.spreadsheetml.worksheet+xml">
        <DigestMethod Algorithm="http://www.w3.org/2001/04/xmlenc#sha256"/>
        <DigestValue>5ekQWD5Ybob5xwSbBYiaalRJIHnoMv7HnGNKG+hhUQk=</DigestValue>
      </Reference>
      <Reference URI="/xl/worksheets/sheet19.xml?ContentType=application/vnd.openxmlformats-officedocument.spreadsheetml.worksheet+xml">
        <DigestMethod Algorithm="http://www.w3.org/2001/04/xmlenc#sha256"/>
        <DigestValue>dGKTvHeGVX9kuVcS1XMJTOqtIEW9+CU8GsCs0oHqPeI=</DigestValue>
      </Reference>
      <Reference URI="/xl/worksheets/sheet2.xml?ContentType=application/vnd.openxmlformats-officedocument.spreadsheetml.worksheet+xml">
        <DigestMethod Algorithm="http://www.w3.org/2001/04/xmlenc#sha256"/>
        <DigestValue>6qwdRDWr9KU6zOTdRsEkayBUace+UAjt1kZhdgtlKNg=</DigestValue>
      </Reference>
      <Reference URI="/xl/worksheets/sheet20.xml?ContentType=application/vnd.openxmlformats-officedocument.spreadsheetml.worksheet+xml">
        <DigestMethod Algorithm="http://www.w3.org/2001/04/xmlenc#sha256"/>
        <DigestValue>ehBDnRKS6v6HNi/KTQ69Xhdi+dTGgXpLLNJ5CSRGPS8=</DigestValue>
      </Reference>
      <Reference URI="/xl/worksheets/sheet21.xml?ContentType=application/vnd.openxmlformats-officedocument.spreadsheetml.worksheet+xml">
        <DigestMethod Algorithm="http://www.w3.org/2001/04/xmlenc#sha256"/>
        <DigestValue>HhADJpiVVntuBNt3agwrIUnBrqLgXAA7oYf39zNRrZ8=</DigestValue>
      </Reference>
      <Reference URI="/xl/worksheets/sheet22.xml?ContentType=application/vnd.openxmlformats-officedocument.spreadsheetml.worksheet+xml">
        <DigestMethod Algorithm="http://www.w3.org/2001/04/xmlenc#sha256"/>
        <DigestValue>+3quyUaGL258UUXjUziHidRzPAmPXLaONxTNR6uaLUo=</DigestValue>
      </Reference>
      <Reference URI="/xl/worksheets/sheet23.xml?ContentType=application/vnd.openxmlformats-officedocument.spreadsheetml.worksheet+xml">
        <DigestMethod Algorithm="http://www.w3.org/2001/04/xmlenc#sha256"/>
        <DigestValue>2Vc69oskxjdoUBuQxG0YMOUeMqoOeIhIW6AgEk2xMOk=</DigestValue>
      </Reference>
      <Reference URI="/xl/worksheets/sheet24.xml?ContentType=application/vnd.openxmlformats-officedocument.spreadsheetml.worksheet+xml">
        <DigestMethod Algorithm="http://www.w3.org/2001/04/xmlenc#sha256"/>
        <DigestValue>sdD4wYcyOP7XC2QZbWlDMNnRy1+ik7bG8IZ1GsEmz5g=</DigestValue>
      </Reference>
      <Reference URI="/xl/worksheets/sheet25.xml?ContentType=application/vnd.openxmlformats-officedocument.spreadsheetml.worksheet+xml">
        <DigestMethod Algorithm="http://www.w3.org/2001/04/xmlenc#sha256"/>
        <DigestValue>v8Q5olAdm8IBOoNOVFS877mnprWjSmeKA8nDLVkXTyI=</DigestValue>
      </Reference>
      <Reference URI="/xl/worksheets/sheet26.xml?ContentType=application/vnd.openxmlformats-officedocument.spreadsheetml.worksheet+xml">
        <DigestMethod Algorithm="http://www.w3.org/2001/04/xmlenc#sha256"/>
        <DigestValue>wVTrfweRSXali0f9jRA7rneQ5PKirl2AiG06iybSTQM=</DigestValue>
      </Reference>
      <Reference URI="/xl/worksheets/sheet27.xml?ContentType=application/vnd.openxmlformats-officedocument.spreadsheetml.worksheet+xml">
        <DigestMethod Algorithm="http://www.w3.org/2001/04/xmlenc#sha256"/>
        <DigestValue>uTLhRt5ngK8zhlnitICVMUChIXJ+EP9mh2ec5g8FslA=</DigestValue>
      </Reference>
      <Reference URI="/xl/worksheets/sheet28.xml?ContentType=application/vnd.openxmlformats-officedocument.spreadsheetml.worksheet+xml">
        <DigestMethod Algorithm="http://www.w3.org/2001/04/xmlenc#sha256"/>
        <DigestValue>XSci3ydyI+z8bMMe1Ha+G18bmomIoOvuvFzcfBpsX/4=</DigestValue>
      </Reference>
      <Reference URI="/xl/worksheets/sheet3.xml?ContentType=application/vnd.openxmlformats-officedocument.spreadsheetml.worksheet+xml">
        <DigestMethod Algorithm="http://www.w3.org/2001/04/xmlenc#sha256"/>
        <DigestValue>lf+5jlWb+GlDd8fPzgtPgeWjQ2sY52jj4PwFgPAiuOs=</DigestValue>
      </Reference>
      <Reference URI="/xl/worksheets/sheet4.xml?ContentType=application/vnd.openxmlformats-officedocument.spreadsheetml.worksheet+xml">
        <DigestMethod Algorithm="http://www.w3.org/2001/04/xmlenc#sha256"/>
        <DigestValue>z2vLk5RptkX0yjY3uLREfDVbzool/S+2uEZq3Xt1BYU=</DigestValue>
      </Reference>
      <Reference URI="/xl/worksheets/sheet5.xml?ContentType=application/vnd.openxmlformats-officedocument.spreadsheetml.worksheet+xml">
        <DigestMethod Algorithm="http://www.w3.org/2001/04/xmlenc#sha256"/>
        <DigestValue>e/aIZkPkImcT6yX7M6heYtnAhyQTi+8LZrfruyhcTrc=</DigestValue>
      </Reference>
      <Reference URI="/xl/worksheets/sheet6.xml?ContentType=application/vnd.openxmlformats-officedocument.spreadsheetml.worksheet+xml">
        <DigestMethod Algorithm="http://www.w3.org/2001/04/xmlenc#sha256"/>
        <DigestValue>YImruF8xupK/F1dhL0fUFyOtAzXBFG1GwRIGkSMU1jc=</DigestValue>
      </Reference>
      <Reference URI="/xl/worksheets/sheet7.xml?ContentType=application/vnd.openxmlformats-officedocument.spreadsheetml.worksheet+xml">
        <DigestMethod Algorithm="http://www.w3.org/2001/04/xmlenc#sha256"/>
        <DigestValue>lfI6H5ZiW3brLxkKtUNhDvhx/MmOBs5mTGnBsKGaGKg=</DigestValue>
      </Reference>
      <Reference URI="/xl/worksheets/sheet8.xml?ContentType=application/vnd.openxmlformats-officedocument.spreadsheetml.worksheet+xml">
        <DigestMethod Algorithm="http://www.w3.org/2001/04/xmlenc#sha256"/>
        <DigestValue>tpNgpK/Jxwhb1WUazHTNkUfle1HbvrIIxKNSAmv2QTE=</DigestValue>
      </Reference>
      <Reference URI="/xl/worksheets/sheet9.xml?ContentType=application/vnd.openxmlformats-officedocument.spreadsheetml.worksheet+xml">
        <DigestMethod Algorithm="http://www.w3.org/2001/04/xmlenc#sha256"/>
        <DigestValue>EkXDzkVyfAkfcUPj6Pr8LmvWDBR0zsshxnzBRBPjbz8=</DigestValue>
      </Reference>
    </Manifest>
    <SignatureProperties>
      <SignatureProperty Id="idSignatureTime" Target="#idPackageSignature">
        <mdssi:SignatureTime xmlns:mdssi="http://schemas.openxmlformats.org/package/2006/digital-signature">
          <mdssi:Format>YYYY-MM-DDThh:mm:ssTZD</mdssi:Format>
          <mdssi:Value>2023-03-01T13:31:32Z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2023-03-01T13:31:32Z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2023-03-01T12:36:00Z</dcterms:modified>
</cp:coreProperties>
</file>