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8.xml" ContentType="application/vnd.openxmlformats-officedocument.spreadsheetml.worksheet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992" windowWidth="15576" windowHeight="6936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96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45621"/>
</workbook>
</file>

<file path=xl/calcChain.xml><?xml version="1.0" encoding="utf-8"?>
<calcChain xmlns="http://schemas.openxmlformats.org/spreadsheetml/2006/main">
  <c r="C38" i="95" l="1"/>
  <c r="C30" i="95"/>
  <c r="C26" i="95"/>
  <c r="C18" i="95"/>
  <c r="C8" i="95"/>
  <c r="R22" i="90" l="1"/>
  <c r="Q22" i="90"/>
  <c r="P22" i="90"/>
  <c r="O22" i="90"/>
  <c r="N22" i="90"/>
  <c r="M22" i="90"/>
  <c r="L22" i="90"/>
  <c r="K22" i="90"/>
  <c r="J22" i="90"/>
  <c r="I22" i="90"/>
  <c r="H22" i="90"/>
  <c r="G22" i="90"/>
  <c r="F22" i="90"/>
  <c r="E22" i="90"/>
  <c r="D22" i="90"/>
  <c r="C22" i="90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S22" i="90" s="1"/>
  <c r="C44" i="96"/>
  <c r="C36" i="96"/>
  <c r="C14" i="96"/>
  <c r="C25" i="96"/>
  <c r="C21" i="94"/>
  <c r="C20" i="94"/>
  <c r="C19" i="94"/>
  <c r="C52" i="89"/>
  <c r="C47" i="89"/>
  <c r="C43" i="89"/>
  <c r="C35" i="89"/>
  <c r="C41" i="89" s="1"/>
  <c r="C31" i="89"/>
  <c r="C30" i="89"/>
  <c r="C13" i="89"/>
  <c r="C12" i="89" s="1"/>
  <c r="C6" i="89"/>
  <c r="C28" i="89" l="1"/>
  <c r="D6" i="86"/>
  <c r="D13" i="86" s="1"/>
  <c r="C6" i="86"/>
  <c r="C13" i="86" s="1"/>
  <c r="H53" i="75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H66" i="85"/>
  <c r="E66" i="85"/>
  <c r="H64" i="85"/>
  <c r="E64" i="85"/>
  <c r="F61" i="85"/>
  <c r="H61" i="85" s="1"/>
  <c r="C61" i="85"/>
  <c r="E61" i="85" s="1"/>
  <c r="H60" i="85"/>
  <c r="E60" i="85"/>
  <c r="H59" i="85"/>
  <c r="E59" i="85"/>
  <c r="H58" i="85"/>
  <c r="E58" i="85"/>
  <c r="G53" i="85"/>
  <c r="F53" i="85"/>
  <c r="H53" i="85" s="1"/>
  <c r="E53" i="85"/>
  <c r="D53" i="85"/>
  <c r="C53" i="85"/>
  <c r="H52" i="85"/>
  <c r="E52" i="85"/>
  <c r="H51" i="85"/>
  <c r="E51" i="85"/>
  <c r="H50" i="85"/>
  <c r="E50" i="85"/>
  <c r="H49" i="85"/>
  <c r="E49" i="85"/>
  <c r="H48" i="85"/>
  <c r="E48" i="85"/>
  <c r="H47" i="85"/>
  <c r="E47" i="85"/>
  <c r="G45" i="85"/>
  <c r="G54" i="85" s="1"/>
  <c r="D45" i="85"/>
  <c r="D54" i="85" s="1"/>
  <c r="C45" i="85"/>
  <c r="E45" i="85" s="1"/>
  <c r="H44" i="85"/>
  <c r="E44" i="85"/>
  <c r="H43" i="85"/>
  <c r="E43" i="85"/>
  <c r="H42" i="85"/>
  <c r="E42" i="85"/>
  <c r="H41" i="85"/>
  <c r="E41" i="85"/>
  <c r="H40" i="85"/>
  <c r="E40" i="85"/>
  <c r="H39" i="85"/>
  <c r="E39" i="85"/>
  <c r="H38" i="85"/>
  <c r="E38" i="85"/>
  <c r="H37" i="85"/>
  <c r="E37" i="85"/>
  <c r="H36" i="85"/>
  <c r="E36" i="85"/>
  <c r="H35" i="85"/>
  <c r="E35" i="85"/>
  <c r="G34" i="85"/>
  <c r="F34" i="85"/>
  <c r="F45" i="85" s="1"/>
  <c r="E34" i="85"/>
  <c r="D34" i="85"/>
  <c r="C34" i="85"/>
  <c r="G30" i="85"/>
  <c r="F30" i="85"/>
  <c r="H30" i="85" s="1"/>
  <c r="E30" i="85"/>
  <c r="D30" i="85"/>
  <c r="C30" i="85"/>
  <c r="H29" i="85"/>
  <c r="E29" i="85"/>
  <c r="H28" i="85"/>
  <c r="E28" i="85"/>
  <c r="H27" i="85"/>
  <c r="E27" i="85"/>
  <c r="H26" i="85"/>
  <c r="E26" i="85"/>
  <c r="H25" i="85"/>
  <c r="E25" i="85"/>
  <c r="H24" i="85"/>
  <c r="E24" i="85"/>
  <c r="G22" i="85"/>
  <c r="G31" i="85" s="1"/>
  <c r="G56" i="85" s="1"/>
  <c r="G63" i="85" s="1"/>
  <c r="G65" i="85" s="1"/>
  <c r="G67" i="85" s="1"/>
  <c r="D22" i="85"/>
  <c r="D31" i="85" s="1"/>
  <c r="D56" i="85" s="1"/>
  <c r="D63" i="85" s="1"/>
  <c r="D65" i="85" s="1"/>
  <c r="D67" i="85" s="1"/>
  <c r="C22" i="85"/>
  <c r="E22" i="85" s="1"/>
  <c r="H21" i="85"/>
  <c r="E21" i="85"/>
  <c r="H20" i="85"/>
  <c r="E20" i="85"/>
  <c r="H19" i="85"/>
  <c r="E19" i="85"/>
  <c r="H18" i="85"/>
  <c r="E18" i="85"/>
  <c r="H17" i="85"/>
  <c r="E17" i="85"/>
  <c r="H16" i="85"/>
  <c r="E16" i="85"/>
  <c r="H15" i="85"/>
  <c r="E15" i="85"/>
  <c r="H14" i="85"/>
  <c r="E14" i="85"/>
  <c r="H13" i="85"/>
  <c r="E13" i="85"/>
  <c r="H12" i="85"/>
  <c r="E12" i="85"/>
  <c r="G11" i="85"/>
  <c r="F11" i="85"/>
  <c r="H11" i="85" s="1"/>
  <c r="E11" i="85"/>
  <c r="D11" i="85"/>
  <c r="C11" i="85"/>
  <c r="H10" i="85"/>
  <c r="E10" i="85"/>
  <c r="G9" i="85"/>
  <c r="E9" i="85"/>
  <c r="D9" i="85"/>
  <c r="C9" i="85"/>
  <c r="H8" i="85"/>
  <c r="E8" i="85"/>
  <c r="F54" i="85" l="1"/>
  <c r="H54" i="85" s="1"/>
  <c r="H45" i="85"/>
  <c r="C31" i="85"/>
  <c r="C54" i="85"/>
  <c r="E54" i="85" s="1"/>
  <c r="F9" i="85"/>
  <c r="H34" i="85"/>
  <c r="F22" i="85" l="1"/>
  <c r="H9" i="85"/>
  <c r="C56" i="85"/>
  <c r="E31" i="85"/>
  <c r="E56" i="85" l="1"/>
  <c r="C63" i="85"/>
  <c r="F31" i="85"/>
  <c r="H22" i="85"/>
  <c r="E63" i="85" l="1"/>
  <c r="C65" i="85"/>
  <c r="H31" i="85"/>
  <c r="F56" i="85"/>
  <c r="E65" i="85" l="1"/>
  <c r="C67" i="85"/>
  <c r="E67" i="85" s="1"/>
  <c r="H56" i="85"/>
  <c r="F63" i="85"/>
  <c r="H63" i="85" l="1"/>
  <c r="F65" i="85"/>
  <c r="H65" i="85" l="1"/>
  <c r="F67" i="85"/>
  <c r="H67" i="85" s="1"/>
  <c r="L1" i="90" l="1"/>
  <c r="B2" i="83" l="1"/>
  <c r="B2" i="85" s="1"/>
  <c r="B2" i="75" s="1"/>
  <c r="B2" i="86" s="1"/>
  <c r="B2" i="52" s="1"/>
  <c r="B2" i="88" s="1"/>
  <c r="B2" i="73" s="1"/>
  <c r="B2" i="89" s="1"/>
  <c r="B2" i="94" s="1"/>
  <c r="B2" i="96" s="1"/>
  <c r="B2" i="90" l="1"/>
  <c r="L2" i="90"/>
  <c r="B2" i="64" s="1"/>
  <c r="B2" i="91" s="1"/>
  <c r="B2" i="93" s="1"/>
  <c r="B2" i="92" s="1"/>
  <c r="B2" i="95" s="1"/>
  <c r="B1" i="95" l="1"/>
  <c r="B1" i="92"/>
  <c r="B1" i="93"/>
  <c r="B1" i="91"/>
  <c r="B1" i="64"/>
  <c r="B1" i="90"/>
  <c r="B1" i="94"/>
  <c r="B1" i="89"/>
  <c r="B1" i="73"/>
  <c r="B1" i="88"/>
  <c r="B1" i="52"/>
  <c r="B1" i="86"/>
  <c r="B1" i="75"/>
  <c r="B1" i="85"/>
  <c r="B1" i="83"/>
  <c r="B1" i="84"/>
  <c r="B17" i="84"/>
  <c r="B16" i="84"/>
  <c r="B15" i="84"/>
  <c r="N20" i="92" l="1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N7" i="92" s="1"/>
  <c r="E8" i="92"/>
  <c r="K8" i="92" s="1"/>
  <c r="K7" i="92" s="1"/>
  <c r="K21" i="92" s="1"/>
  <c r="M7" i="92"/>
  <c r="M21" i="92" s="1"/>
  <c r="L7" i="92"/>
  <c r="L21" i="92" s="1"/>
  <c r="J7" i="92"/>
  <c r="J21" i="92" s="1"/>
  <c r="I7" i="92"/>
  <c r="I21" i="92" s="1"/>
  <c r="H7" i="92"/>
  <c r="H21" i="92" s="1"/>
  <c r="G7" i="92"/>
  <c r="G21" i="92" s="1"/>
  <c r="F7" i="92"/>
  <c r="F21" i="92" s="1"/>
  <c r="C7" i="92"/>
  <c r="E7" i="92" l="1"/>
  <c r="N21" i="92"/>
  <c r="C21" i="92"/>
  <c r="E21" i="92"/>
  <c r="T21" i="64" l="1"/>
  <c r="U21" i="64"/>
  <c r="S21" i="64"/>
  <c r="C21" i="64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H22" i="91" l="1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<sst xmlns="http://schemas.openxmlformats.org/spreadsheetml/2006/main" count="732" uniqueCount="519">
  <si>
    <t>a</t>
  </si>
  <si>
    <t>b</t>
  </si>
  <si>
    <t>c</t>
  </si>
  <si>
    <t>d</t>
  </si>
  <si>
    <t>e</t>
  </si>
  <si>
    <t xml:space="preserve"> 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</si>
  <si>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</si>
  <si>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</si>
  <si>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</si>
  <si>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</si>
  <si>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</si>
  <si>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</si>
  <si>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</si>
  <si>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</si>
  <si>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</si>
  <si>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</si>
  <si>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</si>
  <si>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</si>
  <si>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</si>
  <si>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</si>
  <si>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</si>
  <si>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</si>
  <si>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</si>
  <si>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</si>
  <si>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</si>
  <si>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</si>
  <si>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</si>
  <si>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</si>
  <si>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</si>
  <si>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</si>
  <si>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</si>
  <si>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</si>
  <si>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</si>
  <si>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</si>
  <si>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</si>
  <si>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</si>
  <si>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</si>
  <si>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</si>
  <si>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</si>
  <si>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</si>
  <si>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</si>
  <si>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</si>
  <si>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</si>
  <si>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</si>
  <si>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</si>
  <si>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</si>
  <si>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</si>
  <si>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</si>
  <si>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</si>
  <si>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</si>
  <si>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</si>
  <si>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</si>
  <si>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</si>
  <si>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</si>
  <si>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</si>
  <si>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</si>
  <si>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</si>
  <si>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</si>
  <si>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</si>
  <si>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</si>
  <si>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</si>
  <si>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</si>
  <si>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</si>
  <si>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</si>
  <si>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</si>
  <si>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</si>
  <si>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</si>
  <si>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</si>
  <si>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</si>
  <si>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</si>
  <si>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</si>
  <si>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</si>
  <si>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</si>
  <si>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</si>
  <si>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</si>
  <si>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</si>
  <si>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</si>
  <si>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</si>
  <si>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</si>
  <si>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</si>
  <si>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</si>
  <si>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</si>
  <si>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</si>
  <si>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</si>
  <si>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</si>
  <si>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</si>
  <si>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</si>
  <si>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</si>
  <si>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</si>
  <si>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</si>
  <si>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</si>
  <si>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</si>
  <si>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</si>
  <si>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</si>
  <si>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</si>
  <si>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</si>
  <si>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</si>
  <si>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</si>
  <si>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</si>
  <si>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</si>
  <si>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</si>
  <si>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</si>
  <si>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</si>
  <si>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</si>
  <si>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</si>
  <si>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</si>
  <si>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</si>
  <si>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</si>
  <si>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</si>
  <si>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</si>
  <si>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</si>
  <si>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</si>
  <si>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</si>
  <si>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</si>
  <si>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</si>
  <si>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</si>
  <si>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</si>
  <si>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</si>
  <si>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</si>
  <si>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</si>
  <si>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</si>
  <si>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</si>
  <si>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</si>
  <si>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</si>
  <si>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</si>
  <si>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</si>
  <si>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</si>
  <si>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</si>
  <si>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</si>
  <si>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</si>
  <si>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</si>
  <si>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</si>
  <si>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</si>
  <si>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</si>
  <si>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</si>
  <si>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</si>
  <si>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</si>
  <si>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</si>
  <si>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</si>
  <si>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</si>
  <si>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</si>
  <si>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</si>
  <si>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</si>
  <si>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</si>
  <si>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</si>
  <si>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</si>
  <si>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</si>
  <si>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</si>
  <si>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</si>
  <si>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</si>
  <si>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</si>
  <si>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</si>
  <si>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</si>
  <si>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</si>
  <si>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</si>
  <si>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</si>
  <si>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</si>
  <si>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</si>
  <si>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</si>
  <si>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</si>
  <si>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</si>
  <si>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</si>
  <si>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</si>
  <si>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</si>
  <si>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</si>
  <si>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</si>
  <si>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</si>
  <si>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</si>
  <si>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</si>
  <si>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</si>
  <si>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</si>
  <si>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</si>
  <si>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</si>
  <si>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</si>
  <si>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</si>
  <si>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</si>
  <si>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</si>
  <si>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</si>
  <si>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</si>
  <si>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</si>
  <si>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</si>
  <si>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</si>
  <si>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</si>
  <si>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</si>
  <si>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</si>
  <si>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</si>
  <si>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</si>
  <si>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</si>
  <si>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</si>
  <si>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</si>
  <si>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</si>
  <si>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</si>
  <si>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</si>
  <si>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</si>
  <si>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</si>
  <si>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</si>
  <si>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</si>
  <si>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</si>
  <si>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</si>
  <si>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</si>
  <si>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</si>
  <si>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</si>
  <si>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</si>
  <si>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</si>
  <si>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</si>
  <si>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</si>
  <si>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</si>
  <si>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</si>
  <si>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</si>
  <si>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</si>
  <si>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</si>
  <si>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</si>
  <si>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</si>
  <si>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</si>
  <si>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</si>
  <si>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</si>
  <si>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</si>
  <si>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</si>
  <si>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</si>
  <si>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</si>
  <si>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</si>
  <si>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</si>
  <si>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</si>
  <si>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</si>
  <si>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</si>
  <si>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</si>
  <si>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</si>
  <si>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</si>
  <si>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</si>
  <si>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</si>
  <si>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</si>
  <si>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</si>
  <si>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</si>
  <si>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</si>
  <si>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</si>
  <si>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</si>
  <si>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</si>
  <si>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</si>
  <si>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</si>
  <si>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</si>
  <si>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</si>
  <si>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</si>
  <si>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</si>
  <si>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</si>
  <si>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</si>
  <si>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</si>
  <si>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</si>
  <si>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</si>
  <si>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</si>
  <si>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</si>
  <si>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</si>
  <si>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</si>
  <si>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</si>
  <si>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</si>
  <si>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</si>
  <si>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</si>
  <si>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</si>
  <si>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</si>
  <si>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</si>
  <si>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</si>
  <si>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</si>
  <si>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</si>
  <si>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</si>
  <si>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</si>
  <si>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</si>
  <si>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</si>
  <si>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</si>
  <si>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</si>
  <si>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</si>
  <si>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</si>
  <si>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</si>
  <si>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</si>
  <si>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</si>
  <si>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</si>
  <si>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</si>
  <si>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</si>
  <si>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</si>
  <si>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</si>
  <si>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</si>
  <si>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</si>
  <si>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</si>
  <si>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</si>
  <si>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</si>
  <si>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</si>
  <si>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</si>
  <si>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</si>
  <si>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</si>
  <si>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</si>
  <si>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</si>
  <si>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</si>
  <si>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</si>
  <si>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</si>
  <si>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</si>
  <si>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</si>
  <si>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</si>
  <si>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</si>
  <si>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</si>
  <si>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</si>
  <si>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</si>
  <si>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</si>
  <si>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</si>
  <si>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</si>
  <si>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</si>
  <si>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</si>
  <si>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</si>
  <si>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</si>
  <si>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</si>
  <si>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</si>
  <si>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</si>
  <si>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</si>
  <si>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</si>
  <si>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</si>
  <si>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</si>
  <si>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</si>
  <si>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</si>
  <si>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</si>
  <si>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</si>
  <si>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</si>
  <si>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</si>
  <si>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</si>
  <si>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</si>
  <si>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</si>
  <si>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</si>
  <si>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</si>
  <si>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</si>
  <si>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</si>
  <si>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</si>
  <si>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</si>
  <si>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</si>
  <si>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</si>
  <si>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</si>
  <si>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</si>
  <si>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</si>
  <si>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</si>
  <si>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</si>
  <si>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</si>
  <si>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</si>
  <si>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</si>
  <si>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</si>
  <si>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</si>
  <si>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</si>
  <si>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</si>
  <si>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</si>
  <si>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</si>
  <si>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</si>
  <si>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</si>
  <si>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</si>
  <si>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</si>
  <si>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</si>
  <si>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</si>
  <si>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</si>
  <si>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</si>
  <si>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</si>
  <si>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</si>
  <si>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</si>
  <si>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</si>
  <si>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</si>
  <si>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</si>
  <si>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</si>
  <si>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</si>
  <si>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</si>
  <si>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</si>
  <si>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</si>
  <si>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</si>
  <si>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</si>
  <si>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</si>
  <si>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</si>
  <si>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</si>
  <si>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</si>
  <si>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</si>
  <si>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</si>
  <si>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</si>
  <si>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</si>
  <si>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</si>
  <si>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</si>
  <si>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</si>
  <si>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</si>
  <si>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</si>
  <si>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</si>
  <si>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</si>
  <si>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</si>
  <si>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</si>
  <si>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</si>
  <si>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</si>
  <si>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</si>
  <si>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</si>
  <si>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</si>
  <si>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</si>
  <si>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</si>
  <si>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</si>
  <si>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</si>
  <si>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</si>
  <si>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</si>
  <si>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</si>
  <si>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</si>
  <si>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</si>
  <si>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</si>
  <si>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</si>
  <si>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</si>
  <si>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</si>
  <si>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</si>
  <si>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</si>
  <si>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</si>
  <si>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</si>
  <si>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</si>
  <si>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</si>
  <si>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</si>
  <si>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</si>
  <si>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</si>
  <si>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</si>
  <si>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</si>
  <si>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</si>
  <si>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</si>
  <si>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</si>
  <si>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</si>
  <si>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</si>
  <si>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</si>
  <si>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</si>
  <si>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</si>
  <si>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</si>
  <si>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</si>
  <si>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</si>
  <si>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</si>
  <si>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</si>
  <si>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</si>
  <si>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</si>
  <si>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</si>
  <si>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</si>
  <si>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</si>
  <si>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</si>
  <si>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</si>
  <si>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</si>
  <si>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</si>
  <si>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</si>
  <si>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</si>
  <si>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</si>
  <si>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</si>
  <si>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</si>
  <si>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</si>
  <si>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</si>
  <si>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</si>
  <si>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</si>
  <si>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</si>
  <si>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</si>
  <si>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</si>
  <si>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</si>
  <si>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</si>
  <si>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</si>
  <si>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</si>
  <si>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</si>
  <si>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</si>
  <si>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</si>
  <si>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</si>
  <si>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</si>
  <si>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</si>
  <si>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</si>
  <si>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</si>
  <si>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</si>
  <si>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</si>
  <si>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</si>
  <si>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</si>
  <si>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</si>
  <si>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</si>
  <si>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</si>
  <si>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</si>
  <si>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</si>
  <si>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</si>
  <si>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</si>
  <si>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</si>
  <si>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</si>
  <si>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</si>
  <si>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</si>
  <si>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</si>
  <si>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</si>
  <si>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</si>
  <si>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</si>
  <si>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</si>
  <si>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</si>
  <si>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</si>
  <si>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</si>
  <si>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</si>
  <si>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</si>
  <si>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</si>
  <si>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</si>
  <si>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</si>
  <si>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JSC Silk Road Bank</t>
  </si>
  <si>
    <t>A.Dzneladze</t>
  </si>
  <si>
    <t>www.silkroadbank.ge</t>
  </si>
  <si>
    <t>4Q 2018</t>
  </si>
  <si>
    <t>3Q 2018</t>
  </si>
  <si>
    <t>2Q 2018</t>
  </si>
  <si>
    <t>1Q 2018</t>
  </si>
  <si>
    <t>David Franz Borger, Germany</t>
  </si>
  <si>
    <t>Vasil Kenkishvili</t>
  </si>
  <si>
    <t>Giorgi Marri</t>
  </si>
  <si>
    <t>Mamuka Shurgaia</t>
  </si>
  <si>
    <t>Mzia Kokuashvili</t>
  </si>
  <si>
    <t>Alexander Dzneladze</t>
  </si>
  <si>
    <t>Natia Merabishvili</t>
  </si>
  <si>
    <t>George Gibradze</t>
  </si>
  <si>
    <t xml:space="preserve">JSC Silk Road Financial Group </t>
  </si>
  <si>
    <t xml:space="preserve">Uranus Holdings (Malta) Limited - (C67480) </t>
  </si>
  <si>
    <t xml:space="preserve">Giorgi Ramishvili </t>
  </si>
  <si>
    <t xml:space="preserve">Alexi Topuria </t>
  </si>
  <si>
    <t xml:space="preserve">David Franz Borger, Germany </t>
  </si>
  <si>
    <t>6.2.1</t>
  </si>
  <si>
    <t>of wich General Loan loss Reserves</t>
  </si>
  <si>
    <t>table 9 (Capital), N39</t>
  </si>
  <si>
    <t>of which General other assets loss Reserves</t>
  </si>
  <si>
    <t>of which loss Reserves for off balance liabilities</t>
  </si>
  <si>
    <t>table 9 (Capital), N2</t>
  </si>
  <si>
    <t>table 9 (Capital), N6</t>
  </si>
  <si>
    <t>table 9 (Capital), N5</t>
  </si>
  <si>
    <t>1Q 2019</t>
  </si>
  <si>
    <t>X</t>
  </si>
  <si>
    <t>Irakli Managadze</t>
  </si>
  <si>
    <t>Total value according to NBG's methodology* (with limits)</t>
  </si>
  <si>
    <t>Total value according to Basel methodology (with limits)</t>
  </si>
  <si>
    <t>I. Managadze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</si>
</sst>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9"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0"/>
      <name val="Arial"/>
      <family val="2"/>
    </font>
    <font>
      <sz val="10"/>
      <color theme="1"/>
      <name val="Sylfaen"/>
      <family val="2"/>
      <scheme val="minor"/>
    </font>
    <font>
      <b/>
      <sz val="10"/>
      <color theme="1"/>
      <name val="Sylfaen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Sylfaen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Sylfaen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Sylfaen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Sylfaen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Sylfaen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Sylfaen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Sylfaen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Sylfaen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Sylfaen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Sylfaen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Sylfaen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Sylfaen"/>
      <family val="2"/>
      <scheme val="minor"/>
    </font>
    <font>
      <sz val="10"/>
      <name val="Sylfaen"/>
      <family val="2"/>
      <scheme val="minor"/>
    </font>
    <font>
      <sz val="8"/>
      <color theme="1"/>
      <name val="Sylfaen"/>
      <family val="2"/>
      <scheme val="minor"/>
    </font>
    <font>
      <sz val="10"/>
      <name val="SPKolheti"/>
      <family val="1"/>
    </font>
    <font>
      <i/>
      <sz val="10"/>
      <color theme="1"/>
      <name val="Sylfaen"/>
      <family val="2"/>
      <scheme val="minor"/>
    </font>
    <font>
      <sz val="10"/>
      <color theme="1"/>
      <name val="Sylfaen"/>
      <family val="1"/>
      <scheme val="minor"/>
    </font>
    <font>
      <b/>
      <sz val="10"/>
      <name val="Sylfaen"/>
      <family val="1"/>
      <scheme val="minor"/>
    </font>
    <font>
      <sz val="10"/>
      <name val="Sylfaen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333333"/>
      <name val="Sylfaen"/>
      <family val="1"/>
    </font>
    <font>
      <sz val="10"/>
      <name val="Sylfaen"/>
      <family val="2"/>
      <charset val="204"/>
      <scheme val="minor"/>
    </font>
    <font>
      <b/>
      <sz val="10"/>
      <name val="Sylfaen"/>
      <family val="2"/>
      <charset val="204"/>
      <scheme val="minor"/>
    </font>
    <font>
      <sz val="10"/>
      <color theme="1"/>
      <name val="Sylfaen"/>
      <family val="1"/>
    </font>
    <font>
      <i/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rgb="FFFF0000"/>
      <name val="Sylfaen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theme="6" tint="-0.499984740745262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78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67" fontId="84" fillId="0" borderId="65" xfId="0" applyNumberFormat="1" applyFont="1" applyBorder="1" applyAlignment="1">
      <alignment horizont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0" fontId="87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67" fontId="84" fillId="0" borderId="64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36" borderId="83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92" xfId="0" applyFont="1" applyFill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vertical="center"/>
    </xf>
    <xf numFmtId="169" fontId="9" fillId="37" borderId="27" xfId="20" applyBorder="1"/>
    <xf numFmtId="169" fontId="9" fillId="37" borderId="95" xfId="20" applyBorder="1"/>
    <xf numFmtId="169" fontId="9" fillId="37" borderId="28" xfId="20" applyBorder="1"/>
    <xf numFmtId="0" fontId="3" fillId="0" borderId="98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4" fillId="36" borderId="88" xfId="0" applyNumberFormat="1" applyFont="1" applyFill="1" applyBorder="1" applyAlignment="1">
      <alignment vertical="center" wrapText="1"/>
    </xf>
    <xf numFmtId="3" fontId="104" fillId="0" borderId="88" xfId="0" applyNumberFormat="1" applyFont="1" applyBorder="1" applyAlignment="1">
      <alignment vertical="center" wrapText="1"/>
    </xf>
    <xf numFmtId="3" fontId="104" fillId="36" borderId="26" xfId="0" applyNumberFormat="1" applyFont="1" applyFill="1" applyBorder="1" applyAlignment="1">
      <alignment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5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45" fillId="77" borderId="103" xfId="20964" applyFont="1" applyFill="1" applyBorder="1" applyAlignment="1">
      <alignment vertical="center"/>
    </xf>
    <xf numFmtId="0" fontId="106" fillId="70" borderId="102" xfId="20964" applyFont="1" applyFill="1" applyBorder="1" applyAlignment="1">
      <alignment horizontal="center" vertical="center"/>
    </xf>
    <xf numFmtId="0" fontId="106" fillId="70" borderId="103" xfId="20964" applyFont="1" applyFill="1" applyBorder="1" applyAlignment="1">
      <alignment horizontal="left" vertical="center" wrapText="1"/>
    </xf>
    <xf numFmtId="0" fontId="105" fillId="78" borderId="104" xfId="20964" applyFont="1" applyFill="1" applyBorder="1" applyAlignment="1">
      <alignment horizontal="center" vertical="center"/>
    </xf>
    <xf numFmtId="0" fontId="105" fillId="78" borderId="106" xfId="20964" applyFont="1" applyFill="1" applyBorder="1" applyAlignment="1">
      <alignment vertical="top" wrapText="1"/>
    </xf>
    <xf numFmtId="0" fontId="107" fillId="70" borderId="102" xfId="20964" applyFont="1" applyFill="1" applyBorder="1" applyAlignment="1">
      <alignment horizontal="center" vertical="center"/>
    </xf>
    <xf numFmtId="0" fontId="106" fillId="70" borderId="106" xfId="20964" applyFont="1" applyFill="1" applyBorder="1" applyAlignment="1">
      <alignment vertical="center" wrapText="1"/>
    </xf>
    <xf numFmtId="0" fontId="106" fillId="70" borderId="103" xfId="20964" applyFont="1" applyFill="1" applyBorder="1" applyAlignment="1">
      <alignment horizontal="left" vertical="center"/>
    </xf>
    <xf numFmtId="0" fontId="107" fillId="3" borderId="102" xfId="20964" applyFont="1" applyFill="1" applyBorder="1" applyAlignment="1">
      <alignment horizontal="center" vertical="center"/>
    </xf>
    <xf numFmtId="0" fontId="106" fillId="3" borderId="103" xfId="20964" applyFont="1" applyFill="1" applyBorder="1" applyAlignment="1">
      <alignment horizontal="left" vertical="center"/>
    </xf>
    <xf numFmtId="0" fontId="107" fillId="0" borderId="102" xfId="20964" applyFont="1" applyFill="1" applyBorder="1" applyAlignment="1">
      <alignment horizontal="center" vertical="center"/>
    </xf>
    <xf numFmtId="0" fontId="106" fillId="0" borderId="103" xfId="20964" applyFont="1" applyFill="1" applyBorder="1" applyAlignment="1">
      <alignment horizontal="left" vertical="center"/>
    </xf>
    <xf numFmtId="0" fontId="108" fillId="78" borderId="104" xfId="20964" applyFont="1" applyFill="1" applyBorder="1" applyAlignment="1">
      <alignment horizontal="center" vertical="center"/>
    </xf>
    <xf numFmtId="0" fontId="105" fillId="78" borderId="106" xfId="20964" applyFont="1" applyFill="1" applyBorder="1" applyAlignment="1">
      <alignment vertical="center"/>
    </xf>
    <xf numFmtId="0" fontId="105" fillId="77" borderId="105" xfId="20964" applyFont="1" applyFill="1" applyBorder="1" applyAlignment="1">
      <alignment vertical="center"/>
    </xf>
    <xf numFmtId="0" fontId="105" fillId="77" borderId="106" xfId="20964" applyFont="1" applyFill="1" applyBorder="1" applyAlignment="1">
      <alignment vertical="center"/>
    </xf>
    <xf numFmtId="0" fontId="110" fillId="3" borderId="102" xfId="20964" applyFont="1" applyFill="1" applyBorder="1" applyAlignment="1">
      <alignment horizontal="center" vertical="center"/>
    </xf>
    <xf numFmtId="0" fontId="111" fillId="78" borderId="104" xfId="20964" applyFont="1" applyFill="1" applyBorder="1" applyAlignment="1">
      <alignment horizontal="center" vertical="center"/>
    </xf>
    <xf numFmtId="0" fontId="45" fillId="78" borderId="106" xfId="20964" applyFont="1" applyFill="1" applyBorder="1" applyAlignment="1">
      <alignment vertical="center"/>
    </xf>
    <xf numFmtId="0" fontId="110" fillId="70" borderId="102" xfId="20964" applyFont="1" applyFill="1" applyBorder="1" applyAlignment="1">
      <alignment horizontal="center" vertical="center"/>
    </xf>
    <xf numFmtId="0" fontId="111" fillId="3" borderId="104" xfId="20964" applyFont="1" applyFill="1" applyBorder="1" applyAlignment="1">
      <alignment horizontal="center" vertical="center"/>
    </xf>
    <xf numFmtId="0" fontId="45" fillId="3" borderId="106" xfId="20964" applyFont="1" applyFill="1" applyBorder="1" applyAlignment="1">
      <alignment vertical="center"/>
    </xf>
    <xf numFmtId="0" fontId="107" fillId="70" borderId="104" xfId="20964" applyFont="1" applyFill="1" applyBorder="1" applyAlignment="1">
      <alignment horizontal="center" vertical="center"/>
    </xf>
    <xf numFmtId="0" fontId="19" fillId="70" borderId="104" xfId="20964" applyFont="1" applyFill="1" applyBorder="1" applyAlignment="1">
      <alignment horizontal="center" vertical="center"/>
    </xf>
    <xf numFmtId="0" fontId="100" fillId="0" borderId="104" xfId="0" applyFont="1" applyFill="1" applyBorder="1" applyAlignment="1">
      <alignment horizontal="left" vertical="center" wrapText="1"/>
    </xf>
    <xf numFmtId="10" fontId="96" fillId="0" borderId="104" xfId="20962" applyNumberFormat="1" applyFont="1" applyFill="1" applyBorder="1" applyAlignment="1">
      <alignment horizontal="left" vertical="center" wrapText="1"/>
    </xf>
    <xf numFmtId="10" fontId="3" fillId="0" borderId="104" xfId="20962" applyNumberFormat="1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left" vertical="center" wrapText="1"/>
    </xf>
    <xf numFmtId="10" fontId="100" fillId="0" borderId="104" xfId="20962" applyNumberFormat="1" applyFont="1" applyFill="1" applyBorder="1" applyAlignment="1">
      <alignment horizontal="left" vertical="center" wrapText="1"/>
    </xf>
    <xf numFmtId="10" fontId="4" fillId="36" borderId="104" xfId="20962" applyNumberFormat="1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center" vertical="center" wrapText="1"/>
    </xf>
    <xf numFmtId="10" fontId="102" fillId="0" borderId="25" xfId="20962" applyNumberFormat="1" applyFont="1" applyFill="1" applyBorder="1" applyAlignment="1" applyProtection="1">
      <alignment horizontal="left" vertical="center"/>
    </xf>
    <xf numFmtId="0" fontId="4" fillId="36" borderId="104" xfId="0" applyFont="1" applyFill="1" applyBorder="1" applyAlignment="1">
      <alignment horizontal="left" vertical="center" wrapText="1"/>
    </xf>
    <xf numFmtId="0" fontId="3" fillId="0" borderId="104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center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3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4" xfId="0" applyFont="1" applyBorder="1"/>
    <xf numFmtId="0" fontId="6" fillId="0" borderId="104" xfId="17" applyFill="1" applyBorder="1" applyAlignment="1" applyProtection="1">
      <alignment horizontal="left" vertical="center"/>
    </xf>
    <xf numFmtId="0" fontId="6" fillId="0" borderId="104" xfId="17" applyBorder="1" applyAlignment="1" applyProtection="1"/>
    <xf numFmtId="0" fontId="84" fillId="0" borderId="104" xfId="0" applyFont="1" applyFill="1" applyBorder="1"/>
    <xf numFmtId="0" fontId="6" fillId="0" borderId="104" xfId="17" applyFill="1" applyBorder="1" applyAlignment="1" applyProtection="1">
      <alignment horizontal="left" vertical="center" wrapText="1"/>
    </xf>
    <xf numFmtId="0" fontId="6" fillId="0" borderId="104" xfId="17" applyFill="1" applyBorder="1" applyAlignment="1" applyProtection="1"/>
    <xf numFmtId="0" fontId="85" fillId="0" borderId="104" xfId="0" applyFont="1" applyBorder="1"/>
    <xf numFmtId="14" fontId="2" fillId="0" borderId="0" xfId="0" applyNumberFormat="1" applyFont="1" applyAlignment="1">
      <alignment horizontal="left"/>
    </xf>
    <xf numFmtId="193" fontId="96" fillId="0" borderId="104" xfId="0" applyNumberFormat="1" applyFont="1" applyFill="1" applyBorder="1" applyAlignment="1" applyProtection="1">
      <alignment vertical="center" wrapText="1"/>
      <protection locked="0"/>
    </xf>
    <xf numFmtId="193" fontId="3" fillId="0" borderId="104" xfId="0" applyNumberFormat="1" applyFont="1" applyFill="1" applyBorder="1" applyAlignment="1" applyProtection="1">
      <alignment vertical="center" wrapText="1"/>
      <protection locked="0"/>
    </xf>
    <xf numFmtId="193" fontId="96" fillId="0" borderId="104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04" xfId="20962" applyNumberFormat="1" applyFont="1" applyFill="1" applyBorder="1" applyAlignment="1" applyProtection="1">
      <alignment horizontal="right" vertical="center" wrapText="1"/>
      <protection locked="0"/>
    </xf>
    <xf numFmtId="10" fontId="3" fillId="0" borderId="104" xfId="20962" applyNumberFormat="1" applyFont="1" applyBorder="1" applyAlignment="1" applyProtection="1">
      <alignment vertical="center" wrapText="1"/>
      <protection locked="0"/>
    </xf>
    <xf numFmtId="10" fontId="9" fillId="37" borderId="0" xfId="20962" applyNumberFormat="1" applyFont="1" applyFill="1" applyBorder="1"/>
    <xf numFmtId="10" fontId="94" fillId="2" borderId="104" xfId="20962" applyNumberFormat="1" applyFont="1" applyFill="1" applyBorder="1" applyAlignment="1" applyProtection="1">
      <alignment vertical="center"/>
      <protection locked="0"/>
    </xf>
    <xf numFmtId="10" fontId="112" fillId="2" borderId="104" xfId="20962" applyNumberFormat="1" applyFont="1" applyFill="1" applyBorder="1" applyAlignment="1" applyProtection="1">
      <alignment vertical="center"/>
      <protection locked="0"/>
    </xf>
    <xf numFmtId="193" fontId="94" fillId="2" borderId="104" xfId="0" applyNumberFormat="1" applyFont="1" applyFill="1" applyBorder="1" applyAlignment="1" applyProtection="1">
      <alignment vertical="center"/>
      <protection locked="0"/>
    </xf>
    <xf numFmtId="193" fontId="112" fillId="2" borderId="104" xfId="0" applyNumberFormat="1" applyFont="1" applyFill="1" applyBorder="1" applyAlignment="1" applyProtection="1">
      <alignment vertical="center"/>
      <protection locked="0"/>
    </xf>
    <xf numFmtId="10" fontId="94" fillId="2" borderId="25" xfId="20962" applyNumberFormat="1" applyFont="1" applyFill="1" applyBorder="1" applyAlignment="1" applyProtection="1">
      <alignment vertical="center"/>
      <protection locked="0"/>
    </xf>
    <xf numFmtId="10" fontId="112" fillId="2" borderId="25" xfId="20962" applyNumberFormat="1" applyFont="1" applyFill="1" applyBorder="1" applyAlignment="1" applyProtection="1">
      <alignment vertical="center"/>
      <protection locked="0"/>
    </xf>
    <xf numFmtId="14" fontId="84" fillId="0" borderId="0" xfId="0" applyNumberFormat="1" applyFont="1" applyAlignment="1">
      <alignment horizontal="left"/>
    </xf>
    <xf numFmtId="193" fontId="94" fillId="0" borderId="104" xfId="7" applyNumberFormat="1" applyFont="1" applyFill="1" applyBorder="1" applyAlignment="1" applyProtection="1">
      <alignment horizontal="right"/>
    </xf>
    <xf numFmtId="193" fontId="94" fillId="36" borderId="104" xfId="7" applyNumberFormat="1" applyFont="1" applyFill="1" applyBorder="1" applyAlignment="1" applyProtection="1">
      <alignment horizontal="right"/>
    </xf>
    <xf numFmtId="193" fontId="94" fillId="0" borderId="103" xfId="0" applyNumberFormat="1" applyFont="1" applyFill="1" applyBorder="1" applyAlignment="1" applyProtection="1">
      <alignment horizontal="right"/>
    </xf>
    <xf numFmtId="193" fontId="94" fillId="0" borderId="104" xfId="0" applyNumberFormat="1" applyFont="1" applyFill="1" applyBorder="1" applyAlignment="1" applyProtection="1">
      <alignment horizontal="right"/>
    </xf>
    <xf numFmtId="193" fontId="94" fillId="36" borderId="88" xfId="0" applyNumberFormat="1" applyFont="1" applyFill="1" applyBorder="1" applyAlignment="1" applyProtection="1">
      <alignment horizontal="right"/>
    </xf>
    <xf numFmtId="193" fontId="94" fillId="0" borderId="104" xfId="7" applyNumberFormat="1" applyFont="1" applyFill="1" applyBorder="1" applyAlignment="1" applyProtection="1">
      <alignment horizontal="right"/>
      <protection locked="0"/>
    </xf>
    <xf numFmtId="193" fontId="94" fillId="0" borderId="103" xfId="0" applyNumberFormat="1" applyFont="1" applyFill="1" applyBorder="1" applyAlignment="1" applyProtection="1">
      <alignment horizontal="right"/>
      <protection locked="0"/>
    </xf>
    <xf numFmtId="193" fontId="94" fillId="0" borderId="104" xfId="0" applyNumberFormat="1" applyFont="1" applyFill="1" applyBorder="1" applyAlignment="1" applyProtection="1">
      <alignment horizontal="right"/>
      <protection locked="0"/>
    </xf>
    <xf numFmtId="193" fontId="94" fillId="0" borderId="88" xfId="0" applyNumberFormat="1" applyFont="1" applyFill="1" applyBorder="1" applyAlignment="1" applyProtection="1">
      <alignment horizontal="right"/>
    </xf>
    <xf numFmtId="193" fontId="94" fillId="36" borderId="25" xfId="7" applyNumberFormat="1" applyFont="1" applyFill="1" applyBorder="1" applyAlignment="1" applyProtection="1">
      <alignment horizontal="right"/>
    </xf>
    <xf numFmtId="193" fontId="94" fillId="36" borderId="26" xfId="0" applyNumberFormat="1" applyFont="1" applyFill="1" applyBorder="1" applyAlignment="1" applyProtection="1">
      <alignment horizontal="right"/>
    </xf>
    <xf numFmtId="193" fontId="113" fillId="0" borderId="104" xfId="0" applyNumberFormat="1" applyFont="1" applyFill="1" applyBorder="1" applyAlignment="1" applyProtection="1">
      <alignment horizontal="right"/>
      <protection locked="0"/>
    </xf>
    <xf numFmtId="193" fontId="94" fillId="36" borderId="88" xfId="7" applyNumberFormat="1" applyFont="1" applyFill="1" applyBorder="1" applyAlignment="1" applyProtection="1">
      <alignment horizontal="right"/>
    </xf>
    <xf numFmtId="193" fontId="113" fillId="36" borderId="104" xfId="0" applyNumberFormat="1" applyFont="1" applyFill="1" applyBorder="1" applyAlignment="1">
      <alignment horizontal="right"/>
    </xf>
    <xf numFmtId="193" fontId="94" fillId="0" borderId="88" xfId="7" applyNumberFormat="1" applyFont="1" applyFill="1" applyBorder="1" applyAlignment="1" applyProtection="1">
      <alignment horizontal="right"/>
    </xf>
    <xf numFmtId="193" fontId="114" fillId="0" borderId="104" xfId="0" applyNumberFormat="1" applyFont="1" applyFill="1" applyBorder="1" applyAlignment="1">
      <alignment horizontal="center"/>
    </xf>
    <xf numFmtId="193" fontId="114" fillId="0" borderId="88" xfId="0" applyNumberFormat="1" applyFont="1" applyFill="1" applyBorder="1" applyAlignment="1">
      <alignment horizontal="center"/>
    </xf>
    <xf numFmtId="193" fontId="113" fillId="36" borderId="104" xfId="0" applyNumberFormat="1" applyFont="1" applyFill="1" applyBorder="1" applyAlignment="1" applyProtection="1">
      <alignment horizontal="right"/>
    </xf>
    <xf numFmtId="193" fontId="113" fillId="0" borderId="88" xfId="0" applyNumberFormat="1" applyFont="1" applyFill="1" applyBorder="1" applyAlignment="1" applyProtection="1">
      <alignment horizontal="right"/>
      <protection locked="0"/>
    </xf>
    <xf numFmtId="193" fontId="113" fillId="0" borderId="104" xfId="0" applyNumberFormat="1" applyFont="1" applyFill="1" applyBorder="1" applyAlignment="1" applyProtection="1">
      <protection locked="0"/>
    </xf>
    <xf numFmtId="193" fontId="94" fillId="36" borderId="88" xfId="7" applyNumberFormat="1" applyFont="1" applyFill="1" applyBorder="1" applyAlignment="1" applyProtection="1"/>
    <xf numFmtId="193" fontId="113" fillId="0" borderId="104" xfId="0" applyNumberFormat="1" applyFont="1" applyFill="1" applyBorder="1" applyAlignment="1" applyProtection="1">
      <alignment horizontal="right" vertical="center"/>
      <protection locked="0"/>
    </xf>
    <xf numFmtId="193" fontId="113" fillId="36" borderId="25" xfId="0" applyNumberFormat="1" applyFont="1" applyFill="1" applyBorder="1" applyAlignment="1">
      <alignment horizontal="right"/>
    </xf>
    <xf numFmtId="193" fontId="94" fillId="36" borderId="26" xfId="7" applyNumberFormat="1" applyFont="1" applyFill="1" applyBorder="1" applyAlignment="1" applyProtection="1">
      <alignment horizontal="right"/>
    </xf>
    <xf numFmtId="14" fontId="85" fillId="0" borderId="0" xfId="0" applyNumberFormat="1" applyFont="1" applyAlignment="1">
      <alignment horizontal="left"/>
    </xf>
    <xf numFmtId="193" fontId="94" fillId="0" borderId="25" xfId="0" applyNumberFormat="1" applyFont="1" applyFill="1" applyBorder="1" applyAlignment="1" applyProtection="1">
      <alignment horizontal="right"/>
    </xf>
    <xf numFmtId="0" fontId="103" fillId="0" borderId="7" xfId="0" applyFont="1" applyBorder="1" applyAlignment="1">
      <alignment horizontal="center" vertical="center" wrapText="1"/>
    </xf>
    <xf numFmtId="0" fontId="103" fillId="0" borderId="70" xfId="0" applyFont="1" applyBorder="1" applyAlignment="1">
      <alignment horizontal="center" vertical="center" wrapText="1"/>
    </xf>
    <xf numFmtId="3" fontId="104" fillId="36" borderId="104" xfId="0" applyNumberFormat="1" applyFont="1" applyFill="1" applyBorder="1" applyAlignment="1">
      <alignment vertical="center" wrapText="1"/>
    </xf>
    <xf numFmtId="3" fontId="104" fillId="0" borderId="104" xfId="0" applyNumberFormat="1" applyFont="1" applyBorder="1" applyAlignment="1">
      <alignment vertical="center" wrapText="1"/>
    </xf>
    <xf numFmtId="3" fontId="104" fillId="0" borderId="104" xfId="0" applyNumberFormat="1" applyFont="1" applyFill="1" applyBorder="1" applyAlignment="1">
      <alignment vertical="center" wrapText="1"/>
    </xf>
    <xf numFmtId="3" fontId="104" fillId="0" borderId="88" xfId="0" applyNumberFormat="1" applyFont="1" applyFill="1" applyBorder="1" applyAlignment="1">
      <alignment vertical="center" wrapText="1"/>
    </xf>
    <xf numFmtId="10" fontId="84" fillId="0" borderId="23" xfId="20962" applyNumberFormat="1" applyFont="1" applyBorder="1" applyAlignment="1"/>
    <xf numFmtId="0" fontId="2" fillId="0" borderId="93" xfId="0" applyFont="1" applyBorder="1" applyAlignment="1">
      <alignment vertical="center"/>
    </xf>
    <xf numFmtId="0" fontId="2" fillId="0" borderId="96" xfId="0" applyFont="1" applyBorder="1" applyAlignment="1">
      <alignment wrapText="1"/>
    </xf>
    <xf numFmtId="10" fontId="84" fillId="0" borderId="107" xfId="20962" applyNumberFormat="1" applyFont="1" applyBorder="1" applyAlignment="1"/>
    <xf numFmtId="14" fontId="2" fillId="0" borderId="0" xfId="11" applyNumberFormat="1" applyFont="1" applyFill="1" applyBorder="1" applyAlignment="1" applyProtection="1">
      <alignment horizontal="left"/>
    </xf>
    <xf numFmtId="0" fontId="46" fillId="0" borderId="0" xfId="11" applyFont="1" applyFill="1" applyBorder="1" applyAlignment="1" applyProtection="1">
      <alignment horizontal="right" vertical="center"/>
    </xf>
    <xf numFmtId="0" fontId="84" fillId="0" borderId="1" xfId="0" applyFont="1" applyBorder="1" applyAlignment="1">
      <alignment horizontal="left" wrapText="1"/>
    </xf>
    <xf numFmtId="14" fontId="94" fillId="0" borderId="0" xfId="11" applyNumberFormat="1" applyFont="1" applyFill="1" applyBorder="1" applyAlignment="1" applyProtection="1"/>
    <xf numFmtId="164" fontId="3" fillId="0" borderId="88" xfId="7" applyNumberFormat="1" applyFont="1" applyFill="1" applyBorder="1" applyAlignment="1">
      <alignment horizontal="right" vertical="center" wrapText="1"/>
    </xf>
    <xf numFmtId="193" fontId="115" fillId="0" borderId="34" xfId="0" applyNumberFormat="1" applyFont="1" applyBorder="1" applyAlignment="1">
      <alignment vertical="center"/>
    </xf>
    <xf numFmtId="193" fontId="115" fillId="0" borderId="13" xfId="0" applyNumberFormat="1" applyFont="1" applyBorder="1" applyAlignment="1">
      <alignment vertical="center"/>
    </xf>
    <xf numFmtId="193" fontId="116" fillId="0" borderId="13" xfId="0" applyNumberFormat="1" applyFont="1" applyBorder="1" applyAlignment="1">
      <alignment vertical="center"/>
    </xf>
    <xf numFmtId="0" fontId="87" fillId="0" borderId="11" xfId="0" applyFont="1" applyBorder="1" applyAlignment="1">
      <alignment horizontal="left" wrapText="1" indent="6"/>
    </xf>
    <xf numFmtId="193" fontId="115" fillId="36" borderId="13" xfId="0" applyNumberFormat="1" applyFont="1" applyFill="1" applyBorder="1" applyAlignment="1">
      <alignment vertical="center"/>
    </xf>
    <xf numFmtId="0" fontId="84" fillId="0" borderId="108" xfId="0" applyFont="1" applyBorder="1" applyAlignment="1">
      <alignment wrapText="1"/>
    </xf>
    <xf numFmtId="193" fontId="117" fillId="36" borderId="16" xfId="0" applyNumberFormat="1" applyFont="1" applyFill="1" applyBorder="1" applyAlignment="1">
      <alignment vertical="center"/>
    </xf>
    <xf numFmtId="193" fontId="115" fillId="0" borderId="17" xfId="0" applyNumberFormat="1" applyFont="1" applyBorder="1" applyAlignment="1">
      <alignment vertical="center"/>
    </xf>
    <xf numFmtId="0" fontId="84" fillId="0" borderId="12" xfId="0" applyFont="1" applyBorder="1" applyAlignment="1">
      <alignment horizontal="left" wrapText="1" indent="2"/>
    </xf>
    <xf numFmtId="193" fontId="115" fillId="0" borderId="14" xfId="0" applyNumberFormat="1" applyFont="1" applyBorder="1" applyAlignment="1">
      <alignment vertical="center"/>
    </xf>
    <xf numFmtId="193" fontId="117" fillId="36" borderId="62" xfId="0" applyNumberFormat="1" applyFont="1" applyFill="1" applyBorder="1" applyAlignment="1">
      <alignment vertical="center"/>
    </xf>
    <xf numFmtId="167" fontId="3" fillId="0" borderId="88" xfId="0" applyNumberFormat="1" applyFont="1" applyBorder="1" applyAlignment="1"/>
    <xf numFmtId="14" fontId="88" fillId="0" borderId="0" xfId="0" applyNumberFormat="1" applyFont="1" applyAlignment="1">
      <alignment horizontal="left"/>
    </xf>
    <xf numFmtId="193" fontId="3" fillId="0" borderId="104" xfId="0" applyNumberFormat="1" applyFont="1" applyBorder="1"/>
    <xf numFmtId="193" fontId="3" fillId="0" borderId="104" xfId="0" applyNumberFormat="1" applyFont="1" applyFill="1" applyBorder="1"/>
    <xf numFmtId="193" fontId="3" fillId="0" borderId="105" xfId="0" applyNumberFormat="1" applyFont="1" applyBorder="1"/>
    <xf numFmtId="43" fontId="9" fillId="37" borderId="0" xfId="7" applyFont="1" applyFill="1" applyBorder="1"/>
    <xf numFmtId="43" fontId="3" fillId="0" borderId="92" xfId="7" applyFont="1" applyFill="1" applyBorder="1" applyAlignment="1">
      <alignment vertical="center"/>
    </xf>
    <xf numFmtId="43" fontId="3" fillId="3" borderId="106" xfId="7" applyFont="1" applyFill="1" applyBorder="1" applyAlignment="1">
      <alignment vertical="center"/>
    </xf>
    <xf numFmtId="0" fontId="3" fillId="3" borderId="106" xfId="0" applyFont="1" applyFill="1" applyBorder="1" applyAlignment="1">
      <alignment vertical="center"/>
    </xf>
    <xf numFmtId="43" fontId="3" fillId="0" borderId="104" xfId="7" applyFont="1" applyFill="1" applyBorder="1" applyAlignment="1">
      <alignment vertical="center"/>
    </xf>
    <xf numFmtId="43" fontId="3" fillId="0" borderId="105" xfId="7" applyFont="1" applyFill="1" applyBorder="1" applyAlignment="1">
      <alignment vertical="center"/>
    </xf>
    <xf numFmtId="0" fontId="3" fillId="0" borderId="105" xfId="0" applyFont="1" applyFill="1" applyBorder="1" applyAlignment="1">
      <alignment vertical="center"/>
    </xf>
    <xf numFmtId="43" fontId="3" fillId="0" borderId="25" xfId="7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2" fontId="3" fillId="0" borderId="29" xfId="0" applyNumberFormat="1" applyFont="1" applyFill="1" applyBorder="1" applyAlignment="1">
      <alignment vertical="center"/>
    </xf>
    <xf numFmtId="2" fontId="3" fillId="0" borderId="20" xfId="0" applyNumberFormat="1" applyFont="1" applyFill="1" applyBorder="1" applyAlignment="1">
      <alignment vertical="center"/>
    </xf>
    <xf numFmtId="164" fontId="3" fillId="0" borderId="96" xfId="7" applyNumberFormat="1" applyFont="1" applyFill="1" applyBorder="1" applyAlignment="1">
      <alignment vertical="center"/>
    </xf>
    <xf numFmtId="2" fontId="3" fillId="0" borderId="96" xfId="0" applyNumberFormat="1" applyFont="1" applyFill="1" applyBorder="1" applyAlignment="1">
      <alignment vertical="center"/>
    </xf>
    <xf numFmtId="2" fontId="3" fillId="0" borderId="97" xfId="0" applyNumberFormat="1" applyFont="1" applyFill="1" applyBorder="1" applyAlignment="1">
      <alignment vertical="center"/>
    </xf>
    <xf numFmtId="10" fontId="4" fillId="0" borderId="100" xfId="20962" applyNumberFormat="1" applyFont="1" applyFill="1" applyBorder="1" applyAlignment="1">
      <alignment vertical="center"/>
    </xf>
    <xf numFmtId="10" fontId="4" fillId="0" borderId="101" xfId="20962" applyNumberFormat="1" applyFont="1" applyFill="1" applyBorder="1" applyAlignment="1">
      <alignment vertical="center"/>
    </xf>
    <xf numFmtId="14" fontId="3" fillId="0" borderId="0" xfId="0" applyNumberFormat="1" applyFont="1" applyFill="1" applyAlignment="1">
      <alignment horizontal="left"/>
    </xf>
    <xf numFmtId="14" fontId="0" fillId="0" borderId="0" xfId="0" applyNumberFormat="1" applyAlignment="1">
      <alignment horizontal="left"/>
    </xf>
    <xf numFmtId="164" fontId="106" fillId="0" borderId="104" xfId="948" applyNumberFormat="1" applyFont="1" applyFill="1" applyBorder="1" applyAlignment="1" applyProtection="1">
      <alignment horizontal="right" vertical="center"/>
      <protection locked="0"/>
    </xf>
    <xf numFmtId="164" fontId="106" fillId="78" borderId="104" xfId="948" applyNumberFormat="1" applyFont="1" applyFill="1" applyBorder="1" applyAlignment="1" applyProtection="1">
      <alignment horizontal="right" vertical="center"/>
    </xf>
    <xf numFmtId="164" fontId="45" fillId="77" borderId="103" xfId="948" applyNumberFormat="1" applyFont="1" applyFill="1" applyBorder="1" applyAlignment="1" applyProtection="1">
      <alignment horizontal="right" vertical="center"/>
      <protection locked="0"/>
    </xf>
    <xf numFmtId="164" fontId="105" fillId="77" borderId="103" xfId="948" applyNumberFormat="1" applyFont="1" applyFill="1" applyBorder="1" applyAlignment="1" applyProtection="1">
      <alignment horizontal="right" vertical="center"/>
      <protection locked="0"/>
    </xf>
    <xf numFmtId="164" fontId="106" fillId="3" borderId="104" xfId="948" applyNumberFormat="1" applyFont="1" applyFill="1" applyBorder="1" applyAlignment="1" applyProtection="1">
      <alignment horizontal="right" vertical="center"/>
      <protection locked="0"/>
    </xf>
    <xf numFmtId="43" fontId="106" fillId="78" borderId="104" xfId="948" applyNumberFormat="1" applyFont="1" applyFill="1" applyBorder="1" applyAlignment="1" applyProtection="1">
      <alignment horizontal="right" vertical="center"/>
    </xf>
    <xf numFmtId="0" fontId="96" fillId="0" borderId="19" xfId="0" applyFont="1" applyFill="1" applyBorder="1" applyAlignment="1">
      <alignment horizontal="left" vertical="center" wrapText="1" indent="1"/>
    </xf>
    <xf numFmtId="0" fontId="3" fillId="0" borderId="19" xfId="0" applyFont="1" applyFill="1" applyBorder="1" applyAlignment="1">
      <alignment horizontal="center" vertical="center" wrapText="1"/>
    </xf>
    <xf numFmtId="193" fontId="94" fillId="36" borderId="104" xfId="0" applyNumberFormat="1" applyFont="1" applyFill="1" applyBorder="1" applyAlignment="1" applyProtection="1">
      <alignment horizontal="right"/>
    </xf>
    <xf numFmtId="193" fontId="94" fillId="36" borderId="25" xfId="0" applyNumberFormat="1" applyFont="1" applyFill="1" applyBorder="1" applyAlignment="1" applyProtection="1">
      <alignment horizontal="right"/>
    </xf>
    <xf numFmtId="0" fontId="2" fillId="0" borderId="73" xfId="0" applyFont="1" applyBorder="1"/>
    <xf numFmtId="0" fontId="45" fillId="0" borderId="92" xfId="0" applyFont="1" applyBorder="1" applyAlignment="1">
      <alignment horizontal="center" vertical="center" wrapText="1"/>
    </xf>
    <xf numFmtId="0" fontId="45" fillId="0" borderId="109" xfId="0" applyFont="1" applyBorder="1" applyAlignment="1">
      <alignment horizontal="center" vertical="center" wrapText="1"/>
    </xf>
    <xf numFmtId="0" fontId="84" fillId="0" borderId="91" xfId="0" applyFont="1" applyBorder="1" applyAlignment="1"/>
    <xf numFmtId="193" fontId="96" fillId="36" borderId="88" xfId="2" applyNumberFormat="1" applyFont="1" applyFill="1" applyBorder="1" applyAlignment="1" applyProtection="1">
      <alignment vertical="top"/>
    </xf>
    <xf numFmtId="193" fontId="96" fillId="3" borderId="88" xfId="2" applyNumberFormat="1" applyFont="1" applyFill="1" applyBorder="1" applyAlignment="1" applyProtection="1">
      <alignment vertical="top"/>
      <protection locked="0"/>
    </xf>
    <xf numFmtId="193" fontId="96" fillId="36" borderId="88" xfId="2" applyNumberFormat="1" applyFont="1" applyFill="1" applyBorder="1" applyAlignment="1" applyProtection="1">
      <alignment vertical="top" wrapText="1"/>
    </xf>
    <xf numFmtId="193" fontId="96" fillId="3" borderId="88" xfId="2" applyNumberFormat="1" applyFont="1" applyFill="1" applyBorder="1" applyAlignment="1" applyProtection="1">
      <alignment vertical="top" wrapText="1"/>
      <protection locked="0"/>
    </xf>
    <xf numFmtId="193" fontId="96" fillId="36" borderId="88" xfId="2" applyNumberFormat="1" applyFont="1" applyFill="1" applyBorder="1" applyAlignment="1" applyProtection="1">
      <alignment vertical="top" wrapText="1"/>
      <protection locked="0"/>
    </xf>
    <xf numFmtId="193" fontId="96" fillId="36" borderId="26" xfId="2" applyNumberFormat="1" applyFont="1" applyFill="1" applyBorder="1" applyAlignment="1" applyProtection="1">
      <alignment vertical="top" wrapText="1"/>
    </xf>
    <xf numFmtId="1" fontId="4" fillId="36" borderId="88" xfId="0" applyNumberFormat="1" applyFont="1" applyFill="1" applyBorder="1" applyAlignment="1">
      <alignment horizontal="right" vertical="center" wrapText="1"/>
    </xf>
    <xf numFmtId="164" fontId="100" fillId="0" borderId="88" xfId="7" applyNumberFormat="1" applyFont="1" applyFill="1" applyBorder="1" applyAlignment="1">
      <alignment horizontal="right" vertical="center" wrapText="1"/>
    </xf>
    <xf numFmtId="164" fontId="96" fillId="0" borderId="26" xfId="7" applyNumberFormat="1" applyFont="1" applyFill="1" applyBorder="1" applyAlignment="1" applyProtection="1">
      <alignment horizontal="right" vertical="center"/>
    </xf>
    <xf numFmtId="193" fontId="118" fillId="0" borderId="13" xfId="0" applyNumberFormat="1" applyFont="1" applyBorder="1" applyAlignment="1">
      <alignment vertical="center"/>
    </xf>
    <xf numFmtId="193" fontId="3" fillId="0" borderId="104" xfId="0" applyNumberFormat="1" applyFont="1" applyBorder="1" applyAlignment="1"/>
    <xf numFmtId="193" fontId="3" fillId="0" borderId="105" xfId="0" applyNumberFormat="1" applyFont="1" applyBorder="1" applyAlignment="1"/>
    <xf numFmtId="164" fontId="3" fillId="36" borderId="26" xfId="7" applyNumberFormat="1" applyFont="1" applyFill="1" applyBorder="1"/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lkroadbank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B26" sqref="B26"/>
    </sheetView>
  </sheetViews>
  <sheetFormatPr defaultColWidth="9.109375" defaultRowHeight="13.8"/>
  <cols>
    <col min="1" max="1" width="10.33203125" style="4" customWidth="1"/>
    <col min="2" max="2" width="134.6640625" style="5" bestFit="1" customWidth="1"/>
    <col min="3" max="3" width="39.44140625" style="5" customWidth="1"/>
    <col min="4" max="6" width="9.109375" style="5"/>
    <col min="7" max="7" width="25" style="5" customWidth="1"/>
    <col min="8" max="16384" width="9.109375" style="5"/>
  </cols>
  <sheetData>
    <row r="1" spans="1:3">
      <c r="A1" s="159"/>
      <c r="B1" s="204" t="s">
        <v>351</v>
      </c>
      <c r="C1" s="159"/>
    </row>
    <row r="2" spans="1:3">
      <c r="A2" s="205">
        <v>1</v>
      </c>
      <c r="B2" s="352" t="s">
        <v>352</v>
      </c>
      <c r="C2" s="410" t="s">
        <v>485</v>
      </c>
    </row>
    <row r="3" spans="1:3">
      <c r="A3" s="205">
        <v>2</v>
      </c>
      <c r="B3" s="353" t="s">
        <v>348</v>
      </c>
      <c r="C3" s="410" t="s">
        <v>518</v>
      </c>
    </row>
    <row r="4" spans="1:3">
      <c r="A4" s="205">
        <v>3</v>
      </c>
      <c r="B4" s="354" t="s">
        <v>353</v>
      </c>
      <c r="C4" s="410" t="s">
        <v>486</v>
      </c>
    </row>
    <row r="5" spans="1:3">
      <c r="A5" s="206">
        <v>4</v>
      </c>
      <c r="B5" s="355" t="s">
        <v>349</v>
      </c>
      <c r="C5" s="406" t="s">
        <v>487</v>
      </c>
    </row>
    <row r="6" spans="1:3" s="207" customFormat="1" ht="45.75" customHeight="1">
      <c r="A6" s="527" t="s">
        <v>427</v>
      </c>
      <c r="B6" s="528"/>
      <c r="C6" s="528"/>
    </row>
    <row r="7" spans="1:3">
      <c r="A7" s="208" t="s">
        <v>30</v>
      </c>
      <c r="B7" s="204" t="s">
        <v>350</v>
      </c>
    </row>
    <row r="8" spans="1:3">
      <c r="A8" s="159">
        <v>1</v>
      </c>
      <c r="B8" s="254" t="s">
        <v>21</v>
      </c>
    </row>
    <row r="9" spans="1:3">
      <c r="A9" s="159">
        <v>2</v>
      </c>
      <c r="B9" s="255" t="s">
        <v>22</v>
      </c>
    </row>
    <row r="10" spans="1:3">
      <c r="A10" s="159">
        <v>3</v>
      </c>
      <c r="B10" s="255" t="s">
        <v>23</v>
      </c>
    </row>
    <row r="11" spans="1:3">
      <c r="A11" s="159">
        <v>4</v>
      </c>
      <c r="B11" s="255" t="s">
        <v>24</v>
      </c>
      <c r="C11" s="87"/>
    </row>
    <row r="12" spans="1:3">
      <c r="A12" s="159">
        <v>5</v>
      </c>
      <c r="B12" s="255" t="s">
        <v>25</v>
      </c>
    </row>
    <row r="13" spans="1:3">
      <c r="A13" s="159">
        <v>6</v>
      </c>
      <c r="B13" s="256" t="s">
        <v>360</v>
      </c>
    </row>
    <row r="14" spans="1:3">
      <c r="A14" s="159">
        <v>7</v>
      </c>
      <c r="B14" s="255" t="s">
        <v>354</v>
      </c>
    </row>
    <row r="15" spans="1:3">
      <c r="A15" s="159">
        <v>8</v>
      </c>
      <c r="B15" s="255" t="s">
        <v>355</v>
      </c>
    </row>
    <row r="16" spans="1:3">
      <c r="A16" s="159">
        <v>9</v>
      </c>
      <c r="B16" s="255" t="s">
        <v>26</v>
      </c>
    </row>
    <row r="17" spans="1:2">
      <c r="A17" s="351" t="s">
        <v>426</v>
      </c>
      <c r="B17" s="350" t="s">
        <v>412</v>
      </c>
    </row>
    <row r="18" spans="1:2">
      <c r="A18" s="159">
        <v>10</v>
      </c>
      <c r="B18" s="255" t="s">
        <v>27</v>
      </c>
    </row>
    <row r="19" spans="1:2">
      <c r="A19" s="159">
        <v>11</v>
      </c>
      <c r="B19" s="256" t="s">
        <v>356</v>
      </c>
    </row>
    <row r="20" spans="1:2">
      <c r="A20" s="159">
        <v>12</v>
      </c>
      <c r="B20" s="256" t="s">
        <v>28</v>
      </c>
    </row>
    <row r="21" spans="1:2">
      <c r="A21" s="404">
        <v>13</v>
      </c>
      <c r="B21" s="405" t="s">
        <v>357</v>
      </c>
    </row>
    <row r="22" spans="1:2">
      <c r="A22" s="404">
        <v>14</v>
      </c>
      <c r="B22" s="406" t="s">
        <v>384</v>
      </c>
    </row>
    <row r="23" spans="1:2">
      <c r="A23" s="407">
        <v>15</v>
      </c>
      <c r="B23" s="408" t="s">
        <v>29</v>
      </c>
    </row>
    <row r="24" spans="1:2">
      <c r="A24" s="407">
        <v>15.1</v>
      </c>
      <c r="B24" s="409" t="s">
        <v>439</v>
      </c>
    </row>
    <row r="25" spans="1:2">
      <c r="A25" s="90"/>
      <c r="B25" s="15"/>
    </row>
    <row r="26" spans="1:2">
      <c r="A26" s="90"/>
      <c r="B26" s="15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6" sqref="C6"/>
    </sheetView>
  </sheetViews>
  <sheetFormatPr defaultColWidth="9.109375" defaultRowHeight="13.2"/>
  <cols>
    <col min="1" max="1" width="9.5546875" style="90" bestFit="1" customWidth="1"/>
    <col min="2" max="2" width="96.109375" style="4" customWidth="1"/>
    <col min="3" max="3" width="18.44140625" style="4" customWidth="1"/>
    <col min="4" max="16384" width="9.109375" style="4"/>
  </cols>
  <sheetData>
    <row r="1" spans="1:3">
      <c r="A1" s="2" t="s">
        <v>31</v>
      </c>
      <c r="B1" s="3" t="str">
        <f>'Info '!C2</f>
        <v>JSC Silk Road Bank</v>
      </c>
    </row>
    <row r="2" spans="1:3" s="79" customFormat="1" ht="15.75" customHeight="1">
      <c r="A2" s="79" t="s">
        <v>32</v>
      </c>
      <c r="B2" s="461">
        <f>'8. LI2'!B2</f>
        <v>43555</v>
      </c>
    </row>
    <row r="3" spans="1:3" s="79" customFormat="1" ht="15.75" customHeight="1"/>
    <row r="4" spans="1:3" ht="13.8" thickBot="1">
      <c r="A4" s="90" t="s">
        <v>252</v>
      </c>
      <c r="B4" s="140" t="s">
        <v>251</v>
      </c>
    </row>
    <row r="5" spans="1:3">
      <c r="A5" s="91" t="s">
        <v>7</v>
      </c>
      <c r="B5" s="92"/>
      <c r="C5" s="93" t="s">
        <v>74</v>
      </c>
    </row>
    <row r="6" spans="1:3" ht="13.8">
      <c r="A6" s="94">
        <v>1</v>
      </c>
      <c r="B6" s="95" t="s">
        <v>250</v>
      </c>
      <c r="C6" s="514">
        <f>SUM(C7:C11)</f>
        <v>55199186.649999999</v>
      </c>
    </row>
    <row r="7" spans="1:3" ht="13.8">
      <c r="A7" s="94">
        <v>2</v>
      </c>
      <c r="B7" s="96" t="s">
        <v>249</v>
      </c>
      <c r="C7" s="515">
        <v>61146400</v>
      </c>
    </row>
    <row r="8" spans="1:3" ht="13.8">
      <c r="A8" s="94">
        <v>3</v>
      </c>
      <c r="B8" s="97" t="s">
        <v>248</v>
      </c>
      <c r="C8" s="515"/>
    </row>
    <row r="9" spans="1:3" ht="13.8">
      <c r="A9" s="94">
        <v>4</v>
      </c>
      <c r="B9" s="97" t="s">
        <v>247</v>
      </c>
      <c r="C9" s="515"/>
    </row>
    <row r="10" spans="1:3" ht="13.8">
      <c r="A10" s="94">
        <v>5</v>
      </c>
      <c r="B10" s="97" t="s">
        <v>246</v>
      </c>
      <c r="C10" s="515">
        <v>4982432.3</v>
      </c>
    </row>
    <row r="11" spans="1:3" ht="13.8">
      <c r="A11" s="94">
        <v>6</v>
      </c>
      <c r="B11" s="98" t="s">
        <v>245</v>
      </c>
      <c r="C11" s="515">
        <v>-10929645.65</v>
      </c>
    </row>
    <row r="12" spans="1:3" s="65" customFormat="1" ht="13.8">
      <c r="A12" s="94">
        <v>7</v>
      </c>
      <c r="B12" s="95" t="s">
        <v>244</v>
      </c>
      <c r="C12" s="516">
        <f>SUM(C13:C27)</f>
        <v>5033689.0999999996</v>
      </c>
    </row>
    <row r="13" spans="1:3" s="65" customFormat="1" ht="13.8">
      <c r="A13" s="94">
        <v>8</v>
      </c>
      <c r="B13" s="99" t="s">
        <v>243</v>
      </c>
      <c r="C13" s="517">
        <f>C10</f>
        <v>4982432.3</v>
      </c>
    </row>
    <row r="14" spans="1:3" s="65" customFormat="1" ht="26.4">
      <c r="A14" s="94">
        <v>9</v>
      </c>
      <c r="B14" s="100" t="s">
        <v>242</v>
      </c>
      <c r="C14" s="517"/>
    </row>
    <row r="15" spans="1:3" s="65" customFormat="1" ht="13.8">
      <c r="A15" s="94">
        <v>10</v>
      </c>
      <c r="B15" s="101" t="s">
        <v>241</v>
      </c>
      <c r="C15" s="517">
        <v>51256.800000000047</v>
      </c>
    </row>
    <row r="16" spans="1:3" s="65" customFormat="1" ht="13.8">
      <c r="A16" s="94">
        <v>11</v>
      </c>
      <c r="B16" s="102" t="s">
        <v>240</v>
      </c>
      <c r="C16" s="517"/>
    </row>
    <row r="17" spans="1:3" s="65" customFormat="1" ht="13.8">
      <c r="A17" s="94">
        <v>12</v>
      </c>
      <c r="B17" s="101" t="s">
        <v>239</v>
      </c>
      <c r="C17" s="517"/>
    </row>
    <row r="18" spans="1:3" s="65" customFormat="1" ht="13.8">
      <c r="A18" s="94">
        <v>13</v>
      </c>
      <c r="B18" s="101" t="s">
        <v>238</v>
      </c>
      <c r="C18" s="517"/>
    </row>
    <row r="19" spans="1:3" s="65" customFormat="1" ht="13.8">
      <c r="A19" s="94">
        <v>14</v>
      </c>
      <c r="B19" s="101" t="s">
        <v>237</v>
      </c>
      <c r="C19" s="517"/>
    </row>
    <row r="20" spans="1:3" s="65" customFormat="1" ht="13.8">
      <c r="A20" s="94">
        <v>15</v>
      </c>
      <c r="B20" s="101" t="s">
        <v>236</v>
      </c>
      <c r="C20" s="517"/>
    </row>
    <row r="21" spans="1:3" s="65" customFormat="1" ht="26.4">
      <c r="A21" s="94">
        <v>16</v>
      </c>
      <c r="B21" s="100" t="s">
        <v>235</v>
      </c>
      <c r="C21" s="517"/>
    </row>
    <row r="22" spans="1:3" s="65" customFormat="1" ht="26.4">
      <c r="A22" s="94">
        <v>17</v>
      </c>
      <c r="B22" s="103" t="s">
        <v>234</v>
      </c>
      <c r="C22" s="517"/>
    </row>
    <row r="23" spans="1:3" s="65" customFormat="1" ht="26.4">
      <c r="A23" s="94">
        <v>18</v>
      </c>
      <c r="B23" s="100" t="s">
        <v>233</v>
      </c>
      <c r="C23" s="517"/>
    </row>
    <row r="24" spans="1:3" s="65" customFormat="1" ht="26.4">
      <c r="A24" s="94">
        <v>19</v>
      </c>
      <c r="B24" s="100" t="s">
        <v>210</v>
      </c>
      <c r="C24" s="517"/>
    </row>
    <row r="25" spans="1:3" s="65" customFormat="1" ht="13.8">
      <c r="A25" s="94">
        <v>20</v>
      </c>
      <c r="B25" s="104" t="s">
        <v>232</v>
      </c>
      <c r="C25" s="517"/>
    </row>
    <row r="26" spans="1:3" s="65" customFormat="1" ht="13.8">
      <c r="A26" s="94">
        <v>21</v>
      </c>
      <c r="B26" s="104" t="s">
        <v>231</v>
      </c>
      <c r="C26" s="517"/>
    </row>
    <row r="27" spans="1:3" s="65" customFormat="1" ht="26.4">
      <c r="A27" s="94">
        <v>22</v>
      </c>
      <c r="B27" s="104" t="s">
        <v>230</v>
      </c>
      <c r="C27" s="517"/>
    </row>
    <row r="28" spans="1:3" s="65" customFormat="1" ht="13.8">
      <c r="A28" s="94">
        <v>23</v>
      </c>
      <c r="B28" s="105" t="s">
        <v>229</v>
      </c>
      <c r="C28" s="516">
        <f>C6-C12</f>
        <v>50165497.549999997</v>
      </c>
    </row>
    <row r="29" spans="1:3" s="65" customFormat="1" ht="13.8">
      <c r="A29" s="106"/>
      <c r="B29" s="107"/>
      <c r="C29" s="517"/>
    </row>
    <row r="30" spans="1:3" s="65" customFormat="1" ht="13.8">
      <c r="A30" s="106">
        <v>24</v>
      </c>
      <c r="B30" s="105" t="s">
        <v>228</v>
      </c>
      <c r="C30" s="516">
        <f>C31+C34</f>
        <v>0</v>
      </c>
    </row>
    <row r="31" spans="1:3" s="65" customFormat="1" ht="13.8">
      <c r="A31" s="106">
        <v>25</v>
      </c>
      <c r="B31" s="97" t="s">
        <v>227</v>
      </c>
      <c r="C31" s="518">
        <f>C32+C33</f>
        <v>0</v>
      </c>
    </row>
    <row r="32" spans="1:3" s="65" customFormat="1" ht="13.8">
      <c r="A32" s="106">
        <v>26</v>
      </c>
      <c r="B32" s="108" t="s">
        <v>309</v>
      </c>
      <c r="C32" s="517"/>
    </row>
    <row r="33" spans="1:3" s="65" customFormat="1" ht="13.8">
      <c r="A33" s="106">
        <v>27</v>
      </c>
      <c r="B33" s="108" t="s">
        <v>226</v>
      </c>
      <c r="C33" s="517"/>
    </row>
    <row r="34" spans="1:3" s="65" customFormat="1" ht="13.8">
      <c r="A34" s="106">
        <v>28</v>
      </c>
      <c r="B34" s="97" t="s">
        <v>225</v>
      </c>
      <c r="C34" s="517"/>
    </row>
    <row r="35" spans="1:3" s="65" customFormat="1" ht="13.8">
      <c r="A35" s="106">
        <v>29</v>
      </c>
      <c r="B35" s="105" t="s">
        <v>224</v>
      </c>
      <c r="C35" s="516">
        <f>SUM(C36:C40)</f>
        <v>0</v>
      </c>
    </row>
    <row r="36" spans="1:3" s="65" customFormat="1" ht="13.8">
      <c r="A36" s="106">
        <v>30</v>
      </c>
      <c r="B36" s="100" t="s">
        <v>223</v>
      </c>
      <c r="C36" s="517"/>
    </row>
    <row r="37" spans="1:3" s="65" customFormat="1" ht="13.8">
      <c r="A37" s="106">
        <v>31</v>
      </c>
      <c r="B37" s="101" t="s">
        <v>222</v>
      </c>
      <c r="C37" s="517"/>
    </row>
    <row r="38" spans="1:3" s="65" customFormat="1" ht="26.4">
      <c r="A38" s="106">
        <v>32</v>
      </c>
      <c r="B38" s="100" t="s">
        <v>221</v>
      </c>
      <c r="C38" s="517"/>
    </row>
    <row r="39" spans="1:3" s="65" customFormat="1" ht="26.4">
      <c r="A39" s="106">
        <v>33</v>
      </c>
      <c r="B39" s="100" t="s">
        <v>210</v>
      </c>
      <c r="C39" s="517"/>
    </row>
    <row r="40" spans="1:3" s="65" customFormat="1" ht="13.8">
      <c r="A40" s="106">
        <v>34</v>
      </c>
      <c r="B40" s="104" t="s">
        <v>220</v>
      </c>
      <c r="C40" s="517"/>
    </row>
    <row r="41" spans="1:3" s="65" customFormat="1" ht="13.8">
      <c r="A41" s="106">
        <v>35</v>
      </c>
      <c r="B41" s="105" t="s">
        <v>219</v>
      </c>
      <c r="C41" s="516">
        <f>C30-C35</f>
        <v>0</v>
      </c>
    </row>
    <row r="42" spans="1:3" s="65" customFormat="1" ht="13.8">
      <c r="A42" s="106"/>
      <c r="B42" s="107"/>
      <c r="C42" s="517"/>
    </row>
    <row r="43" spans="1:3" s="65" customFormat="1" ht="13.8">
      <c r="A43" s="106">
        <v>36</v>
      </c>
      <c r="B43" s="109" t="s">
        <v>218</v>
      </c>
      <c r="C43" s="516">
        <f>SUM(C44:C46)</f>
        <v>294434.97000000003</v>
      </c>
    </row>
    <row r="44" spans="1:3" s="65" customFormat="1" ht="13.8">
      <c r="A44" s="106">
        <v>37</v>
      </c>
      <c r="B44" s="97" t="s">
        <v>217</v>
      </c>
      <c r="C44" s="517"/>
    </row>
    <row r="45" spans="1:3" s="65" customFormat="1" ht="13.8">
      <c r="A45" s="106">
        <v>38</v>
      </c>
      <c r="B45" s="97" t="s">
        <v>216</v>
      </c>
      <c r="C45" s="517"/>
    </row>
    <row r="46" spans="1:3" s="65" customFormat="1" ht="13.8">
      <c r="A46" s="106">
        <v>39</v>
      </c>
      <c r="B46" s="97" t="s">
        <v>215</v>
      </c>
      <c r="C46" s="517">
        <v>294434.97000000003</v>
      </c>
    </row>
    <row r="47" spans="1:3" s="65" customFormat="1" ht="13.8">
      <c r="A47" s="106">
        <v>40</v>
      </c>
      <c r="B47" s="109" t="s">
        <v>214</v>
      </c>
      <c r="C47" s="516">
        <f>SUM(C48:C51)</f>
        <v>0</v>
      </c>
    </row>
    <row r="48" spans="1:3" s="65" customFormat="1" ht="13.8">
      <c r="A48" s="106">
        <v>41</v>
      </c>
      <c r="B48" s="100" t="s">
        <v>213</v>
      </c>
      <c r="C48" s="517"/>
    </row>
    <row r="49" spans="1:3" s="65" customFormat="1" ht="13.8">
      <c r="A49" s="106">
        <v>42</v>
      </c>
      <c r="B49" s="101" t="s">
        <v>212</v>
      </c>
      <c r="C49" s="517"/>
    </row>
    <row r="50" spans="1:3" s="65" customFormat="1" ht="26.4">
      <c r="A50" s="106">
        <v>43</v>
      </c>
      <c r="B50" s="100" t="s">
        <v>211</v>
      </c>
      <c r="C50" s="517"/>
    </row>
    <row r="51" spans="1:3" s="65" customFormat="1" ht="26.4">
      <c r="A51" s="106">
        <v>44</v>
      </c>
      <c r="B51" s="100" t="s">
        <v>210</v>
      </c>
      <c r="C51" s="517"/>
    </row>
    <row r="52" spans="1:3" s="65" customFormat="1" ht="14.4" thickBot="1">
      <c r="A52" s="110">
        <v>45</v>
      </c>
      <c r="B52" s="111" t="s">
        <v>209</v>
      </c>
      <c r="C52" s="519">
        <f>C43-C47</f>
        <v>294434.97000000003</v>
      </c>
    </row>
    <row r="55" spans="1:3">
      <c r="B55" s="4" t="s">
        <v>8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F27" sqref="F27"/>
    </sheetView>
  </sheetViews>
  <sheetFormatPr defaultColWidth="9.109375" defaultRowHeight="13.8"/>
  <cols>
    <col min="1" max="1" width="9.44140625" style="270" bestFit="1" customWidth="1"/>
    <col min="2" max="2" width="59" style="270" customWidth="1"/>
    <col min="3" max="3" width="16.6640625" style="270" bestFit="1" customWidth="1"/>
    <col min="4" max="4" width="13.33203125" style="270" bestFit="1" customWidth="1"/>
    <col min="5" max="16384" width="9.109375" style="270"/>
  </cols>
  <sheetData>
    <row r="1" spans="1:4">
      <c r="A1" s="330" t="s">
        <v>31</v>
      </c>
      <c r="B1" s="331" t="str">
        <f>'Info '!C2</f>
        <v>JSC Silk Road Bank</v>
      </c>
    </row>
    <row r="2" spans="1:4" s="237" customFormat="1" ht="15.75" customHeight="1">
      <c r="A2" s="237" t="s">
        <v>32</v>
      </c>
      <c r="B2" s="464">
        <f>'9.Capital'!B2</f>
        <v>43555</v>
      </c>
    </row>
    <row r="3" spans="1:4" s="237" customFormat="1" ht="15.75" customHeight="1"/>
    <row r="4" spans="1:4" ht="14.4" thickBot="1">
      <c r="A4" s="289" t="s">
        <v>411</v>
      </c>
      <c r="B4" s="339" t="s">
        <v>412</v>
      </c>
    </row>
    <row r="5" spans="1:4" s="340" customFormat="1" ht="12.75" customHeight="1">
      <c r="A5" s="402"/>
      <c r="B5" s="403" t="s">
        <v>415</v>
      </c>
      <c r="C5" s="332" t="s">
        <v>413</v>
      </c>
      <c r="D5" s="333" t="s">
        <v>414</v>
      </c>
    </row>
    <row r="6" spans="1:4" s="341" customFormat="1">
      <c r="A6" s="334">
        <v>1</v>
      </c>
      <c r="B6" s="397" t="s">
        <v>416</v>
      </c>
      <c r="C6" s="397"/>
      <c r="D6" s="335"/>
    </row>
    <row r="7" spans="1:4" s="341" customFormat="1">
      <c r="A7" s="336" t="s">
        <v>402</v>
      </c>
      <c r="B7" s="398" t="s">
        <v>417</v>
      </c>
      <c r="C7" s="390">
        <v>4.4999999999999998E-2</v>
      </c>
      <c r="D7" s="465">
        <v>2523561.3382028388</v>
      </c>
    </row>
    <row r="8" spans="1:4" s="341" customFormat="1">
      <c r="A8" s="336" t="s">
        <v>403</v>
      </c>
      <c r="B8" s="398" t="s">
        <v>418</v>
      </c>
      <c r="C8" s="391">
        <v>0.06</v>
      </c>
      <c r="D8" s="465">
        <v>3364748.4509371184</v>
      </c>
    </row>
    <row r="9" spans="1:4" s="341" customFormat="1">
      <c r="A9" s="336" t="s">
        <v>404</v>
      </c>
      <c r="B9" s="398" t="s">
        <v>419</v>
      </c>
      <c r="C9" s="391">
        <v>0.08</v>
      </c>
      <c r="D9" s="465">
        <v>4486331.2679161578</v>
      </c>
    </row>
    <row r="10" spans="1:4" s="341" customFormat="1">
      <c r="A10" s="334" t="s">
        <v>405</v>
      </c>
      <c r="B10" s="397" t="s">
        <v>420</v>
      </c>
      <c r="C10" s="392"/>
      <c r="D10" s="520"/>
    </row>
    <row r="11" spans="1:4" s="342" customFormat="1">
      <c r="A11" s="337" t="s">
        <v>406</v>
      </c>
      <c r="B11" s="389" t="s">
        <v>421</v>
      </c>
      <c r="C11" s="393">
        <v>2.5000000000000001E-2</v>
      </c>
      <c r="D11" s="521">
        <v>1401978.5212237993</v>
      </c>
    </row>
    <row r="12" spans="1:4" s="342" customFormat="1">
      <c r="A12" s="337" t="s">
        <v>407</v>
      </c>
      <c r="B12" s="389" t="s">
        <v>422</v>
      </c>
      <c r="C12" s="393">
        <v>0</v>
      </c>
      <c r="D12" s="521">
        <v>0</v>
      </c>
    </row>
    <row r="13" spans="1:4" s="342" customFormat="1">
      <c r="A13" s="337" t="s">
        <v>408</v>
      </c>
      <c r="B13" s="389" t="s">
        <v>423</v>
      </c>
      <c r="C13" s="393">
        <v>0</v>
      </c>
      <c r="D13" s="521">
        <v>0</v>
      </c>
    </row>
    <row r="14" spans="1:4" s="342" customFormat="1">
      <c r="A14" s="334" t="s">
        <v>409</v>
      </c>
      <c r="B14" s="397" t="s">
        <v>484</v>
      </c>
      <c r="C14" s="394"/>
      <c r="D14" s="520"/>
    </row>
    <row r="15" spans="1:4" s="342" customFormat="1">
      <c r="A15" s="337">
        <v>3.1</v>
      </c>
      <c r="B15" s="389" t="s">
        <v>428</v>
      </c>
      <c r="C15" s="393">
        <v>3.2960681869586159E-2</v>
      </c>
      <c r="D15" s="521">
        <v>1848406.7210420198</v>
      </c>
    </row>
    <row r="16" spans="1:4" s="342" customFormat="1">
      <c r="A16" s="337">
        <v>3.2</v>
      </c>
      <c r="B16" s="389" t="s">
        <v>429</v>
      </c>
      <c r="C16" s="393">
        <v>4.3970009261666054E-2</v>
      </c>
      <c r="D16" s="521">
        <v>2465800.3425146933</v>
      </c>
    </row>
    <row r="17" spans="1:6" s="341" customFormat="1">
      <c r="A17" s="337">
        <v>3.3</v>
      </c>
      <c r="B17" s="389" t="s">
        <v>430</v>
      </c>
      <c r="C17" s="393">
        <v>0.20134246197861427</v>
      </c>
      <c r="D17" s="521">
        <v>11291112.284173466</v>
      </c>
    </row>
    <row r="18" spans="1:6" s="340" customFormat="1" ht="12.75" customHeight="1">
      <c r="A18" s="400"/>
      <c r="B18" s="401" t="s">
        <v>483</v>
      </c>
      <c r="C18" s="395" t="s">
        <v>413</v>
      </c>
      <c r="D18" s="399" t="s">
        <v>414</v>
      </c>
    </row>
    <row r="19" spans="1:6" s="341" customFormat="1">
      <c r="A19" s="338">
        <v>4</v>
      </c>
      <c r="B19" s="389" t="s">
        <v>424</v>
      </c>
      <c r="C19" s="393">
        <f>C7+C11+C12+C13+C15</f>
        <v>0.10296068186958617</v>
      </c>
      <c r="D19" s="465">
        <v>5773946.5804686584</v>
      </c>
    </row>
    <row r="20" spans="1:6" s="341" customFormat="1">
      <c r="A20" s="338">
        <v>5</v>
      </c>
      <c r="B20" s="389" t="s">
        <v>141</v>
      </c>
      <c r="C20" s="393">
        <f>C8+C11+C12+C13+C16</f>
        <v>0.12897000926166605</v>
      </c>
      <c r="D20" s="465">
        <v>7232527.3146756105</v>
      </c>
    </row>
    <row r="21" spans="1:6" s="341" customFormat="1" ht="14.4" thickBot="1">
      <c r="A21" s="343" t="s">
        <v>410</v>
      </c>
      <c r="B21" s="344" t="s">
        <v>425</v>
      </c>
      <c r="C21" s="396">
        <f>C9+C11+C12+C13+C17</f>
        <v>0.30634246197861426</v>
      </c>
      <c r="D21" s="522">
        <v>17179422.073313423</v>
      </c>
    </row>
    <row r="22" spans="1:6">
      <c r="F22" s="289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70" zoomScaleNormal="70" workbookViewId="0">
      <pane xSplit="1" ySplit="5" topLeftCell="B18" activePane="bottomRight" state="frozen"/>
      <selection activeCell="B47" sqref="B47"/>
      <selection pane="topRight" activeCell="B47" sqref="B47"/>
      <selection pane="bottomLeft" activeCell="B47" sqref="B47"/>
      <selection pane="bottomRight" activeCell="C52" sqref="C52"/>
    </sheetView>
  </sheetViews>
  <sheetFormatPr defaultColWidth="9.109375" defaultRowHeight="13.8"/>
  <cols>
    <col min="1" max="1" width="10.6640625" style="4" customWidth="1"/>
    <col min="2" max="2" width="91.88671875" style="4" customWidth="1"/>
    <col min="3" max="3" width="53.109375" style="4" customWidth="1"/>
    <col min="4" max="4" width="32.33203125" style="4" customWidth="1"/>
    <col min="5" max="5" width="9.44140625" style="5" customWidth="1"/>
    <col min="6" max="16384" width="9.109375" style="5"/>
  </cols>
  <sheetData>
    <row r="1" spans="1:6">
      <c r="A1" s="2" t="s">
        <v>31</v>
      </c>
      <c r="B1" s="3" t="s">
        <v>485</v>
      </c>
      <c r="E1" s="4"/>
      <c r="F1" s="4"/>
    </row>
    <row r="2" spans="1:6" s="79" customFormat="1" ht="15.75" customHeight="1">
      <c r="A2" s="2" t="s">
        <v>32</v>
      </c>
      <c r="B2" s="411">
        <f>'9.1. Capital Requirements'!B2</f>
        <v>43555</v>
      </c>
    </row>
    <row r="3" spans="1:6" s="79" customFormat="1" ht="15.75" customHeight="1">
      <c r="A3" s="112"/>
    </row>
    <row r="4" spans="1:6" s="79" customFormat="1" ht="15.75" customHeight="1" thickBot="1">
      <c r="A4" s="79" t="s">
        <v>87</v>
      </c>
      <c r="B4" s="228" t="s">
        <v>293</v>
      </c>
      <c r="D4" s="37" t="s">
        <v>74</v>
      </c>
    </row>
    <row r="5" spans="1:6" ht="26.4">
      <c r="A5" s="113" t="s">
        <v>7</v>
      </c>
      <c r="B5" s="259" t="s">
        <v>347</v>
      </c>
      <c r="C5" s="114" t="s">
        <v>94</v>
      </c>
      <c r="D5" s="115" t="s">
        <v>95</v>
      </c>
    </row>
    <row r="6" spans="1:6">
      <c r="A6" s="83">
        <v>1</v>
      </c>
      <c r="B6" s="116" t="s">
        <v>36</v>
      </c>
      <c r="C6" s="466">
        <v>11326345.68</v>
      </c>
      <c r="D6" s="117"/>
      <c r="E6" s="118"/>
    </row>
    <row r="7" spans="1:6">
      <c r="A7" s="83">
        <v>2</v>
      </c>
      <c r="B7" s="119" t="s">
        <v>37</v>
      </c>
      <c r="C7" s="467">
        <v>6244753.8500000006</v>
      </c>
      <c r="D7" s="120"/>
      <c r="E7" s="118"/>
    </row>
    <row r="8" spans="1:6">
      <c r="A8" s="83">
        <v>3</v>
      </c>
      <c r="B8" s="119" t="s">
        <v>38</v>
      </c>
      <c r="C8" s="467">
        <v>11144512.92</v>
      </c>
      <c r="D8" s="120"/>
      <c r="E8" s="118"/>
    </row>
    <row r="9" spans="1:6">
      <c r="A9" s="83">
        <v>4</v>
      </c>
      <c r="B9" s="119" t="s">
        <v>39</v>
      </c>
      <c r="C9" s="467">
        <v>0</v>
      </c>
      <c r="D9" s="120"/>
      <c r="E9" s="118"/>
    </row>
    <row r="10" spans="1:6">
      <c r="A10" s="83">
        <v>5</v>
      </c>
      <c r="B10" s="119" t="s">
        <v>40</v>
      </c>
      <c r="C10" s="467">
        <v>16379869.140000001</v>
      </c>
      <c r="D10" s="120"/>
      <c r="E10" s="118"/>
    </row>
    <row r="11" spans="1:6" ht="14.4">
      <c r="A11" s="83">
        <v>6.1</v>
      </c>
      <c r="B11" s="229" t="s">
        <v>41</v>
      </c>
      <c r="C11" s="468">
        <v>21502780.770000003</v>
      </c>
      <c r="D11" s="121"/>
      <c r="E11" s="122"/>
    </row>
    <row r="12" spans="1:6" ht="14.4">
      <c r="A12" s="83">
        <v>6.2</v>
      </c>
      <c r="B12" s="230" t="s">
        <v>42</v>
      </c>
      <c r="C12" s="468">
        <v>-2614276.13</v>
      </c>
      <c r="D12" s="121"/>
      <c r="E12" s="122"/>
    </row>
    <row r="13" spans="1:6">
      <c r="A13" s="83" t="s">
        <v>505</v>
      </c>
      <c r="B13" s="469" t="s">
        <v>506</v>
      </c>
      <c r="C13" s="468">
        <v>-292492.13</v>
      </c>
      <c r="D13" s="124" t="s">
        <v>507</v>
      </c>
      <c r="E13" s="118"/>
    </row>
    <row r="14" spans="1:6">
      <c r="A14" s="83">
        <v>6</v>
      </c>
      <c r="B14" s="119" t="s">
        <v>43</v>
      </c>
      <c r="C14" s="470">
        <f>C11+C12</f>
        <v>18888504.640000004</v>
      </c>
      <c r="D14" s="121"/>
      <c r="E14" s="118"/>
    </row>
    <row r="15" spans="1:6">
      <c r="A15" s="83">
        <v>7</v>
      </c>
      <c r="B15" s="119" t="s">
        <v>44</v>
      </c>
      <c r="C15" s="467">
        <v>470405.55</v>
      </c>
      <c r="D15" s="120"/>
      <c r="E15" s="118"/>
    </row>
    <row r="16" spans="1:6">
      <c r="A16" s="83">
        <v>8</v>
      </c>
      <c r="B16" s="257" t="s">
        <v>205</v>
      </c>
      <c r="C16" s="467">
        <v>716490.9</v>
      </c>
      <c r="D16" s="120"/>
      <c r="E16" s="118"/>
    </row>
    <row r="17" spans="1:5">
      <c r="A17" s="83">
        <v>9</v>
      </c>
      <c r="B17" s="119" t="s">
        <v>45</v>
      </c>
      <c r="C17" s="467">
        <v>20000</v>
      </c>
      <c r="D17" s="120"/>
      <c r="E17" s="118"/>
    </row>
    <row r="18" spans="1:5">
      <c r="A18" s="83">
        <v>9.1</v>
      </c>
      <c r="B18" s="123" t="s">
        <v>90</v>
      </c>
      <c r="C18" s="468"/>
      <c r="D18" s="120"/>
      <c r="E18" s="118"/>
    </row>
    <row r="19" spans="1:5">
      <c r="A19" s="83">
        <v>9.1999999999999993</v>
      </c>
      <c r="B19" s="123" t="s">
        <v>91</v>
      </c>
      <c r="C19" s="468"/>
      <c r="D19" s="120"/>
      <c r="E19" s="118"/>
    </row>
    <row r="20" spans="1:5">
      <c r="A20" s="83">
        <v>9.3000000000000007</v>
      </c>
      <c r="B20" s="231" t="s">
        <v>275</v>
      </c>
      <c r="C20" s="468"/>
      <c r="D20" s="120"/>
      <c r="E20" s="118"/>
    </row>
    <row r="21" spans="1:5">
      <c r="A21" s="83">
        <v>10</v>
      </c>
      <c r="B21" s="119" t="s">
        <v>46</v>
      </c>
      <c r="C21" s="467">
        <v>14513397.699999999</v>
      </c>
      <c r="D21" s="120"/>
      <c r="E21" s="118"/>
    </row>
    <row r="22" spans="1:5">
      <c r="A22" s="83">
        <v>10.1</v>
      </c>
      <c r="B22" s="123" t="s">
        <v>92</v>
      </c>
      <c r="C22" s="523">
        <v>51256.800000000047</v>
      </c>
      <c r="D22" s="124" t="s">
        <v>93</v>
      </c>
      <c r="E22" s="118"/>
    </row>
    <row r="23" spans="1:5">
      <c r="A23" s="83">
        <v>11</v>
      </c>
      <c r="B23" s="125" t="s">
        <v>47</v>
      </c>
      <c r="C23" s="467">
        <v>1573073.98</v>
      </c>
      <c r="D23" s="126"/>
      <c r="E23" s="129"/>
    </row>
    <row r="24" spans="1:5">
      <c r="A24" s="83">
        <v>11.1</v>
      </c>
      <c r="B24" s="471" t="s">
        <v>508</v>
      </c>
      <c r="C24" s="467">
        <v>-1942.8400000000001</v>
      </c>
      <c r="D24" s="124" t="s">
        <v>507</v>
      </c>
      <c r="E24" s="118"/>
    </row>
    <row r="25" spans="1:5">
      <c r="A25" s="83">
        <v>12</v>
      </c>
      <c r="B25" s="127" t="s">
        <v>48</v>
      </c>
      <c r="C25" s="472">
        <f>SUM(C6:C10,C14:C17,C21,C23)</f>
        <v>81277354.359999999</v>
      </c>
      <c r="D25" s="128"/>
      <c r="E25" s="118"/>
    </row>
    <row r="26" spans="1:5">
      <c r="A26" s="83">
        <v>13</v>
      </c>
      <c r="B26" s="119" t="s">
        <v>50</v>
      </c>
      <c r="C26" s="473">
        <v>0</v>
      </c>
      <c r="D26" s="130"/>
      <c r="E26" s="118"/>
    </row>
    <row r="27" spans="1:5">
      <c r="A27" s="83">
        <v>14</v>
      </c>
      <c r="B27" s="119" t="s">
        <v>51</v>
      </c>
      <c r="C27" s="473">
        <v>22493830.07</v>
      </c>
      <c r="D27" s="120"/>
      <c r="E27" s="118"/>
    </row>
    <row r="28" spans="1:5">
      <c r="A28" s="83">
        <v>15</v>
      </c>
      <c r="B28" s="119" t="s">
        <v>52</v>
      </c>
      <c r="C28" s="473">
        <v>1040335.32</v>
      </c>
      <c r="D28" s="120"/>
      <c r="E28" s="118"/>
    </row>
    <row r="29" spans="1:5">
      <c r="A29" s="83">
        <v>16</v>
      </c>
      <c r="B29" s="119" t="s">
        <v>53</v>
      </c>
      <c r="C29" s="473">
        <v>1344662.6</v>
      </c>
      <c r="D29" s="120"/>
      <c r="E29" s="118"/>
    </row>
    <row r="30" spans="1:5">
      <c r="A30" s="83">
        <v>17</v>
      </c>
      <c r="B30" s="119" t="s">
        <v>54</v>
      </c>
      <c r="C30" s="473">
        <v>0</v>
      </c>
      <c r="D30" s="120"/>
      <c r="E30" s="118"/>
    </row>
    <row r="31" spans="1:5">
      <c r="A31" s="83">
        <v>18</v>
      </c>
      <c r="B31" s="119" t="s">
        <v>55</v>
      </c>
      <c r="C31" s="473">
        <v>0</v>
      </c>
      <c r="D31" s="120"/>
      <c r="E31" s="118"/>
    </row>
    <row r="32" spans="1:5">
      <c r="A32" s="83">
        <v>19</v>
      </c>
      <c r="B32" s="119" t="s">
        <v>56</v>
      </c>
      <c r="C32" s="473">
        <v>33042.57</v>
      </c>
      <c r="D32" s="120"/>
      <c r="E32" s="118"/>
    </row>
    <row r="33" spans="1:5">
      <c r="A33" s="83">
        <v>20</v>
      </c>
      <c r="B33" s="119" t="s">
        <v>57</v>
      </c>
      <c r="C33" s="473">
        <v>1166297.2400000002</v>
      </c>
      <c r="D33" s="120"/>
      <c r="E33" s="118"/>
    </row>
    <row r="34" spans="1:5">
      <c r="A34" s="83">
        <v>20.100000000000001</v>
      </c>
      <c r="B34" s="474" t="s">
        <v>509</v>
      </c>
      <c r="C34" s="475">
        <v>-538</v>
      </c>
      <c r="D34" s="126"/>
      <c r="E34" s="129"/>
    </row>
    <row r="35" spans="1:5">
      <c r="A35" s="83">
        <v>21</v>
      </c>
      <c r="B35" s="125" t="s">
        <v>58</v>
      </c>
      <c r="C35" s="475">
        <v>0</v>
      </c>
      <c r="D35" s="126"/>
      <c r="E35" s="118"/>
    </row>
    <row r="36" spans="1:5">
      <c r="A36" s="83">
        <v>22</v>
      </c>
      <c r="B36" s="127" t="s">
        <v>59</v>
      </c>
      <c r="C36" s="472">
        <f>SUM(C26:C33,C35)</f>
        <v>26078167.800000004</v>
      </c>
      <c r="D36" s="128"/>
      <c r="E36" s="118"/>
    </row>
    <row r="37" spans="1:5">
      <c r="A37" s="83">
        <v>23</v>
      </c>
      <c r="B37" s="125" t="s">
        <v>61</v>
      </c>
      <c r="C37" s="467">
        <v>61146400</v>
      </c>
      <c r="D37" s="124" t="s">
        <v>510</v>
      </c>
      <c r="E37" s="118"/>
    </row>
    <row r="38" spans="1:5">
      <c r="A38" s="83">
        <v>24</v>
      </c>
      <c r="B38" s="125" t="s">
        <v>62</v>
      </c>
      <c r="C38" s="467"/>
      <c r="D38" s="120"/>
      <c r="E38" s="118"/>
    </row>
    <row r="39" spans="1:5">
      <c r="A39" s="83">
        <v>25</v>
      </c>
      <c r="B39" s="125" t="s">
        <v>63</v>
      </c>
      <c r="C39" s="467"/>
      <c r="D39" s="120"/>
      <c r="E39" s="118"/>
    </row>
    <row r="40" spans="1:5">
      <c r="A40" s="83">
        <v>26</v>
      </c>
      <c r="B40" s="125" t="s">
        <v>64</v>
      </c>
      <c r="C40" s="467"/>
      <c r="D40" s="120"/>
      <c r="E40" s="118"/>
    </row>
    <row r="41" spans="1:5">
      <c r="A41" s="83">
        <v>27</v>
      </c>
      <c r="B41" s="125" t="s">
        <v>65</v>
      </c>
      <c r="C41" s="467"/>
      <c r="D41" s="120"/>
      <c r="E41" s="129"/>
    </row>
    <row r="42" spans="1:5">
      <c r="A42" s="83">
        <v>28</v>
      </c>
      <c r="B42" s="125" t="s">
        <v>66</v>
      </c>
      <c r="C42" s="467">
        <v>-10929645.65</v>
      </c>
      <c r="D42" s="124" t="s">
        <v>511</v>
      </c>
    </row>
    <row r="43" spans="1:5">
      <c r="A43" s="83">
        <v>29</v>
      </c>
      <c r="B43" s="125" t="s">
        <v>67</v>
      </c>
      <c r="C43" s="467">
        <v>4982432.3</v>
      </c>
      <c r="D43" s="124" t="s">
        <v>512</v>
      </c>
    </row>
    <row r="44" spans="1:5" ht="14.4" thickBot="1">
      <c r="A44" s="131">
        <v>30</v>
      </c>
      <c r="B44" s="132" t="s">
        <v>273</v>
      </c>
      <c r="C44" s="476">
        <f>SUM(C37:C43)</f>
        <v>55199186.649999999</v>
      </c>
      <c r="D44" s="13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85" zoomScaleNormal="85" workbookViewId="0">
      <pane xSplit="1" ySplit="4" topLeftCell="K5" activePane="bottomRight" state="frozen"/>
      <selection activeCell="B9" sqref="B9"/>
      <selection pane="topRight" activeCell="B9" sqref="B9"/>
      <selection pane="bottomLeft" activeCell="B9" sqref="B9"/>
      <selection pane="bottomRight" activeCell="T26" sqref="T26"/>
    </sheetView>
  </sheetViews>
  <sheetFormatPr defaultColWidth="9.109375" defaultRowHeight="13.2"/>
  <cols>
    <col min="1" max="1" width="10.5546875" style="4" bestFit="1" customWidth="1"/>
    <col min="2" max="2" width="95" style="4" customWidth="1"/>
    <col min="3" max="3" width="13" style="4" bestFit="1" customWidth="1"/>
    <col min="4" max="4" width="16.44140625" style="4" bestFit="1" customWidth="1"/>
    <col min="5" max="5" width="13" style="4" bestFit="1" customWidth="1"/>
    <col min="6" max="6" width="16.44140625" style="4" bestFit="1" customWidth="1"/>
    <col min="7" max="7" width="13" style="4" bestFit="1" customWidth="1"/>
    <col min="8" max="8" width="13.33203125" style="4" bestFit="1" customWidth="1"/>
    <col min="9" max="9" width="13" style="4" bestFit="1" customWidth="1"/>
    <col min="10" max="10" width="13.33203125" style="4" bestFit="1" customWidth="1"/>
    <col min="11" max="11" width="13" style="4" bestFit="1" customWidth="1"/>
    <col min="12" max="16" width="13" style="35" bestFit="1" customWidth="1"/>
    <col min="17" max="17" width="14.6640625" style="35" customWidth="1"/>
    <col min="18" max="18" width="13" style="35" bestFit="1" customWidth="1"/>
    <col min="19" max="19" width="34.88671875" style="35" customWidth="1"/>
    <col min="20" max="16384" width="9.109375" style="35"/>
  </cols>
  <sheetData>
    <row r="1" spans="1:19">
      <c r="A1" s="2" t="s">
        <v>31</v>
      </c>
      <c r="B1" s="4" t="str">
        <f>'Info '!C2</f>
        <v>JSC Silk Road Bank</v>
      </c>
      <c r="L1" s="35" t="str">
        <f>'10. CC2'!B1</f>
        <v>JSC Silk Road Bank</v>
      </c>
    </row>
    <row r="2" spans="1:19">
      <c r="A2" s="2" t="s">
        <v>32</v>
      </c>
      <c r="B2" s="424">
        <f>'10. CC2'!B2</f>
        <v>43555</v>
      </c>
      <c r="L2" s="478">
        <f>'10. CC2'!B2</f>
        <v>43555</v>
      </c>
    </row>
    <row r="4" spans="1:19" ht="27" thickBot="1">
      <c r="A4" s="4" t="s">
        <v>255</v>
      </c>
      <c r="B4" s="278" t="s">
        <v>382</v>
      </c>
    </row>
    <row r="5" spans="1:19" s="267" customFormat="1" ht="13.8">
      <c r="A5" s="262"/>
      <c r="B5" s="263"/>
      <c r="C5" s="264" t="s">
        <v>0</v>
      </c>
      <c r="D5" s="264" t="s">
        <v>1</v>
      </c>
      <c r="E5" s="264" t="s">
        <v>2</v>
      </c>
      <c r="F5" s="264" t="s">
        <v>3</v>
      </c>
      <c r="G5" s="264" t="s">
        <v>4</v>
      </c>
      <c r="H5" s="264" t="s">
        <v>6</v>
      </c>
      <c r="I5" s="264" t="s">
        <v>9</v>
      </c>
      <c r="J5" s="264" t="s">
        <v>10</v>
      </c>
      <c r="K5" s="264" t="s">
        <v>11</v>
      </c>
      <c r="L5" s="264" t="s">
        <v>12</v>
      </c>
      <c r="M5" s="264" t="s">
        <v>13</v>
      </c>
      <c r="N5" s="264" t="s">
        <v>14</v>
      </c>
      <c r="O5" s="264" t="s">
        <v>365</v>
      </c>
      <c r="P5" s="264" t="s">
        <v>366</v>
      </c>
      <c r="Q5" s="264" t="s">
        <v>367</v>
      </c>
      <c r="R5" s="265" t="s">
        <v>368</v>
      </c>
      <c r="S5" s="266" t="s">
        <v>369</v>
      </c>
    </row>
    <row r="6" spans="1:19" s="267" customFormat="1" ht="99" customHeight="1">
      <c r="A6" s="268"/>
      <c r="B6" s="553" t="s">
        <v>370</v>
      </c>
      <c r="C6" s="549">
        <v>0</v>
      </c>
      <c r="D6" s="550"/>
      <c r="E6" s="549">
        <v>0.2</v>
      </c>
      <c r="F6" s="550"/>
      <c r="G6" s="549">
        <v>0.35</v>
      </c>
      <c r="H6" s="550"/>
      <c r="I6" s="549">
        <v>0.5</v>
      </c>
      <c r="J6" s="550"/>
      <c r="K6" s="549">
        <v>0.75</v>
      </c>
      <c r="L6" s="550"/>
      <c r="M6" s="549">
        <v>1</v>
      </c>
      <c r="N6" s="550"/>
      <c r="O6" s="549">
        <v>1.5</v>
      </c>
      <c r="P6" s="550"/>
      <c r="Q6" s="549">
        <v>2.5</v>
      </c>
      <c r="R6" s="550"/>
      <c r="S6" s="551" t="s">
        <v>254</v>
      </c>
    </row>
    <row r="7" spans="1:19" s="267" customFormat="1" ht="30.75" customHeight="1">
      <c r="A7" s="268"/>
      <c r="B7" s="554"/>
      <c r="C7" s="258" t="s">
        <v>257</v>
      </c>
      <c r="D7" s="258" t="s">
        <v>256</v>
      </c>
      <c r="E7" s="258" t="s">
        <v>257</v>
      </c>
      <c r="F7" s="258" t="s">
        <v>256</v>
      </c>
      <c r="G7" s="258" t="s">
        <v>257</v>
      </c>
      <c r="H7" s="258" t="s">
        <v>256</v>
      </c>
      <c r="I7" s="258" t="s">
        <v>257</v>
      </c>
      <c r="J7" s="258" t="s">
        <v>256</v>
      </c>
      <c r="K7" s="258" t="s">
        <v>257</v>
      </c>
      <c r="L7" s="258" t="s">
        <v>256</v>
      </c>
      <c r="M7" s="258" t="s">
        <v>257</v>
      </c>
      <c r="N7" s="258" t="s">
        <v>256</v>
      </c>
      <c r="O7" s="258" t="s">
        <v>257</v>
      </c>
      <c r="P7" s="258" t="s">
        <v>256</v>
      </c>
      <c r="Q7" s="258" t="s">
        <v>257</v>
      </c>
      <c r="R7" s="258" t="s">
        <v>256</v>
      </c>
      <c r="S7" s="552"/>
    </row>
    <row r="8" spans="1:19" s="136" customFormat="1" ht="13.8">
      <c r="A8" s="134">
        <v>1</v>
      </c>
      <c r="B8" s="1" t="s">
        <v>97</v>
      </c>
      <c r="C8" s="524">
        <v>20558915.18</v>
      </c>
      <c r="D8" s="524"/>
      <c r="E8" s="524"/>
      <c r="F8" s="525"/>
      <c r="G8" s="524"/>
      <c r="H8" s="524"/>
      <c r="I8" s="524"/>
      <c r="J8" s="524"/>
      <c r="K8" s="524"/>
      <c r="L8" s="524"/>
      <c r="M8" s="524">
        <v>2376947.4000000004</v>
      </c>
      <c r="N8" s="524"/>
      <c r="O8" s="524"/>
      <c r="P8" s="524"/>
      <c r="Q8" s="524"/>
      <c r="R8" s="525"/>
      <c r="S8" s="477">
        <f>$C$6*SUM(C8:D8)+$E$6*SUM(E8:F8)+$G$6*SUM(G8:H8)+$I$6*SUM(I8:J8)+$K$6*SUM(K8:L8)+$M$6*SUM(M8:N8)+$O$6*SUM(O8:P8)+$Q$6*SUM(Q8:R8)</f>
        <v>2376947.4000000004</v>
      </c>
    </row>
    <row r="9" spans="1:19" s="136" customFormat="1" ht="13.8">
      <c r="A9" s="134">
        <v>2</v>
      </c>
      <c r="B9" s="1" t="s">
        <v>98</v>
      </c>
      <c r="C9" s="524"/>
      <c r="D9" s="524"/>
      <c r="E9" s="524"/>
      <c r="F9" s="524"/>
      <c r="G9" s="524"/>
      <c r="H9" s="524"/>
      <c r="I9" s="524"/>
      <c r="J9" s="524"/>
      <c r="K9" s="524"/>
      <c r="L9" s="524"/>
      <c r="M9" s="524"/>
      <c r="N9" s="524"/>
      <c r="O9" s="524"/>
      <c r="P9" s="524"/>
      <c r="Q9" s="524"/>
      <c r="R9" s="525"/>
      <c r="S9" s="477">
        <f t="shared" ref="S9:S21" si="0">$C$6*SUM(C9:D9)+$E$6*SUM(E9:F9)+$G$6*SUM(G9:H9)+$I$6*SUM(I9:J9)+$K$6*SUM(K9:L9)+$M$6*SUM(M9:N9)+$O$6*SUM(O9:P9)+$Q$6*SUM(Q9:R9)</f>
        <v>0</v>
      </c>
    </row>
    <row r="10" spans="1:19" s="136" customFormat="1" ht="13.8">
      <c r="A10" s="134">
        <v>3</v>
      </c>
      <c r="B10" s="1" t="s">
        <v>276</v>
      </c>
      <c r="C10" s="524"/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5"/>
      <c r="S10" s="477">
        <f t="shared" si="0"/>
        <v>0</v>
      </c>
    </row>
    <row r="11" spans="1:19" s="136" customFormat="1" ht="13.8">
      <c r="A11" s="134">
        <v>4</v>
      </c>
      <c r="B11" s="1" t="s">
        <v>99</v>
      </c>
      <c r="C11" s="524"/>
      <c r="D11" s="524"/>
      <c r="E11" s="524"/>
      <c r="F11" s="524"/>
      <c r="G11" s="524"/>
      <c r="H11" s="524"/>
      <c r="I11" s="524"/>
      <c r="J11" s="524"/>
      <c r="K11" s="524"/>
      <c r="L11" s="524"/>
      <c r="M11" s="524"/>
      <c r="N11" s="524"/>
      <c r="O11" s="524"/>
      <c r="P11" s="524"/>
      <c r="Q11" s="524"/>
      <c r="R11" s="525"/>
      <c r="S11" s="477">
        <f t="shared" si="0"/>
        <v>0</v>
      </c>
    </row>
    <row r="12" spans="1:19" s="136" customFormat="1" ht="13.8">
      <c r="A12" s="134">
        <v>5</v>
      </c>
      <c r="B12" s="1" t="s">
        <v>100</v>
      </c>
      <c r="C12" s="524"/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5"/>
      <c r="S12" s="477">
        <f t="shared" si="0"/>
        <v>0</v>
      </c>
    </row>
    <row r="13" spans="1:19" s="136" customFormat="1" ht="13.8">
      <c r="A13" s="134">
        <v>6</v>
      </c>
      <c r="B13" s="1" t="s">
        <v>101</v>
      </c>
      <c r="C13" s="524"/>
      <c r="D13" s="524"/>
      <c r="E13" s="524">
        <v>5336642.24</v>
      </c>
      <c r="F13" s="524"/>
      <c r="G13" s="524"/>
      <c r="H13" s="524"/>
      <c r="I13" s="524"/>
      <c r="J13" s="524"/>
      <c r="K13" s="524"/>
      <c r="L13" s="524"/>
      <c r="M13" s="524">
        <v>5809614.6899999995</v>
      </c>
      <c r="N13" s="524"/>
      <c r="O13" s="524"/>
      <c r="P13" s="524"/>
      <c r="Q13" s="524"/>
      <c r="R13" s="525"/>
      <c r="S13" s="477">
        <f t="shared" si="0"/>
        <v>6876943.1379999993</v>
      </c>
    </row>
    <row r="14" spans="1:19" s="136" customFormat="1" ht="13.8">
      <c r="A14" s="134">
        <v>7</v>
      </c>
      <c r="B14" s="1" t="s">
        <v>102</v>
      </c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>
        <v>10240095.87999998</v>
      </c>
      <c r="N14" s="524">
        <v>26914</v>
      </c>
      <c r="O14" s="524"/>
      <c r="P14" s="524"/>
      <c r="Q14" s="524"/>
      <c r="R14" s="525"/>
      <c r="S14" s="477">
        <f t="shared" si="0"/>
        <v>10267009.87999998</v>
      </c>
    </row>
    <row r="15" spans="1:19" s="136" customFormat="1" ht="13.8">
      <c r="A15" s="134">
        <v>8</v>
      </c>
      <c r="B15" s="1" t="s">
        <v>103</v>
      </c>
      <c r="C15" s="524"/>
      <c r="D15" s="524"/>
      <c r="E15" s="524"/>
      <c r="F15" s="524"/>
      <c r="G15" s="524"/>
      <c r="H15" s="524"/>
      <c r="I15" s="524" t="s">
        <v>5</v>
      </c>
      <c r="J15" s="524"/>
      <c r="K15" s="524"/>
      <c r="L15" s="524"/>
      <c r="M15" s="524">
        <v>4484413.05</v>
      </c>
      <c r="N15" s="524"/>
      <c r="O15" s="524"/>
      <c r="P15" s="524"/>
      <c r="Q15" s="524"/>
      <c r="R15" s="525"/>
      <c r="S15" s="477">
        <f t="shared" si="0"/>
        <v>4484413.05</v>
      </c>
    </row>
    <row r="16" spans="1:19" s="136" customFormat="1" ht="13.8">
      <c r="A16" s="134">
        <v>9</v>
      </c>
      <c r="B16" s="1" t="s">
        <v>104</v>
      </c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5"/>
      <c r="S16" s="477">
        <f t="shared" si="0"/>
        <v>0</v>
      </c>
    </row>
    <row r="17" spans="1:19" s="136" customFormat="1" ht="13.8">
      <c r="A17" s="134">
        <v>10</v>
      </c>
      <c r="B17" s="1" t="s">
        <v>105</v>
      </c>
      <c r="C17" s="524"/>
      <c r="D17" s="524"/>
      <c r="E17" s="524"/>
      <c r="F17" s="524"/>
      <c r="G17" s="524"/>
      <c r="H17" s="524"/>
      <c r="I17" s="524"/>
      <c r="J17" s="524"/>
      <c r="K17" s="524"/>
      <c r="L17" s="524"/>
      <c r="M17" s="524">
        <v>923372.22</v>
      </c>
      <c r="N17" s="524"/>
      <c r="O17" s="524"/>
      <c r="P17" s="524"/>
      <c r="Q17" s="524"/>
      <c r="R17" s="525"/>
      <c r="S17" s="477">
        <f t="shared" si="0"/>
        <v>923372.22</v>
      </c>
    </row>
    <row r="18" spans="1:19" s="136" customFormat="1" ht="13.8">
      <c r="A18" s="134">
        <v>11</v>
      </c>
      <c r="B18" s="1" t="s">
        <v>106</v>
      </c>
      <c r="C18" s="524"/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>
        <v>3690412.24</v>
      </c>
      <c r="P18" s="524"/>
      <c r="Q18" s="524"/>
      <c r="R18" s="525"/>
      <c r="S18" s="477">
        <f t="shared" si="0"/>
        <v>5535618.3600000003</v>
      </c>
    </row>
    <row r="19" spans="1:19" s="136" customFormat="1" ht="13.8">
      <c r="A19" s="134">
        <v>12</v>
      </c>
      <c r="B19" s="1" t="s">
        <v>107</v>
      </c>
      <c r="C19" s="524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5"/>
      <c r="S19" s="477">
        <f t="shared" si="0"/>
        <v>0</v>
      </c>
    </row>
    <row r="20" spans="1:19" s="136" customFormat="1" ht="13.8">
      <c r="A20" s="134">
        <v>13</v>
      </c>
      <c r="B20" s="1" t="s">
        <v>253</v>
      </c>
      <c r="C20" s="524"/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5"/>
      <c r="S20" s="477">
        <f t="shared" si="0"/>
        <v>0</v>
      </c>
    </row>
    <row r="21" spans="1:19" s="136" customFormat="1" ht="13.8">
      <c r="A21" s="134">
        <v>14</v>
      </c>
      <c r="B21" s="1" t="s">
        <v>109</v>
      </c>
      <c r="C21" s="524">
        <v>11123182.58</v>
      </c>
      <c r="D21" s="524"/>
      <c r="E21" s="524">
        <v>203163.1</v>
      </c>
      <c r="F21" s="524"/>
      <c r="G21" s="524"/>
      <c r="H21" s="524"/>
      <c r="I21" s="524"/>
      <c r="J21" s="524"/>
      <c r="K21" s="524"/>
      <c r="L21" s="524"/>
      <c r="M21" s="524">
        <v>16773773.989999998</v>
      </c>
      <c r="N21" s="524"/>
      <c r="O21" s="524"/>
      <c r="P21" s="524"/>
      <c r="Q21" s="524"/>
      <c r="R21" s="525"/>
      <c r="S21" s="477">
        <f t="shared" si="0"/>
        <v>16814406.609999999</v>
      </c>
    </row>
    <row r="22" spans="1:19" ht="14.4" thickBot="1">
      <c r="A22" s="137"/>
      <c r="B22" s="138" t="s">
        <v>110</v>
      </c>
      <c r="C22" s="526">
        <f t="shared" ref="C22:S22" si="1">SUM(C8:C21)</f>
        <v>31682097.759999998</v>
      </c>
      <c r="D22" s="526">
        <f t="shared" si="1"/>
        <v>0</v>
      </c>
      <c r="E22" s="526">
        <f t="shared" si="1"/>
        <v>5539805.3399999999</v>
      </c>
      <c r="F22" s="526">
        <f t="shared" si="1"/>
        <v>0</v>
      </c>
      <c r="G22" s="526">
        <f t="shared" si="1"/>
        <v>0</v>
      </c>
      <c r="H22" s="526">
        <f t="shared" si="1"/>
        <v>0</v>
      </c>
      <c r="I22" s="526">
        <f t="shared" si="1"/>
        <v>0</v>
      </c>
      <c r="J22" s="526">
        <f t="shared" si="1"/>
        <v>0</v>
      </c>
      <c r="K22" s="526">
        <f t="shared" si="1"/>
        <v>0</v>
      </c>
      <c r="L22" s="526">
        <f t="shared" si="1"/>
        <v>0</v>
      </c>
      <c r="M22" s="526">
        <f t="shared" si="1"/>
        <v>40608217.229999974</v>
      </c>
      <c r="N22" s="526">
        <f t="shared" si="1"/>
        <v>26914</v>
      </c>
      <c r="O22" s="526">
        <f t="shared" si="1"/>
        <v>3690412.24</v>
      </c>
      <c r="P22" s="526">
        <f t="shared" si="1"/>
        <v>0</v>
      </c>
      <c r="Q22" s="526">
        <f t="shared" si="1"/>
        <v>0</v>
      </c>
      <c r="R22" s="526">
        <f t="shared" si="1"/>
        <v>0</v>
      </c>
      <c r="S22" s="526">
        <f t="shared" si="1"/>
        <v>47278710.657999977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="85" zoomScaleNormal="85"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C12" sqref="C12"/>
    </sheetView>
  </sheetViews>
  <sheetFormatPr defaultColWidth="9.109375" defaultRowHeight="13.2"/>
  <cols>
    <col min="1" max="1" width="10.5546875" style="4" bestFit="1" customWidth="1"/>
    <col min="2" max="2" width="63.6640625" style="4" bestFit="1" customWidth="1"/>
    <col min="3" max="3" width="19" style="4" customWidth="1"/>
    <col min="4" max="4" width="19.5546875" style="4" customWidth="1"/>
    <col min="5" max="5" width="31.109375" style="4" customWidth="1"/>
    <col min="6" max="6" width="29.109375" style="4" customWidth="1"/>
    <col min="7" max="7" width="28.5546875" style="4" customWidth="1"/>
    <col min="8" max="8" width="26.44140625" style="4" customWidth="1"/>
    <col min="9" max="9" width="23.6640625" style="4" customWidth="1"/>
    <col min="10" max="10" width="21.5546875" style="4" customWidth="1"/>
    <col min="11" max="11" width="15.6640625" style="4" customWidth="1"/>
    <col min="12" max="12" width="13.33203125" style="4" customWidth="1"/>
    <col min="13" max="13" width="20.88671875" style="4" customWidth="1"/>
    <col min="14" max="14" width="19.33203125" style="4" customWidth="1"/>
    <col min="15" max="15" width="18.44140625" style="4" customWidth="1"/>
    <col min="16" max="16" width="19" style="4" customWidth="1"/>
    <col min="17" max="17" width="20.33203125" style="4" customWidth="1"/>
    <col min="18" max="18" width="18" style="4" customWidth="1"/>
    <col min="19" max="19" width="36" style="4" customWidth="1"/>
    <col min="20" max="20" width="26.109375" style="4" customWidth="1"/>
    <col min="21" max="21" width="24.88671875" style="4" customWidth="1"/>
    <col min="22" max="22" width="20" style="4" customWidth="1"/>
    <col min="23" max="16384" width="9.109375" style="35"/>
  </cols>
  <sheetData>
    <row r="1" spans="1:22">
      <c r="A1" s="2" t="s">
        <v>31</v>
      </c>
      <c r="B1" s="4" t="str">
        <f>'Info '!C2</f>
        <v>JSC Silk Road Bank</v>
      </c>
    </row>
    <row r="2" spans="1:22">
      <c r="A2" s="2" t="s">
        <v>32</v>
      </c>
      <c r="B2" s="424">
        <f>'11. CRWA '!L2</f>
        <v>43555</v>
      </c>
    </row>
    <row r="4" spans="1:22" ht="13.8" thickBot="1">
      <c r="A4" s="4" t="s">
        <v>373</v>
      </c>
      <c r="B4" s="140" t="s">
        <v>96</v>
      </c>
      <c r="V4" s="37" t="s">
        <v>74</v>
      </c>
    </row>
    <row r="5" spans="1:22" ht="12.75" customHeight="1">
      <c r="A5" s="141"/>
      <c r="B5" s="142"/>
      <c r="C5" s="555" t="s">
        <v>284</v>
      </c>
      <c r="D5" s="556"/>
      <c r="E5" s="556"/>
      <c r="F5" s="556"/>
      <c r="G5" s="556"/>
      <c r="H5" s="556"/>
      <c r="I5" s="556"/>
      <c r="J5" s="556"/>
      <c r="K5" s="556"/>
      <c r="L5" s="557"/>
      <c r="M5" s="558" t="s">
        <v>285</v>
      </c>
      <c r="N5" s="559"/>
      <c r="O5" s="559"/>
      <c r="P5" s="559"/>
      <c r="Q5" s="559"/>
      <c r="R5" s="559"/>
      <c r="S5" s="560"/>
      <c r="T5" s="563" t="s">
        <v>371</v>
      </c>
      <c r="U5" s="563" t="s">
        <v>372</v>
      </c>
      <c r="V5" s="561" t="s">
        <v>122</v>
      </c>
    </row>
    <row r="6" spans="1:22" s="89" customFormat="1" ht="105.6">
      <c r="A6" s="86"/>
      <c r="B6" s="143"/>
      <c r="C6" s="144" t="s">
        <v>111</v>
      </c>
      <c r="D6" s="234" t="s">
        <v>112</v>
      </c>
      <c r="E6" s="171" t="s">
        <v>287</v>
      </c>
      <c r="F6" s="171" t="s">
        <v>288</v>
      </c>
      <c r="G6" s="234" t="s">
        <v>291</v>
      </c>
      <c r="H6" s="234" t="s">
        <v>286</v>
      </c>
      <c r="I6" s="234" t="s">
        <v>113</v>
      </c>
      <c r="J6" s="234" t="s">
        <v>114</v>
      </c>
      <c r="K6" s="145" t="s">
        <v>115</v>
      </c>
      <c r="L6" s="146" t="s">
        <v>116</v>
      </c>
      <c r="M6" s="144" t="s">
        <v>289</v>
      </c>
      <c r="N6" s="145" t="s">
        <v>117</v>
      </c>
      <c r="O6" s="145" t="s">
        <v>118</v>
      </c>
      <c r="P6" s="145" t="s">
        <v>119</v>
      </c>
      <c r="Q6" s="145" t="s">
        <v>120</v>
      </c>
      <c r="R6" s="145" t="s">
        <v>121</v>
      </c>
      <c r="S6" s="260" t="s">
        <v>290</v>
      </c>
      <c r="T6" s="564"/>
      <c r="U6" s="564"/>
      <c r="V6" s="562"/>
    </row>
    <row r="7" spans="1:22" s="136" customFormat="1">
      <c r="A7" s="147">
        <v>1</v>
      </c>
      <c r="B7" s="1" t="s">
        <v>97</v>
      </c>
      <c r="C7" s="148"/>
      <c r="D7" s="135"/>
      <c r="E7" s="135"/>
      <c r="F7" s="135"/>
      <c r="G7" s="135"/>
      <c r="H7" s="135"/>
      <c r="I7" s="135"/>
      <c r="J7" s="135"/>
      <c r="K7" s="135"/>
      <c r="L7" s="149"/>
      <c r="M7" s="148"/>
      <c r="N7" s="135"/>
      <c r="O7" s="135"/>
      <c r="P7" s="135"/>
      <c r="Q7" s="135"/>
      <c r="R7" s="135"/>
      <c r="S7" s="149"/>
      <c r="T7" s="269"/>
      <c r="U7" s="269"/>
      <c r="V7" s="150">
        <f>SUM(C7:S7)</f>
        <v>0</v>
      </c>
    </row>
    <row r="8" spans="1:22" s="136" customFormat="1">
      <c r="A8" s="147">
        <v>2</v>
      </c>
      <c r="B8" s="1" t="s">
        <v>98</v>
      </c>
      <c r="C8" s="148"/>
      <c r="D8" s="135"/>
      <c r="E8" s="135"/>
      <c r="F8" s="135"/>
      <c r="G8" s="135"/>
      <c r="H8" s="135"/>
      <c r="I8" s="135"/>
      <c r="J8" s="135"/>
      <c r="K8" s="135"/>
      <c r="L8" s="149"/>
      <c r="M8" s="148"/>
      <c r="N8" s="135"/>
      <c r="O8" s="135"/>
      <c r="P8" s="135"/>
      <c r="Q8" s="135"/>
      <c r="R8" s="135"/>
      <c r="S8" s="149"/>
      <c r="T8" s="269"/>
      <c r="U8" s="269"/>
      <c r="V8" s="150">
        <f t="shared" ref="V8:V20" si="0">SUM(C8:S8)</f>
        <v>0</v>
      </c>
    </row>
    <row r="9" spans="1:22" s="136" customFormat="1">
      <c r="A9" s="147">
        <v>3</v>
      </c>
      <c r="B9" s="1" t="s">
        <v>277</v>
      </c>
      <c r="C9" s="148"/>
      <c r="D9" s="135"/>
      <c r="E9" s="135"/>
      <c r="F9" s="135"/>
      <c r="G9" s="135"/>
      <c r="H9" s="135"/>
      <c r="I9" s="135"/>
      <c r="J9" s="135"/>
      <c r="K9" s="135"/>
      <c r="L9" s="149"/>
      <c r="M9" s="148"/>
      <c r="N9" s="135"/>
      <c r="O9" s="135"/>
      <c r="P9" s="135"/>
      <c r="Q9" s="135"/>
      <c r="R9" s="135"/>
      <c r="S9" s="149"/>
      <c r="T9" s="269"/>
      <c r="U9" s="269"/>
      <c r="V9" s="150">
        <f t="shared" si="0"/>
        <v>0</v>
      </c>
    </row>
    <row r="10" spans="1:22" s="136" customFormat="1">
      <c r="A10" s="147">
        <v>4</v>
      </c>
      <c r="B10" s="1" t="s">
        <v>99</v>
      </c>
      <c r="C10" s="148"/>
      <c r="D10" s="135"/>
      <c r="E10" s="135"/>
      <c r="F10" s="135"/>
      <c r="G10" s="135"/>
      <c r="H10" s="135"/>
      <c r="I10" s="135"/>
      <c r="J10" s="135"/>
      <c r="K10" s="135"/>
      <c r="L10" s="149"/>
      <c r="M10" s="148"/>
      <c r="N10" s="135"/>
      <c r="O10" s="135"/>
      <c r="P10" s="135"/>
      <c r="Q10" s="135"/>
      <c r="R10" s="135"/>
      <c r="S10" s="149"/>
      <c r="T10" s="269"/>
      <c r="U10" s="269"/>
      <c r="V10" s="150">
        <f t="shared" si="0"/>
        <v>0</v>
      </c>
    </row>
    <row r="11" spans="1:22" s="136" customFormat="1">
      <c r="A11" s="147">
        <v>5</v>
      </c>
      <c r="B11" s="1" t="s">
        <v>100</v>
      </c>
      <c r="C11" s="148"/>
      <c r="D11" s="135"/>
      <c r="E11" s="135"/>
      <c r="F11" s="135"/>
      <c r="G11" s="135"/>
      <c r="H11" s="135"/>
      <c r="I11" s="135"/>
      <c r="J11" s="135"/>
      <c r="K11" s="135"/>
      <c r="L11" s="149"/>
      <c r="M11" s="148"/>
      <c r="N11" s="135"/>
      <c r="O11" s="135"/>
      <c r="P11" s="135"/>
      <c r="Q11" s="135"/>
      <c r="R11" s="135"/>
      <c r="S11" s="149"/>
      <c r="T11" s="269"/>
      <c r="U11" s="269"/>
      <c r="V11" s="150">
        <f t="shared" si="0"/>
        <v>0</v>
      </c>
    </row>
    <row r="12" spans="1:22" s="136" customFormat="1">
      <c r="A12" s="147">
        <v>6</v>
      </c>
      <c r="B12" s="1" t="s">
        <v>101</v>
      </c>
      <c r="C12" s="148"/>
      <c r="D12" s="135"/>
      <c r="E12" s="135"/>
      <c r="F12" s="135"/>
      <c r="G12" s="135"/>
      <c r="H12" s="135"/>
      <c r="I12" s="135"/>
      <c r="J12" s="135"/>
      <c r="K12" s="135"/>
      <c r="L12" s="149"/>
      <c r="M12" s="148"/>
      <c r="N12" s="135"/>
      <c r="O12" s="135"/>
      <c r="P12" s="135"/>
      <c r="Q12" s="135"/>
      <c r="R12" s="135"/>
      <c r="S12" s="149"/>
      <c r="T12" s="269"/>
      <c r="U12" s="269"/>
      <c r="V12" s="150">
        <f t="shared" si="0"/>
        <v>0</v>
      </c>
    </row>
    <row r="13" spans="1:22" s="136" customFormat="1">
      <c r="A13" s="147">
        <v>7</v>
      </c>
      <c r="B13" s="1" t="s">
        <v>102</v>
      </c>
      <c r="C13" s="148"/>
      <c r="D13" s="135"/>
      <c r="E13" s="135"/>
      <c r="F13" s="135"/>
      <c r="G13" s="135"/>
      <c r="H13" s="135"/>
      <c r="I13" s="135"/>
      <c r="J13" s="135"/>
      <c r="K13" s="135"/>
      <c r="L13" s="149"/>
      <c r="M13" s="148"/>
      <c r="N13" s="135"/>
      <c r="O13" s="135"/>
      <c r="P13" s="135"/>
      <c r="Q13" s="135"/>
      <c r="R13" s="135"/>
      <c r="S13" s="149"/>
      <c r="T13" s="269"/>
      <c r="U13" s="269"/>
      <c r="V13" s="150">
        <f t="shared" si="0"/>
        <v>0</v>
      </c>
    </row>
    <row r="14" spans="1:22" s="136" customFormat="1">
      <c r="A14" s="147">
        <v>8</v>
      </c>
      <c r="B14" s="1" t="s">
        <v>103</v>
      </c>
      <c r="C14" s="148"/>
      <c r="D14" s="135"/>
      <c r="E14" s="135"/>
      <c r="F14" s="135"/>
      <c r="G14" s="135"/>
      <c r="H14" s="135"/>
      <c r="I14" s="135"/>
      <c r="J14" s="135"/>
      <c r="K14" s="135"/>
      <c r="L14" s="149"/>
      <c r="M14" s="148"/>
      <c r="N14" s="135"/>
      <c r="O14" s="135"/>
      <c r="P14" s="135"/>
      <c r="Q14" s="135"/>
      <c r="R14" s="135"/>
      <c r="S14" s="149"/>
      <c r="T14" s="269"/>
      <c r="U14" s="269"/>
      <c r="V14" s="150">
        <f t="shared" si="0"/>
        <v>0</v>
      </c>
    </row>
    <row r="15" spans="1:22" s="136" customFormat="1">
      <c r="A15" s="147">
        <v>9</v>
      </c>
      <c r="B15" s="1" t="s">
        <v>104</v>
      </c>
      <c r="C15" s="148"/>
      <c r="D15" s="135"/>
      <c r="E15" s="135"/>
      <c r="F15" s="135"/>
      <c r="G15" s="135"/>
      <c r="H15" s="135"/>
      <c r="I15" s="135"/>
      <c r="J15" s="135"/>
      <c r="K15" s="135"/>
      <c r="L15" s="149"/>
      <c r="M15" s="148"/>
      <c r="N15" s="135"/>
      <c r="O15" s="135"/>
      <c r="P15" s="135"/>
      <c r="Q15" s="135"/>
      <c r="R15" s="135"/>
      <c r="S15" s="149"/>
      <c r="T15" s="269"/>
      <c r="U15" s="269"/>
      <c r="V15" s="150">
        <f t="shared" si="0"/>
        <v>0</v>
      </c>
    </row>
    <row r="16" spans="1:22" s="136" customFormat="1">
      <c r="A16" s="147">
        <v>10</v>
      </c>
      <c r="B16" s="1" t="s">
        <v>105</v>
      </c>
      <c r="C16" s="148"/>
      <c r="D16" s="135"/>
      <c r="E16" s="135"/>
      <c r="F16" s="135"/>
      <c r="G16" s="135"/>
      <c r="H16" s="135"/>
      <c r="I16" s="135"/>
      <c r="J16" s="135"/>
      <c r="K16" s="135"/>
      <c r="L16" s="149"/>
      <c r="M16" s="148"/>
      <c r="N16" s="135"/>
      <c r="O16" s="135"/>
      <c r="P16" s="135"/>
      <c r="Q16" s="135"/>
      <c r="R16" s="135"/>
      <c r="S16" s="149"/>
      <c r="T16" s="269"/>
      <c r="U16" s="269"/>
      <c r="V16" s="150">
        <f t="shared" si="0"/>
        <v>0</v>
      </c>
    </row>
    <row r="17" spans="1:22" s="136" customFormat="1">
      <c r="A17" s="147">
        <v>11</v>
      </c>
      <c r="B17" s="1" t="s">
        <v>106</v>
      </c>
      <c r="C17" s="148"/>
      <c r="D17" s="135"/>
      <c r="E17" s="135"/>
      <c r="F17" s="135"/>
      <c r="G17" s="135"/>
      <c r="H17" s="135"/>
      <c r="I17" s="135"/>
      <c r="J17" s="135"/>
      <c r="K17" s="135"/>
      <c r="L17" s="149"/>
      <c r="M17" s="148"/>
      <c r="N17" s="135"/>
      <c r="O17" s="135"/>
      <c r="P17" s="135"/>
      <c r="Q17" s="135"/>
      <c r="R17" s="135"/>
      <c r="S17" s="149"/>
      <c r="T17" s="269"/>
      <c r="U17" s="269"/>
      <c r="V17" s="150">
        <f t="shared" si="0"/>
        <v>0</v>
      </c>
    </row>
    <row r="18" spans="1:22" s="136" customFormat="1">
      <c r="A18" s="147">
        <v>12</v>
      </c>
      <c r="B18" s="1" t="s">
        <v>107</v>
      </c>
      <c r="C18" s="148"/>
      <c r="D18" s="135"/>
      <c r="E18" s="135"/>
      <c r="F18" s="135"/>
      <c r="G18" s="135"/>
      <c r="H18" s="135"/>
      <c r="I18" s="135"/>
      <c r="J18" s="135"/>
      <c r="K18" s="135"/>
      <c r="L18" s="149"/>
      <c r="M18" s="148"/>
      <c r="N18" s="135"/>
      <c r="O18" s="135"/>
      <c r="P18" s="135"/>
      <c r="Q18" s="135"/>
      <c r="R18" s="135"/>
      <c r="S18" s="149"/>
      <c r="T18" s="269"/>
      <c r="U18" s="269"/>
      <c r="V18" s="150">
        <f t="shared" si="0"/>
        <v>0</v>
      </c>
    </row>
    <row r="19" spans="1:22" s="136" customFormat="1">
      <c r="A19" s="147">
        <v>13</v>
      </c>
      <c r="B19" s="1" t="s">
        <v>108</v>
      </c>
      <c r="C19" s="148"/>
      <c r="D19" s="135"/>
      <c r="E19" s="135"/>
      <c r="F19" s="135"/>
      <c r="G19" s="135"/>
      <c r="H19" s="135"/>
      <c r="I19" s="135"/>
      <c r="J19" s="135"/>
      <c r="K19" s="135"/>
      <c r="L19" s="149"/>
      <c r="M19" s="148"/>
      <c r="N19" s="135"/>
      <c r="O19" s="135"/>
      <c r="P19" s="135"/>
      <c r="Q19" s="135"/>
      <c r="R19" s="135"/>
      <c r="S19" s="149"/>
      <c r="T19" s="269"/>
      <c r="U19" s="269"/>
      <c r="V19" s="150">
        <f t="shared" si="0"/>
        <v>0</v>
      </c>
    </row>
    <row r="20" spans="1:22" s="136" customFormat="1">
      <c r="A20" s="147">
        <v>14</v>
      </c>
      <c r="B20" s="1" t="s">
        <v>109</v>
      </c>
      <c r="C20" s="148"/>
      <c r="D20" s="135"/>
      <c r="E20" s="135"/>
      <c r="F20" s="135"/>
      <c r="G20" s="135"/>
      <c r="H20" s="135"/>
      <c r="I20" s="135"/>
      <c r="J20" s="135"/>
      <c r="K20" s="135"/>
      <c r="L20" s="149"/>
      <c r="M20" s="148"/>
      <c r="N20" s="135"/>
      <c r="O20" s="135"/>
      <c r="P20" s="135"/>
      <c r="Q20" s="135"/>
      <c r="R20" s="135"/>
      <c r="S20" s="149"/>
      <c r="T20" s="269"/>
      <c r="U20" s="269"/>
      <c r="V20" s="150">
        <f t="shared" si="0"/>
        <v>0</v>
      </c>
    </row>
    <row r="21" spans="1:22" ht="13.8" thickBot="1">
      <c r="A21" s="137"/>
      <c r="B21" s="151" t="s">
        <v>110</v>
      </c>
      <c r="C21" s="152">
        <f>SUM(C7:C20)</f>
        <v>0</v>
      </c>
      <c r="D21" s="139">
        <f t="shared" ref="D21:V21" si="1">SUM(D7:D20)</f>
        <v>0</v>
      </c>
      <c r="E21" s="139">
        <f t="shared" si="1"/>
        <v>0</v>
      </c>
      <c r="F21" s="139">
        <f t="shared" si="1"/>
        <v>0</v>
      </c>
      <c r="G21" s="139">
        <f t="shared" si="1"/>
        <v>0</v>
      </c>
      <c r="H21" s="139">
        <f t="shared" si="1"/>
        <v>0</v>
      </c>
      <c r="I21" s="139">
        <f t="shared" si="1"/>
        <v>0</v>
      </c>
      <c r="J21" s="139">
        <f t="shared" si="1"/>
        <v>0</v>
      </c>
      <c r="K21" s="139">
        <f t="shared" si="1"/>
        <v>0</v>
      </c>
      <c r="L21" s="153">
        <f t="shared" si="1"/>
        <v>0</v>
      </c>
      <c r="M21" s="152">
        <f t="shared" si="1"/>
        <v>0</v>
      </c>
      <c r="N21" s="139">
        <f t="shared" si="1"/>
        <v>0</v>
      </c>
      <c r="O21" s="139">
        <f t="shared" si="1"/>
        <v>0</v>
      </c>
      <c r="P21" s="139">
        <f t="shared" si="1"/>
        <v>0</v>
      </c>
      <c r="Q21" s="139">
        <f t="shared" si="1"/>
        <v>0</v>
      </c>
      <c r="R21" s="139">
        <f t="shared" si="1"/>
        <v>0</v>
      </c>
      <c r="S21" s="153">
        <f>SUM(S7:S20)</f>
        <v>0</v>
      </c>
      <c r="T21" s="153">
        <f>SUM(T7:T20)</f>
        <v>0</v>
      </c>
      <c r="U21" s="153">
        <f t="shared" ref="U21" si="2">SUM(U7:U20)</f>
        <v>0</v>
      </c>
      <c r="V21" s="154">
        <f t="shared" si="1"/>
        <v>0</v>
      </c>
    </row>
    <row r="24" spans="1:22">
      <c r="A24" s="7"/>
      <c r="B24" s="7"/>
      <c r="C24" s="63"/>
      <c r="D24" s="63"/>
      <c r="E24" s="63"/>
    </row>
    <row r="25" spans="1:22">
      <c r="A25" s="155"/>
      <c r="B25" s="155"/>
      <c r="C25" s="7"/>
      <c r="D25" s="63"/>
      <c r="E25" s="63"/>
    </row>
    <row r="26" spans="1:22">
      <c r="A26" s="155"/>
      <c r="B26" s="64"/>
      <c r="C26" s="7"/>
      <c r="D26" s="63"/>
      <c r="E26" s="63"/>
    </row>
    <row r="27" spans="1:22">
      <c r="A27" s="155"/>
      <c r="B27" s="155"/>
      <c r="C27" s="7"/>
      <c r="D27" s="63"/>
      <c r="E27" s="63"/>
    </row>
    <row r="28" spans="1:22">
      <c r="A28" s="155"/>
      <c r="B28" s="64"/>
      <c r="C28" s="7"/>
      <c r="D28" s="63"/>
      <c r="E28" s="63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C8" activePane="bottomRight" state="frozen"/>
      <selection activeCell="B9" sqref="B9"/>
      <selection pane="topRight" activeCell="B9" sqref="B9"/>
      <selection pane="bottomLeft" activeCell="B9" sqref="B9"/>
      <selection pane="bottomRight" activeCell="I26" sqref="I26"/>
    </sheetView>
  </sheetViews>
  <sheetFormatPr defaultColWidth="9.109375" defaultRowHeight="13.8"/>
  <cols>
    <col min="1" max="1" width="10.5546875" style="4" bestFit="1" customWidth="1"/>
    <col min="2" max="2" width="101.88671875" style="4" customWidth="1"/>
    <col min="3" max="3" width="13.6640625" style="270" customWidth="1"/>
    <col min="4" max="4" width="14.88671875" style="270" bestFit="1" customWidth="1"/>
    <col min="5" max="5" width="17.6640625" style="270" customWidth="1"/>
    <col min="6" max="6" width="15.88671875" style="270" customWidth="1"/>
    <col min="7" max="7" width="17.44140625" style="270" customWidth="1"/>
    <col min="8" max="8" width="15.33203125" style="270" customWidth="1"/>
    <col min="9" max="16384" width="9.109375" style="35"/>
  </cols>
  <sheetData>
    <row r="1" spans="1:9">
      <c r="A1" s="2" t="s">
        <v>31</v>
      </c>
      <c r="B1" s="4" t="str">
        <f>'Info '!C2</f>
        <v>JSC Silk Road Bank</v>
      </c>
    </row>
    <row r="2" spans="1:9">
      <c r="A2" s="2" t="s">
        <v>32</v>
      </c>
      <c r="B2" s="424">
        <f>'12. CRM'!B2</f>
        <v>43555</v>
      </c>
    </row>
    <row r="4" spans="1:9" ht="14.4" thickBot="1">
      <c r="A4" s="2" t="s">
        <v>259</v>
      </c>
      <c r="B4" s="140" t="s">
        <v>383</v>
      </c>
    </row>
    <row r="5" spans="1:9">
      <c r="A5" s="141"/>
      <c r="B5" s="156"/>
      <c r="C5" s="271" t="s">
        <v>0</v>
      </c>
      <c r="D5" s="271" t="s">
        <v>1</v>
      </c>
      <c r="E5" s="271" t="s">
        <v>2</v>
      </c>
      <c r="F5" s="271" t="s">
        <v>3</v>
      </c>
      <c r="G5" s="272" t="s">
        <v>4</v>
      </c>
      <c r="H5" s="273" t="s">
        <v>6</v>
      </c>
      <c r="I5" s="157"/>
    </row>
    <row r="6" spans="1:9" s="157" customFormat="1" ht="12.75" customHeight="1">
      <c r="A6" s="158"/>
      <c r="B6" s="567" t="s">
        <v>258</v>
      </c>
      <c r="C6" s="569" t="s">
        <v>375</v>
      </c>
      <c r="D6" s="571" t="s">
        <v>374</v>
      </c>
      <c r="E6" s="572"/>
      <c r="F6" s="569" t="s">
        <v>379</v>
      </c>
      <c r="G6" s="569" t="s">
        <v>380</v>
      </c>
      <c r="H6" s="565" t="s">
        <v>378</v>
      </c>
    </row>
    <row r="7" spans="1:9" ht="41.4">
      <c r="A7" s="160"/>
      <c r="B7" s="568"/>
      <c r="C7" s="570"/>
      <c r="D7" s="274" t="s">
        <v>377</v>
      </c>
      <c r="E7" s="274" t="s">
        <v>376</v>
      </c>
      <c r="F7" s="570"/>
      <c r="G7" s="570"/>
      <c r="H7" s="566"/>
      <c r="I7" s="157"/>
    </row>
    <row r="8" spans="1:9">
      <c r="A8" s="158">
        <v>1</v>
      </c>
      <c r="B8" s="1" t="s">
        <v>97</v>
      </c>
      <c r="C8" s="479">
        <v>2376947.4000000004</v>
      </c>
      <c r="D8" s="480"/>
      <c r="E8" s="479"/>
      <c r="F8" s="479">
        <v>2376947.4000000004</v>
      </c>
      <c r="G8" s="481">
        <v>2376947.4000000004</v>
      </c>
      <c r="H8" s="276">
        <f>G8/(C8+E8)</f>
        <v>1</v>
      </c>
    </row>
    <row r="9" spans="1:9" ht="15" customHeight="1">
      <c r="A9" s="158">
        <v>2</v>
      </c>
      <c r="B9" s="1" t="s">
        <v>98</v>
      </c>
      <c r="C9" s="479">
        <v>0</v>
      </c>
      <c r="D9" s="480"/>
      <c r="E9" s="479"/>
      <c r="F9" s="479">
        <v>0</v>
      </c>
      <c r="G9" s="481">
        <v>0</v>
      </c>
      <c r="H9" s="276" t="e">
        <f t="shared" ref="H9:H21" si="0">G9/(C9+E9)</f>
        <v>#DIV/0!</v>
      </c>
    </row>
    <row r="10" spans="1:9">
      <c r="A10" s="158">
        <v>3</v>
      </c>
      <c r="B10" s="1" t="s">
        <v>277</v>
      </c>
      <c r="C10" s="479">
        <v>0</v>
      </c>
      <c r="D10" s="480"/>
      <c r="E10" s="479"/>
      <c r="F10" s="479">
        <v>0</v>
      </c>
      <c r="G10" s="481">
        <v>0</v>
      </c>
      <c r="H10" s="276" t="e">
        <f t="shared" si="0"/>
        <v>#DIV/0!</v>
      </c>
    </row>
    <row r="11" spans="1:9">
      <c r="A11" s="158">
        <v>4</v>
      </c>
      <c r="B11" s="1" t="s">
        <v>99</v>
      </c>
      <c r="C11" s="479">
        <v>0</v>
      </c>
      <c r="D11" s="480"/>
      <c r="E11" s="479"/>
      <c r="F11" s="479">
        <v>0</v>
      </c>
      <c r="G11" s="481">
        <v>0</v>
      </c>
      <c r="H11" s="276" t="e">
        <f t="shared" si="0"/>
        <v>#DIV/0!</v>
      </c>
    </row>
    <row r="12" spans="1:9">
      <c r="A12" s="158">
        <v>5</v>
      </c>
      <c r="B12" s="1" t="s">
        <v>100</v>
      </c>
      <c r="C12" s="479">
        <v>0</v>
      </c>
      <c r="D12" s="480"/>
      <c r="E12" s="479"/>
      <c r="F12" s="479">
        <v>0</v>
      </c>
      <c r="G12" s="481">
        <v>0</v>
      </c>
      <c r="H12" s="276" t="e">
        <f t="shared" si="0"/>
        <v>#DIV/0!</v>
      </c>
    </row>
    <row r="13" spans="1:9">
      <c r="A13" s="158">
        <v>6</v>
      </c>
      <c r="B13" s="1" t="s">
        <v>101</v>
      </c>
      <c r="C13" s="479">
        <v>6876943.1379999993</v>
      </c>
      <c r="D13" s="480"/>
      <c r="E13" s="479"/>
      <c r="F13" s="479">
        <v>6876943.1379999993</v>
      </c>
      <c r="G13" s="481">
        <v>6876943.1379999993</v>
      </c>
      <c r="H13" s="276">
        <f t="shared" si="0"/>
        <v>1</v>
      </c>
    </row>
    <row r="14" spans="1:9">
      <c r="A14" s="158">
        <v>7</v>
      </c>
      <c r="B14" s="1" t="s">
        <v>102</v>
      </c>
      <c r="C14" s="479">
        <v>10267009.87999998</v>
      </c>
      <c r="D14" s="480">
        <v>2177601.3199999998</v>
      </c>
      <c r="E14" s="479">
        <v>26914</v>
      </c>
      <c r="F14" s="479">
        <v>10293923.87999998</v>
      </c>
      <c r="G14" s="481">
        <v>10293923.87999998</v>
      </c>
      <c r="H14" s="276">
        <f t="shared" si="0"/>
        <v>1</v>
      </c>
    </row>
    <row r="15" spans="1:9">
      <c r="A15" s="158">
        <v>8</v>
      </c>
      <c r="B15" s="1" t="s">
        <v>103</v>
      </c>
      <c r="C15" s="479">
        <v>4484413.05</v>
      </c>
      <c r="D15" s="480"/>
      <c r="E15" s="479"/>
      <c r="F15" s="479">
        <v>4484413.05</v>
      </c>
      <c r="G15" s="481">
        <v>4484413.05</v>
      </c>
      <c r="H15" s="276">
        <f t="shared" si="0"/>
        <v>1</v>
      </c>
    </row>
    <row r="16" spans="1:9">
      <c r="A16" s="158">
        <v>9</v>
      </c>
      <c r="B16" s="1" t="s">
        <v>104</v>
      </c>
      <c r="C16" s="479">
        <v>0</v>
      </c>
      <c r="D16" s="480"/>
      <c r="E16" s="479"/>
      <c r="F16" s="479">
        <v>0</v>
      </c>
      <c r="G16" s="481">
        <v>0</v>
      </c>
      <c r="H16" s="276" t="e">
        <f t="shared" si="0"/>
        <v>#DIV/0!</v>
      </c>
    </row>
    <row r="17" spans="1:8">
      <c r="A17" s="158">
        <v>10</v>
      </c>
      <c r="B17" s="1" t="s">
        <v>105</v>
      </c>
      <c r="C17" s="479">
        <v>923372.22</v>
      </c>
      <c r="D17" s="480"/>
      <c r="E17" s="479"/>
      <c r="F17" s="479">
        <v>923372.22</v>
      </c>
      <c r="G17" s="481">
        <v>923372.22</v>
      </c>
      <c r="H17" s="276">
        <f t="shared" si="0"/>
        <v>1</v>
      </c>
    </row>
    <row r="18" spans="1:8">
      <c r="A18" s="158">
        <v>11</v>
      </c>
      <c r="B18" s="1" t="s">
        <v>106</v>
      </c>
      <c r="C18" s="479">
        <v>5535618.3600000003</v>
      </c>
      <c r="D18" s="480"/>
      <c r="E18" s="479"/>
      <c r="F18" s="479">
        <v>5535618.3600000003</v>
      </c>
      <c r="G18" s="481">
        <v>5535618.3600000003</v>
      </c>
      <c r="H18" s="276">
        <f t="shared" si="0"/>
        <v>1</v>
      </c>
    </row>
    <row r="19" spans="1:8">
      <c r="A19" s="158">
        <v>12</v>
      </c>
      <c r="B19" s="1" t="s">
        <v>107</v>
      </c>
      <c r="C19" s="479">
        <v>0</v>
      </c>
      <c r="D19" s="480"/>
      <c r="E19" s="479"/>
      <c r="F19" s="479">
        <v>0</v>
      </c>
      <c r="G19" s="481">
        <v>0</v>
      </c>
      <c r="H19" s="276" t="e">
        <f t="shared" si="0"/>
        <v>#DIV/0!</v>
      </c>
    </row>
    <row r="20" spans="1:8">
      <c r="A20" s="158">
        <v>13</v>
      </c>
      <c r="B20" s="1" t="s">
        <v>253</v>
      </c>
      <c r="C20" s="479">
        <v>0</v>
      </c>
      <c r="D20" s="480"/>
      <c r="E20" s="479"/>
      <c r="F20" s="479">
        <v>0</v>
      </c>
      <c r="G20" s="481">
        <v>0</v>
      </c>
      <c r="H20" s="276" t="e">
        <f t="shared" si="0"/>
        <v>#DIV/0!</v>
      </c>
    </row>
    <row r="21" spans="1:8">
      <c r="A21" s="158">
        <v>14</v>
      </c>
      <c r="B21" s="1" t="s">
        <v>109</v>
      </c>
      <c r="C21" s="479">
        <v>16814406.609999999</v>
      </c>
      <c r="D21" s="480"/>
      <c r="E21" s="479"/>
      <c r="F21" s="479">
        <v>16814406.609999999</v>
      </c>
      <c r="G21" s="481">
        <v>16814406.609999999</v>
      </c>
      <c r="H21" s="276">
        <f t="shared" si="0"/>
        <v>1</v>
      </c>
    </row>
    <row r="22" spans="1:8" ht="14.4" thickBot="1">
      <c r="A22" s="161"/>
      <c r="B22" s="162" t="s">
        <v>110</v>
      </c>
      <c r="C22" s="275">
        <v>47278710.657999977</v>
      </c>
      <c r="D22" s="275">
        <v>2177601.3199999998</v>
      </c>
      <c r="E22" s="275">
        <v>26914</v>
      </c>
      <c r="F22" s="275">
        <v>47305624.657999977</v>
      </c>
      <c r="G22" s="275">
        <v>47305624.657999977</v>
      </c>
      <c r="H22" s="277">
        <f>G22/(C22+E22)</f>
        <v>1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85" zoomScaleNormal="85" workbookViewId="0">
      <pane xSplit="2" ySplit="6" topLeftCell="G7" activePane="bottomRight" state="frozen"/>
      <selection pane="topRight" activeCell="C1" sqref="C1"/>
      <selection pane="bottomLeft" activeCell="A6" sqref="A6"/>
      <selection pane="bottomRight" activeCell="I27" sqref="I27"/>
    </sheetView>
  </sheetViews>
  <sheetFormatPr defaultColWidth="9.109375" defaultRowHeight="13.8"/>
  <cols>
    <col min="1" max="1" width="10.5546875" style="270" bestFit="1" customWidth="1"/>
    <col min="2" max="2" width="71.77734375" style="270" customWidth="1"/>
    <col min="3" max="11" width="12.6640625" style="270" customWidth="1"/>
    <col min="12" max="16384" width="9.109375" style="270"/>
  </cols>
  <sheetData>
    <row r="1" spans="1:11">
      <c r="A1" s="270" t="s">
        <v>31</v>
      </c>
      <c r="B1" s="270" t="str">
        <f>'Info '!C2</f>
        <v>JSC Silk Road Bank</v>
      </c>
    </row>
    <row r="2" spans="1:11">
      <c r="A2" s="270" t="s">
        <v>32</v>
      </c>
      <c r="B2" s="498">
        <f>'13. CRME '!B2</f>
        <v>43555</v>
      </c>
      <c r="C2" s="289"/>
      <c r="D2" s="289"/>
    </row>
    <row r="3" spans="1:11">
      <c r="B3" s="289"/>
      <c r="C3" s="289"/>
      <c r="D3" s="289"/>
    </row>
    <row r="4" spans="1:11" ht="14.4" thickBot="1">
      <c r="A4" s="270" t="s">
        <v>255</v>
      </c>
      <c r="B4" s="320" t="s">
        <v>384</v>
      </c>
      <c r="C4" s="289"/>
      <c r="D4" s="289"/>
    </row>
    <row r="5" spans="1:11" ht="30" customHeight="1">
      <c r="A5" s="573"/>
      <c r="B5" s="574"/>
      <c r="C5" s="575" t="s">
        <v>435</v>
      </c>
      <c r="D5" s="575"/>
      <c r="E5" s="575"/>
      <c r="F5" s="575" t="s">
        <v>436</v>
      </c>
      <c r="G5" s="575"/>
      <c r="H5" s="575"/>
      <c r="I5" s="575" t="s">
        <v>437</v>
      </c>
      <c r="J5" s="575"/>
      <c r="K5" s="576"/>
    </row>
    <row r="6" spans="1:11">
      <c r="A6" s="290"/>
      <c r="B6" s="291"/>
      <c r="C6" s="42" t="s">
        <v>70</v>
      </c>
      <c r="D6" s="42" t="s">
        <v>71</v>
      </c>
      <c r="E6" s="42" t="s">
        <v>72</v>
      </c>
      <c r="F6" s="42" t="s">
        <v>70</v>
      </c>
      <c r="G6" s="42" t="s">
        <v>71</v>
      </c>
      <c r="H6" s="42" t="s">
        <v>72</v>
      </c>
      <c r="I6" s="42" t="s">
        <v>70</v>
      </c>
      <c r="J6" s="42" t="s">
        <v>71</v>
      </c>
      <c r="K6" s="42" t="s">
        <v>72</v>
      </c>
    </row>
    <row r="7" spans="1:11">
      <c r="A7" s="292" t="s">
        <v>387</v>
      </c>
      <c r="B7" s="293"/>
      <c r="C7" s="293"/>
      <c r="D7" s="293"/>
      <c r="E7" s="293"/>
      <c r="F7" s="293"/>
      <c r="G7" s="293"/>
      <c r="H7" s="293"/>
      <c r="I7" s="293"/>
      <c r="J7" s="293"/>
      <c r="K7" s="294"/>
    </row>
    <row r="8" spans="1:11">
      <c r="A8" s="295">
        <v>1</v>
      </c>
      <c r="B8" s="296" t="s">
        <v>385</v>
      </c>
      <c r="C8" s="482"/>
      <c r="D8" s="482"/>
      <c r="E8" s="482"/>
      <c r="F8" s="483">
        <v>23536492.330000002</v>
      </c>
      <c r="G8" s="483">
        <v>12993912.842499999</v>
      </c>
      <c r="H8" s="483">
        <v>36530405.172499999</v>
      </c>
      <c r="I8" s="298">
        <v>17023821</v>
      </c>
      <c r="J8" s="298">
        <v>7965760</v>
      </c>
      <c r="K8" s="299">
        <v>24989581</v>
      </c>
    </row>
    <row r="9" spans="1:11">
      <c r="A9" s="292" t="s">
        <v>388</v>
      </c>
      <c r="B9" s="293"/>
      <c r="C9" s="484"/>
      <c r="D9" s="484"/>
      <c r="E9" s="484"/>
      <c r="F9" s="484"/>
      <c r="G9" s="484"/>
      <c r="H9" s="484"/>
      <c r="I9" s="485"/>
      <c r="J9" s="485"/>
      <c r="K9" s="294"/>
    </row>
    <row r="10" spans="1:11">
      <c r="A10" s="300">
        <v>2</v>
      </c>
      <c r="B10" s="301" t="s">
        <v>396</v>
      </c>
      <c r="C10" s="486">
        <v>3004081</v>
      </c>
      <c r="D10" s="487">
        <v>7261963</v>
      </c>
      <c r="E10" s="487">
        <v>10266044</v>
      </c>
      <c r="F10" s="487">
        <v>1270969.1101500001</v>
      </c>
      <c r="G10" s="487">
        <v>3093026.7734500002</v>
      </c>
      <c r="H10" s="487">
        <v>4363995.8836000003</v>
      </c>
      <c r="I10" s="488">
        <v>250351.91</v>
      </c>
      <c r="J10" s="488">
        <v>499926.16</v>
      </c>
      <c r="K10" s="302">
        <v>750278.07</v>
      </c>
    </row>
    <row r="11" spans="1:11">
      <c r="A11" s="300">
        <v>3</v>
      </c>
      <c r="B11" s="301" t="s">
        <v>390</v>
      </c>
      <c r="C11" s="486">
        <v>6640622</v>
      </c>
      <c r="D11" s="487">
        <v>7274886</v>
      </c>
      <c r="E11" s="487">
        <v>13915508</v>
      </c>
      <c r="F11" s="487">
        <v>4227017.9207499987</v>
      </c>
      <c r="G11" s="487">
        <v>4277140.3189999992</v>
      </c>
      <c r="H11" s="487">
        <v>8504158.2397499979</v>
      </c>
      <c r="I11" s="488">
        <v>2728041.5065000001</v>
      </c>
      <c r="J11" s="488">
        <v>2085865.6775</v>
      </c>
      <c r="K11" s="302">
        <v>4813907.1840000004</v>
      </c>
    </row>
    <row r="12" spans="1:11">
      <c r="A12" s="300">
        <v>4</v>
      </c>
      <c r="B12" s="301" t="s">
        <v>391</v>
      </c>
      <c r="C12" s="486">
        <v>0</v>
      </c>
      <c r="D12" s="487">
        <v>0</v>
      </c>
      <c r="E12" s="487">
        <v>0</v>
      </c>
      <c r="F12" s="487"/>
      <c r="G12" s="487"/>
      <c r="H12" s="487">
        <v>0</v>
      </c>
      <c r="I12" s="488"/>
      <c r="J12" s="488"/>
      <c r="K12" s="302">
        <v>0</v>
      </c>
    </row>
    <row r="13" spans="1:11">
      <c r="A13" s="300">
        <v>5</v>
      </c>
      <c r="B13" s="301" t="s">
        <v>399</v>
      </c>
      <c r="C13" s="486">
        <v>1186977</v>
      </c>
      <c r="D13" s="487">
        <v>88230</v>
      </c>
      <c r="E13" s="487">
        <v>1275207</v>
      </c>
      <c r="F13" s="487">
        <v>784480.34889999998</v>
      </c>
      <c r="G13" s="487">
        <v>388886.06199999998</v>
      </c>
      <c r="H13" s="487">
        <v>1173366.4109</v>
      </c>
      <c r="I13" s="488">
        <v>109735.735</v>
      </c>
      <c r="J13" s="488">
        <v>5745.5334999999995</v>
      </c>
      <c r="K13" s="302">
        <v>115481.26850000001</v>
      </c>
    </row>
    <row r="14" spans="1:11">
      <c r="A14" s="300">
        <v>6</v>
      </c>
      <c r="B14" s="301" t="s">
        <v>431</v>
      </c>
      <c r="C14" s="486">
        <v>0</v>
      </c>
      <c r="D14" s="487">
        <v>0</v>
      </c>
      <c r="E14" s="487">
        <v>0</v>
      </c>
      <c r="F14" s="487"/>
      <c r="G14" s="487"/>
      <c r="H14" s="487">
        <v>0</v>
      </c>
      <c r="I14" s="488"/>
      <c r="J14" s="488"/>
      <c r="K14" s="302">
        <v>0</v>
      </c>
    </row>
    <row r="15" spans="1:11">
      <c r="A15" s="300">
        <v>7</v>
      </c>
      <c r="B15" s="301" t="s">
        <v>432</v>
      </c>
      <c r="C15" s="486">
        <v>530394</v>
      </c>
      <c r="D15" s="487">
        <v>327230</v>
      </c>
      <c r="E15" s="487">
        <v>857624</v>
      </c>
      <c r="F15" s="487">
        <v>432683.79</v>
      </c>
      <c r="G15" s="487">
        <v>321836.67</v>
      </c>
      <c r="H15" s="487">
        <v>754520.46</v>
      </c>
      <c r="I15" s="488">
        <v>432683.79</v>
      </c>
      <c r="J15" s="488">
        <v>321836.67</v>
      </c>
      <c r="K15" s="302">
        <v>754520.46</v>
      </c>
    </row>
    <row r="16" spans="1:11">
      <c r="A16" s="300">
        <v>8</v>
      </c>
      <c r="B16" s="303" t="s">
        <v>392</v>
      </c>
      <c r="C16" s="486">
        <v>11362074</v>
      </c>
      <c r="D16" s="486">
        <v>14952309</v>
      </c>
      <c r="E16" s="487">
        <v>26314383</v>
      </c>
      <c r="F16" s="487">
        <v>6715151.1697999984</v>
      </c>
      <c r="G16" s="487">
        <v>8080889.8244499993</v>
      </c>
      <c r="H16" s="487">
        <v>14796040.994249998</v>
      </c>
      <c r="I16" s="488">
        <v>3520812.9415000002</v>
      </c>
      <c r="J16" s="488">
        <v>2913374.0409999997</v>
      </c>
      <c r="K16" s="302">
        <v>6434186.9824999999</v>
      </c>
    </row>
    <row r="17" spans="1:11">
      <c r="A17" s="292" t="s">
        <v>389</v>
      </c>
      <c r="B17" s="293"/>
      <c r="C17" s="485"/>
      <c r="D17" s="485"/>
      <c r="E17" s="485"/>
      <c r="F17" s="485"/>
      <c r="G17" s="485"/>
      <c r="H17" s="485"/>
      <c r="I17" s="485"/>
      <c r="J17" s="485"/>
      <c r="K17" s="294"/>
    </row>
    <row r="18" spans="1:11">
      <c r="A18" s="300">
        <v>9</v>
      </c>
      <c r="B18" s="301" t="s">
        <v>395</v>
      </c>
      <c r="C18" s="486">
        <v>0</v>
      </c>
      <c r="D18" s="487">
        <v>0</v>
      </c>
      <c r="E18" s="487">
        <v>0</v>
      </c>
      <c r="F18" s="488"/>
      <c r="G18" s="488"/>
      <c r="H18" s="488">
        <v>0</v>
      </c>
      <c r="I18" s="488"/>
      <c r="J18" s="488"/>
      <c r="K18" s="302">
        <v>0</v>
      </c>
    </row>
    <row r="19" spans="1:11">
      <c r="A19" s="300">
        <v>10</v>
      </c>
      <c r="B19" s="301" t="s">
        <v>433</v>
      </c>
      <c r="C19" s="486">
        <v>49304123</v>
      </c>
      <c r="D19" s="487">
        <v>10120961</v>
      </c>
      <c r="E19" s="487">
        <v>59425084</v>
      </c>
      <c r="F19" s="488">
        <v>16389112.975000001</v>
      </c>
      <c r="G19" s="488">
        <v>39680.51</v>
      </c>
      <c r="H19" s="488">
        <v>16428793.485000001</v>
      </c>
      <c r="I19" s="488">
        <v>25544407.095000003</v>
      </c>
      <c r="J19" s="488">
        <v>5733170.4499999993</v>
      </c>
      <c r="K19" s="302">
        <v>31277577.545000002</v>
      </c>
    </row>
    <row r="20" spans="1:11">
      <c r="A20" s="300">
        <v>11</v>
      </c>
      <c r="B20" s="301" t="s">
        <v>394</v>
      </c>
      <c r="C20" s="486">
        <v>0</v>
      </c>
      <c r="D20" s="487">
        <v>0</v>
      </c>
      <c r="E20" s="487">
        <v>0</v>
      </c>
      <c r="F20" s="488"/>
      <c r="G20" s="488"/>
      <c r="H20" s="488">
        <v>0</v>
      </c>
      <c r="I20" s="488">
        <v>0</v>
      </c>
      <c r="J20" s="488">
        <v>0</v>
      </c>
      <c r="K20" s="302">
        <v>0</v>
      </c>
    </row>
    <row r="21" spans="1:11" ht="14.4" thickBot="1">
      <c r="A21" s="304">
        <v>12</v>
      </c>
      <c r="B21" s="305" t="s">
        <v>393</v>
      </c>
      <c r="C21" s="489">
        <v>49304123</v>
      </c>
      <c r="D21" s="489">
        <v>10120961</v>
      </c>
      <c r="E21" s="489">
        <v>59425084</v>
      </c>
      <c r="F21" s="306">
        <v>16389112.975000001</v>
      </c>
      <c r="G21" s="306">
        <v>39680.51</v>
      </c>
      <c r="H21" s="306">
        <v>16428793.485000001</v>
      </c>
      <c r="I21" s="306">
        <v>25544407.095000003</v>
      </c>
      <c r="J21" s="306">
        <v>5733170.4499999993</v>
      </c>
      <c r="K21" s="302">
        <v>31277577.545000002</v>
      </c>
    </row>
    <row r="22" spans="1:11" ht="38.25" customHeight="1" thickBot="1">
      <c r="A22" s="307"/>
      <c r="B22" s="308"/>
      <c r="C22" s="308"/>
      <c r="D22" s="308"/>
      <c r="E22" s="308"/>
      <c r="F22" s="577" t="s">
        <v>516</v>
      </c>
      <c r="G22" s="575"/>
      <c r="H22" s="575"/>
      <c r="I22" s="577" t="s">
        <v>517</v>
      </c>
      <c r="J22" s="575"/>
      <c r="K22" s="576"/>
    </row>
    <row r="23" spans="1:11">
      <c r="A23" s="309">
        <v>13</v>
      </c>
      <c r="B23" s="310" t="s">
        <v>385</v>
      </c>
      <c r="C23" s="311"/>
      <c r="D23" s="311"/>
      <c r="E23" s="311"/>
      <c r="F23" s="490">
        <v>23536492.330000002</v>
      </c>
      <c r="G23" s="490">
        <v>12993912.842499999</v>
      </c>
      <c r="H23" s="490">
        <v>36530405.172499999</v>
      </c>
      <c r="I23" s="491">
        <v>17023821</v>
      </c>
      <c r="J23" s="491">
        <v>7965760</v>
      </c>
      <c r="K23" s="492">
        <v>24989581</v>
      </c>
    </row>
    <row r="24" spans="1:11" ht="14.4" thickBot="1">
      <c r="A24" s="312">
        <v>14</v>
      </c>
      <c r="B24" s="313" t="s">
        <v>397</v>
      </c>
      <c r="C24" s="314"/>
      <c r="D24" s="315"/>
      <c r="E24" s="316"/>
      <c r="F24" s="493">
        <v>1678787.7924499996</v>
      </c>
      <c r="G24" s="493">
        <v>8041209.3144500004</v>
      </c>
      <c r="H24" s="493">
        <v>9719997.1068999991</v>
      </c>
      <c r="I24" s="494">
        <v>880203.23537499993</v>
      </c>
      <c r="J24" s="494">
        <v>728343.51024999993</v>
      </c>
      <c r="K24" s="495">
        <v>1608546.745625</v>
      </c>
    </row>
    <row r="25" spans="1:11" ht="14.4" thickBot="1">
      <c r="A25" s="317">
        <v>15</v>
      </c>
      <c r="B25" s="318" t="s">
        <v>398</v>
      </c>
      <c r="C25" s="319"/>
      <c r="D25" s="319"/>
      <c r="E25" s="319"/>
      <c r="F25" s="496">
        <v>14.019932975359067</v>
      </c>
      <c r="G25" s="496">
        <v>1.6159152603017091</v>
      </c>
      <c r="H25" s="496">
        <v>3.7582732557160865</v>
      </c>
      <c r="I25" s="496">
        <v>19.340784395943746</v>
      </c>
      <c r="J25" s="496">
        <v>10.936817432842638</v>
      </c>
      <c r="K25" s="497">
        <v>15.535501885766031</v>
      </c>
    </row>
    <row r="27" spans="1:11" ht="40.200000000000003">
      <c r="B27" s="288" t="s">
        <v>434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C6" activePane="bottomRight" state="frozen"/>
      <selection pane="topRight" activeCell="B1" sqref="B1"/>
      <selection pane="bottomLeft" activeCell="A5" sqref="A5"/>
      <selection pane="bottomRight" activeCell="J27" sqref="J27"/>
    </sheetView>
  </sheetViews>
  <sheetFormatPr defaultColWidth="9.109375" defaultRowHeight="13.2"/>
  <cols>
    <col min="1" max="1" width="10.5546875" style="4" bestFit="1" customWidth="1"/>
    <col min="2" max="2" width="44.33203125" style="4" customWidth="1"/>
    <col min="3" max="3" width="12.5546875" style="4" bestFit="1" customWidth="1"/>
    <col min="4" max="4" width="11.44140625" style="4" customWidth="1"/>
    <col min="5" max="5" width="18.33203125" style="4" bestFit="1" customWidth="1"/>
    <col min="6" max="13" width="12.6640625" style="4" customWidth="1"/>
    <col min="14" max="14" width="31" style="4" bestFit="1" customWidth="1"/>
    <col min="15" max="16384" width="9.109375" style="35"/>
  </cols>
  <sheetData>
    <row r="1" spans="1:14">
      <c r="A1" s="4" t="s">
        <v>31</v>
      </c>
      <c r="B1" s="4" t="str">
        <f>'Info '!C2</f>
        <v>JSC Silk Road Bank</v>
      </c>
    </row>
    <row r="2" spans="1:14" ht="14.25" customHeight="1">
      <c r="A2" s="4" t="s">
        <v>32</v>
      </c>
      <c r="B2" s="424">
        <f>'14. LCR'!B2</f>
        <v>43555</v>
      </c>
    </row>
    <row r="3" spans="1:14" ht="14.25" customHeight="1"/>
    <row r="4" spans="1:14" ht="13.8" thickBot="1">
      <c r="A4" s="4" t="s">
        <v>271</v>
      </c>
      <c r="B4" s="233" t="s">
        <v>29</v>
      </c>
    </row>
    <row r="5" spans="1:14" s="168" customFormat="1">
      <c r="A5" s="164"/>
      <c r="B5" s="165"/>
      <c r="C5" s="166" t="s">
        <v>0</v>
      </c>
      <c r="D5" s="166" t="s">
        <v>1</v>
      </c>
      <c r="E5" s="166" t="s">
        <v>2</v>
      </c>
      <c r="F5" s="166" t="s">
        <v>3</v>
      </c>
      <c r="G5" s="166" t="s">
        <v>4</v>
      </c>
      <c r="H5" s="166" t="s">
        <v>6</v>
      </c>
      <c r="I5" s="166" t="s">
        <v>9</v>
      </c>
      <c r="J5" s="166" t="s">
        <v>10</v>
      </c>
      <c r="K5" s="166" t="s">
        <v>11</v>
      </c>
      <c r="L5" s="166" t="s">
        <v>12</v>
      </c>
      <c r="M5" s="166" t="s">
        <v>13</v>
      </c>
      <c r="N5" s="167" t="s">
        <v>14</v>
      </c>
    </row>
    <row r="6" spans="1:14" ht="26.4">
      <c r="A6" s="169"/>
      <c r="B6" s="170"/>
      <c r="C6" s="171" t="s">
        <v>270</v>
      </c>
      <c r="D6" s="172" t="s">
        <v>269</v>
      </c>
      <c r="E6" s="173" t="s">
        <v>268</v>
      </c>
      <c r="F6" s="174">
        <v>0</v>
      </c>
      <c r="G6" s="174">
        <v>0.2</v>
      </c>
      <c r="H6" s="174">
        <v>0.35</v>
      </c>
      <c r="I6" s="174">
        <v>0.5</v>
      </c>
      <c r="J6" s="174">
        <v>0.75</v>
      </c>
      <c r="K6" s="174">
        <v>1</v>
      </c>
      <c r="L6" s="174">
        <v>1.5</v>
      </c>
      <c r="M6" s="174">
        <v>2.5</v>
      </c>
      <c r="N6" s="232" t="s">
        <v>283</v>
      </c>
    </row>
    <row r="7" spans="1:14" ht="13.8">
      <c r="A7" s="175">
        <v>1</v>
      </c>
      <c r="B7" s="176" t="s">
        <v>267</v>
      </c>
      <c r="C7" s="177">
        <f>SUM(C8:C13)</f>
        <v>16221695</v>
      </c>
      <c r="D7" s="170"/>
      <c r="E7" s="178">
        <f t="shared" ref="E7:M7" si="0">SUM(E8:E13)</f>
        <v>324433.90000000002</v>
      </c>
      <c r="F7" s="179">
        <f>SUM(F8:F13)</f>
        <v>0</v>
      </c>
      <c r="G7" s="179">
        <f t="shared" si="0"/>
        <v>0</v>
      </c>
      <c r="H7" s="179">
        <f t="shared" si="0"/>
        <v>0</v>
      </c>
      <c r="I7" s="179">
        <f t="shared" si="0"/>
        <v>0</v>
      </c>
      <c r="J7" s="179">
        <f t="shared" si="0"/>
        <v>0</v>
      </c>
      <c r="K7" s="179">
        <f t="shared" si="0"/>
        <v>324433.90000000002</v>
      </c>
      <c r="L7" s="179">
        <f t="shared" si="0"/>
        <v>0</v>
      </c>
      <c r="M7" s="179">
        <f t="shared" si="0"/>
        <v>0</v>
      </c>
      <c r="N7" s="180">
        <f>SUM(N8:N13)</f>
        <v>324433.90000000002</v>
      </c>
    </row>
    <row r="8" spans="1:14" ht="13.8">
      <c r="A8" s="175">
        <v>1.1000000000000001</v>
      </c>
      <c r="B8" s="181" t="s">
        <v>265</v>
      </c>
      <c r="C8" s="179">
        <v>16221695</v>
      </c>
      <c r="D8" s="182">
        <v>0.02</v>
      </c>
      <c r="E8" s="178">
        <f>C8*D8</f>
        <v>324433.90000000002</v>
      </c>
      <c r="F8" s="179"/>
      <c r="G8" s="179"/>
      <c r="H8" s="179"/>
      <c r="I8" s="179"/>
      <c r="J8" s="179"/>
      <c r="K8" s="179">
        <f>E8</f>
        <v>324433.90000000002</v>
      </c>
      <c r="L8" s="179"/>
      <c r="M8" s="179"/>
      <c r="N8" s="180">
        <f>SUMPRODUCT($F$6:$M$6,F8:M8)</f>
        <v>324433.90000000002</v>
      </c>
    </row>
    <row r="9" spans="1:14" ht="13.8">
      <c r="A9" s="175">
        <v>1.2</v>
      </c>
      <c r="B9" s="181" t="s">
        <v>264</v>
      </c>
      <c r="C9" s="179">
        <v>0</v>
      </c>
      <c r="D9" s="182">
        <v>0.05</v>
      </c>
      <c r="E9" s="178">
        <f>C9*D9</f>
        <v>0</v>
      </c>
      <c r="F9" s="179"/>
      <c r="G9" s="179"/>
      <c r="H9" s="179"/>
      <c r="I9" s="179"/>
      <c r="J9" s="179"/>
      <c r="K9" s="179"/>
      <c r="L9" s="179"/>
      <c r="M9" s="179"/>
      <c r="N9" s="180">
        <f t="shared" ref="N9:N12" si="1">SUMPRODUCT($F$6:$M$6,F9:M9)</f>
        <v>0</v>
      </c>
    </row>
    <row r="10" spans="1:14" ht="13.8">
      <c r="A10" s="175">
        <v>1.3</v>
      </c>
      <c r="B10" s="181" t="s">
        <v>263</v>
      </c>
      <c r="C10" s="179">
        <v>0</v>
      </c>
      <c r="D10" s="182">
        <v>0.08</v>
      </c>
      <c r="E10" s="178">
        <f>C10*D10</f>
        <v>0</v>
      </c>
      <c r="F10" s="179"/>
      <c r="G10" s="179"/>
      <c r="H10" s="179"/>
      <c r="I10" s="179"/>
      <c r="J10" s="179"/>
      <c r="K10" s="179"/>
      <c r="L10" s="179"/>
      <c r="M10" s="179"/>
      <c r="N10" s="180">
        <f>SUMPRODUCT($F$6:$M$6,F10:M10)</f>
        <v>0</v>
      </c>
    </row>
    <row r="11" spans="1:14" ht="13.8">
      <c r="A11" s="175">
        <v>1.4</v>
      </c>
      <c r="B11" s="181" t="s">
        <v>262</v>
      </c>
      <c r="C11" s="179">
        <v>0</v>
      </c>
      <c r="D11" s="182">
        <v>0.11</v>
      </c>
      <c r="E11" s="178">
        <f>C11*D11</f>
        <v>0</v>
      </c>
      <c r="F11" s="179"/>
      <c r="G11" s="179"/>
      <c r="H11" s="179"/>
      <c r="I11" s="179"/>
      <c r="J11" s="179"/>
      <c r="K11" s="179"/>
      <c r="L11" s="179"/>
      <c r="M11" s="179"/>
      <c r="N11" s="180">
        <f t="shared" si="1"/>
        <v>0</v>
      </c>
    </row>
    <row r="12" spans="1:14" ht="13.8">
      <c r="A12" s="175">
        <v>1.5</v>
      </c>
      <c r="B12" s="181" t="s">
        <v>261</v>
      </c>
      <c r="C12" s="179">
        <v>0</v>
      </c>
      <c r="D12" s="182">
        <v>0.14000000000000001</v>
      </c>
      <c r="E12" s="178">
        <f>C12*D12</f>
        <v>0</v>
      </c>
      <c r="F12" s="179"/>
      <c r="G12" s="179"/>
      <c r="H12" s="179"/>
      <c r="I12" s="179"/>
      <c r="J12" s="179"/>
      <c r="K12" s="179"/>
      <c r="L12" s="179"/>
      <c r="M12" s="179"/>
      <c r="N12" s="180">
        <f t="shared" si="1"/>
        <v>0</v>
      </c>
    </row>
    <row r="13" spans="1:14" ht="13.8">
      <c r="A13" s="175">
        <v>1.6</v>
      </c>
      <c r="B13" s="183" t="s">
        <v>260</v>
      </c>
      <c r="C13" s="179">
        <v>0</v>
      </c>
      <c r="D13" s="184"/>
      <c r="E13" s="179"/>
      <c r="F13" s="179"/>
      <c r="G13" s="179"/>
      <c r="H13" s="179"/>
      <c r="I13" s="179"/>
      <c r="J13" s="179"/>
      <c r="K13" s="179"/>
      <c r="L13" s="179"/>
      <c r="M13" s="179"/>
      <c r="N13" s="180">
        <f>SUMPRODUCT($F$6:$M$6,F13:M13)</f>
        <v>0</v>
      </c>
    </row>
    <row r="14" spans="1:14" ht="13.8">
      <c r="A14" s="175">
        <v>2</v>
      </c>
      <c r="B14" s="185" t="s">
        <v>266</v>
      </c>
      <c r="C14" s="177">
        <f>SUM(C15:C20)</f>
        <v>0</v>
      </c>
      <c r="D14" s="170"/>
      <c r="E14" s="178">
        <f t="shared" ref="E14:M14" si="2">SUM(E15:E20)</f>
        <v>0</v>
      </c>
      <c r="F14" s="179">
        <f t="shared" si="2"/>
        <v>0</v>
      </c>
      <c r="G14" s="179">
        <f t="shared" si="2"/>
        <v>0</v>
      </c>
      <c r="H14" s="179">
        <f t="shared" si="2"/>
        <v>0</v>
      </c>
      <c r="I14" s="179">
        <f t="shared" si="2"/>
        <v>0</v>
      </c>
      <c r="J14" s="179">
        <f t="shared" si="2"/>
        <v>0</v>
      </c>
      <c r="K14" s="179">
        <f t="shared" si="2"/>
        <v>0</v>
      </c>
      <c r="L14" s="179">
        <f t="shared" si="2"/>
        <v>0</v>
      </c>
      <c r="M14" s="179">
        <f t="shared" si="2"/>
        <v>0</v>
      </c>
      <c r="N14" s="180">
        <f>SUM(N15:N20)</f>
        <v>0</v>
      </c>
    </row>
    <row r="15" spans="1:14" ht="13.8">
      <c r="A15" s="175">
        <v>2.1</v>
      </c>
      <c r="B15" s="183" t="s">
        <v>265</v>
      </c>
      <c r="C15" s="179"/>
      <c r="D15" s="182">
        <v>5.0000000000000001E-3</v>
      </c>
      <c r="E15" s="178">
        <f>C15*D15</f>
        <v>0</v>
      </c>
      <c r="F15" s="179"/>
      <c r="G15" s="179"/>
      <c r="H15" s="179"/>
      <c r="I15" s="179"/>
      <c r="J15" s="179"/>
      <c r="K15" s="179"/>
      <c r="L15" s="179"/>
      <c r="M15" s="179"/>
      <c r="N15" s="180">
        <f>SUMPRODUCT($F$6:$M$6,F15:M15)</f>
        <v>0</v>
      </c>
    </row>
    <row r="16" spans="1:14" ht="13.8">
      <c r="A16" s="175">
        <v>2.2000000000000002</v>
      </c>
      <c r="B16" s="183" t="s">
        <v>264</v>
      </c>
      <c r="C16" s="179"/>
      <c r="D16" s="182">
        <v>0.01</v>
      </c>
      <c r="E16" s="178">
        <f>C16*D16</f>
        <v>0</v>
      </c>
      <c r="F16" s="179"/>
      <c r="G16" s="179"/>
      <c r="H16" s="179"/>
      <c r="I16" s="179"/>
      <c r="J16" s="179"/>
      <c r="K16" s="179"/>
      <c r="L16" s="179"/>
      <c r="M16" s="179"/>
      <c r="N16" s="180">
        <f t="shared" ref="N16:N20" si="3">SUMPRODUCT($F$6:$M$6,F16:M16)</f>
        <v>0</v>
      </c>
    </row>
    <row r="17" spans="1:14" ht="13.8">
      <c r="A17" s="175">
        <v>2.2999999999999998</v>
      </c>
      <c r="B17" s="183" t="s">
        <v>263</v>
      </c>
      <c r="C17" s="179"/>
      <c r="D17" s="182">
        <v>0.02</v>
      </c>
      <c r="E17" s="178">
        <f>C17*D17</f>
        <v>0</v>
      </c>
      <c r="F17" s="179"/>
      <c r="G17" s="179"/>
      <c r="H17" s="179"/>
      <c r="I17" s="179"/>
      <c r="J17" s="179"/>
      <c r="K17" s="179"/>
      <c r="L17" s="179"/>
      <c r="M17" s="179"/>
      <c r="N17" s="180">
        <f t="shared" si="3"/>
        <v>0</v>
      </c>
    </row>
    <row r="18" spans="1:14" ht="13.8">
      <c r="A18" s="175">
        <v>2.4</v>
      </c>
      <c r="B18" s="183" t="s">
        <v>262</v>
      </c>
      <c r="C18" s="179"/>
      <c r="D18" s="182">
        <v>0.03</v>
      </c>
      <c r="E18" s="178">
        <f>C18*D18</f>
        <v>0</v>
      </c>
      <c r="F18" s="179"/>
      <c r="G18" s="179"/>
      <c r="H18" s="179"/>
      <c r="I18" s="179"/>
      <c r="J18" s="179"/>
      <c r="K18" s="179"/>
      <c r="L18" s="179"/>
      <c r="M18" s="179"/>
      <c r="N18" s="180">
        <f t="shared" si="3"/>
        <v>0</v>
      </c>
    </row>
    <row r="19" spans="1:14" ht="13.8">
      <c r="A19" s="175">
        <v>2.5</v>
      </c>
      <c r="B19" s="183" t="s">
        <v>261</v>
      </c>
      <c r="C19" s="179"/>
      <c r="D19" s="182">
        <v>0.04</v>
      </c>
      <c r="E19" s="178">
        <f>C19*D19</f>
        <v>0</v>
      </c>
      <c r="F19" s="179"/>
      <c r="G19" s="179"/>
      <c r="H19" s="179"/>
      <c r="I19" s="179"/>
      <c r="J19" s="179"/>
      <c r="K19" s="179"/>
      <c r="L19" s="179"/>
      <c r="M19" s="179"/>
      <c r="N19" s="180">
        <f t="shared" si="3"/>
        <v>0</v>
      </c>
    </row>
    <row r="20" spans="1:14" ht="13.8">
      <c r="A20" s="175">
        <v>2.6</v>
      </c>
      <c r="B20" s="183" t="s">
        <v>260</v>
      </c>
      <c r="C20" s="179"/>
      <c r="D20" s="184"/>
      <c r="E20" s="186"/>
      <c r="F20" s="179"/>
      <c r="G20" s="179"/>
      <c r="H20" s="179"/>
      <c r="I20" s="179"/>
      <c r="J20" s="179"/>
      <c r="K20" s="179"/>
      <c r="L20" s="179"/>
      <c r="M20" s="179"/>
      <c r="N20" s="180">
        <f t="shared" si="3"/>
        <v>0</v>
      </c>
    </row>
    <row r="21" spans="1:14" ht="14.4" thickBot="1">
      <c r="A21" s="187"/>
      <c r="B21" s="188" t="s">
        <v>110</v>
      </c>
      <c r="C21" s="163">
        <f>C14+C7</f>
        <v>16221695</v>
      </c>
      <c r="D21" s="189"/>
      <c r="E21" s="190">
        <f>E14+E7</f>
        <v>324433.90000000002</v>
      </c>
      <c r="F21" s="191">
        <f>F7+F14</f>
        <v>0</v>
      </c>
      <c r="G21" s="191">
        <f t="shared" ref="G21:L21" si="4">G7+G14</f>
        <v>0</v>
      </c>
      <c r="H21" s="191">
        <f t="shared" si="4"/>
        <v>0</v>
      </c>
      <c r="I21" s="191">
        <f t="shared" si="4"/>
        <v>0</v>
      </c>
      <c r="J21" s="191">
        <f t="shared" si="4"/>
        <v>0</v>
      </c>
      <c r="K21" s="191">
        <f t="shared" si="4"/>
        <v>324433.90000000002</v>
      </c>
      <c r="L21" s="191">
        <f t="shared" si="4"/>
        <v>0</v>
      </c>
      <c r="M21" s="191">
        <f>M7+M14</f>
        <v>0</v>
      </c>
      <c r="N21" s="192">
        <f>N14+N7</f>
        <v>324433.90000000002</v>
      </c>
    </row>
    <row r="22" spans="1:14">
      <c r="E22" s="193"/>
      <c r="F22" s="193"/>
      <c r="G22" s="193"/>
      <c r="H22" s="193"/>
      <c r="I22" s="193"/>
      <c r="J22" s="193"/>
      <c r="K22" s="193"/>
      <c r="L22" s="193"/>
      <c r="M22" s="193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="90" zoomScaleNormal="90" workbookViewId="0">
      <selection activeCell="F10" sqref="F10"/>
    </sheetView>
  </sheetViews>
  <sheetFormatPr defaultRowHeight="14.4"/>
  <cols>
    <col min="1" max="1" width="11.44140625" customWidth="1"/>
    <col min="2" max="2" width="76.88671875" style="362" customWidth="1"/>
    <col min="3" max="3" width="22.88671875" customWidth="1"/>
  </cols>
  <sheetData>
    <row r="1" spans="1:3">
      <c r="A1" s="2" t="s">
        <v>31</v>
      </c>
      <c r="B1" t="str">
        <f>'Info '!C2</f>
        <v>JSC Silk Road Bank</v>
      </c>
    </row>
    <row r="2" spans="1:3">
      <c r="A2" s="2" t="s">
        <v>32</v>
      </c>
      <c r="B2" s="499">
        <f>'15. CCR '!B2</f>
        <v>43555</v>
      </c>
    </row>
    <row r="3" spans="1:3">
      <c r="A3" s="4"/>
      <c r="B3"/>
    </row>
    <row r="4" spans="1:3">
      <c r="A4" s="4" t="s">
        <v>438</v>
      </c>
      <c r="B4" t="s">
        <v>439</v>
      </c>
    </row>
    <row r="5" spans="1:3">
      <c r="A5" s="363" t="s">
        <v>440</v>
      </c>
      <c r="B5" s="364"/>
      <c r="C5" s="365"/>
    </row>
    <row r="6" spans="1:3">
      <c r="A6" s="366">
        <v>1</v>
      </c>
      <c r="B6" s="367" t="s">
        <v>441</v>
      </c>
      <c r="C6" s="500">
        <v>81277354.399999976</v>
      </c>
    </row>
    <row r="7" spans="1:3">
      <c r="A7" s="366">
        <v>2</v>
      </c>
      <c r="B7" s="367" t="s">
        <v>442</v>
      </c>
      <c r="C7" s="500">
        <v>-5033689.0999999996</v>
      </c>
    </row>
    <row r="8" spans="1:3" ht="24">
      <c r="A8" s="368">
        <v>3</v>
      </c>
      <c r="B8" s="369" t="s">
        <v>443</v>
      </c>
      <c r="C8" s="501">
        <f>C6+C7</f>
        <v>76243665.299999982</v>
      </c>
    </row>
    <row r="9" spans="1:3">
      <c r="A9" s="363" t="s">
        <v>444</v>
      </c>
      <c r="B9" s="364"/>
      <c r="C9" s="502"/>
    </row>
    <row r="10" spans="1:3">
      <c r="A10" s="370">
        <v>4</v>
      </c>
      <c r="B10" s="371" t="s">
        <v>445</v>
      </c>
      <c r="C10" s="500"/>
    </row>
    <row r="11" spans="1:3">
      <c r="A11" s="370">
        <v>5</v>
      </c>
      <c r="B11" s="372" t="s">
        <v>446</v>
      </c>
      <c r="C11" s="500"/>
    </row>
    <row r="12" spans="1:3">
      <c r="A12" s="370" t="s">
        <v>447</v>
      </c>
      <c r="B12" s="372" t="s">
        <v>448</v>
      </c>
      <c r="C12" s="501">
        <v>324433.90000000002</v>
      </c>
    </row>
    <row r="13" spans="1:3" ht="22.8">
      <c r="A13" s="373">
        <v>6</v>
      </c>
      <c r="B13" s="371" t="s">
        <v>449</v>
      </c>
      <c r="C13" s="500"/>
    </row>
    <row r="14" spans="1:3">
      <c r="A14" s="373">
        <v>7</v>
      </c>
      <c r="B14" s="374" t="s">
        <v>450</v>
      </c>
      <c r="C14" s="500"/>
    </row>
    <row r="15" spans="1:3">
      <c r="A15" s="375">
        <v>8</v>
      </c>
      <c r="B15" s="376" t="s">
        <v>451</v>
      </c>
      <c r="C15" s="500"/>
    </row>
    <row r="16" spans="1:3">
      <c r="A16" s="373">
        <v>9</v>
      </c>
      <c r="B16" s="374" t="s">
        <v>452</v>
      </c>
      <c r="C16" s="500"/>
    </row>
    <row r="17" spans="1:3">
      <c r="A17" s="373">
        <v>10</v>
      </c>
      <c r="B17" s="374" t="s">
        <v>453</v>
      </c>
      <c r="C17" s="500"/>
    </row>
    <row r="18" spans="1:3">
      <c r="A18" s="377">
        <v>11</v>
      </c>
      <c r="B18" s="378" t="s">
        <v>454</v>
      </c>
      <c r="C18" s="501">
        <f>SUM(C10:C17)</f>
        <v>324433.90000000002</v>
      </c>
    </row>
    <row r="19" spans="1:3">
      <c r="A19" s="379" t="s">
        <v>455</v>
      </c>
      <c r="B19" s="380"/>
      <c r="C19" s="503"/>
    </row>
    <row r="20" spans="1:3">
      <c r="A20" s="381">
        <v>12</v>
      </c>
      <c r="B20" s="371" t="s">
        <v>456</v>
      </c>
      <c r="C20" s="500"/>
    </row>
    <row r="21" spans="1:3">
      <c r="A21" s="381">
        <v>13</v>
      </c>
      <c r="B21" s="371" t="s">
        <v>457</v>
      </c>
      <c r="C21" s="500"/>
    </row>
    <row r="22" spans="1:3">
      <c r="A22" s="381">
        <v>14</v>
      </c>
      <c r="B22" s="371" t="s">
        <v>458</v>
      </c>
      <c r="C22" s="500"/>
    </row>
    <row r="23" spans="1:3" ht="22.8">
      <c r="A23" s="381" t="s">
        <v>459</v>
      </c>
      <c r="B23" s="371" t="s">
        <v>460</v>
      </c>
      <c r="C23" s="500"/>
    </row>
    <row r="24" spans="1:3">
      <c r="A24" s="381">
        <v>15</v>
      </c>
      <c r="B24" s="371" t="s">
        <v>461</v>
      </c>
      <c r="C24" s="500"/>
    </row>
    <row r="25" spans="1:3">
      <c r="A25" s="381" t="s">
        <v>462</v>
      </c>
      <c r="B25" s="371" t="s">
        <v>463</v>
      </c>
      <c r="C25" s="500"/>
    </row>
    <row r="26" spans="1:3">
      <c r="A26" s="382">
        <v>16</v>
      </c>
      <c r="B26" s="383" t="s">
        <v>464</v>
      </c>
      <c r="C26" s="501">
        <f>SUM(C20:C25)</f>
        <v>0</v>
      </c>
    </row>
    <row r="27" spans="1:3">
      <c r="A27" s="363" t="s">
        <v>465</v>
      </c>
      <c r="B27" s="364"/>
      <c r="C27" s="502"/>
    </row>
    <row r="28" spans="1:3">
      <c r="A28" s="384">
        <v>17</v>
      </c>
      <c r="B28" s="372" t="s">
        <v>466</v>
      </c>
      <c r="C28" s="500">
        <v>2177601.3200000003</v>
      </c>
    </row>
    <row r="29" spans="1:3">
      <c r="A29" s="384">
        <v>18</v>
      </c>
      <c r="B29" s="372" t="s">
        <v>467</v>
      </c>
      <c r="C29" s="500">
        <v>-1935618</v>
      </c>
    </row>
    <row r="30" spans="1:3">
      <c r="A30" s="382">
        <v>19</v>
      </c>
      <c r="B30" s="383" t="s">
        <v>468</v>
      </c>
      <c r="C30" s="501">
        <f>C28+C29</f>
        <v>241983.3200000003</v>
      </c>
    </row>
    <row r="31" spans="1:3">
      <c r="A31" s="363" t="s">
        <v>469</v>
      </c>
      <c r="B31" s="364"/>
      <c r="C31" s="502"/>
    </row>
    <row r="32" spans="1:3" ht="22.8">
      <c r="A32" s="384" t="s">
        <v>470</v>
      </c>
      <c r="B32" s="371" t="s">
        <v>471</v>
      </c>
      <c r="C32" s="504"/>
    </row>
    <row r="33" spans="1:3">
      <c r="A33" s="384" t="s">
        <v>472</v>
      </c>
      <c r="B33" s="372" t="s">
        <v>473</v>
      </c>
      <c r="C33" s="504"/>
    </row>
    <row r="34" spans="1:3">
      <c r="A34" s="363" t="s">
        <v>474</v>
      </c>
      <c r="B34" s="364"/>
      <c r="C34" s="502"/>
    </row>
    <row r="35" spans="1:3">
      <c r="A35" s="385">
        <v>20</v>
      </c>
      <c r="B35" s="386" t="s">
        <v>475</v>
      </c>
      <c r="C35" s="501">
        <v>50165497.549999997</v>
      </c>
    </row>
    <row r="36" spans="1:3">
      <c r="A36" s="382">
        <v>21</v>
      </c>
      <c r="B36" s="383" t="s">
        <v>476</v>
      </c>
      <c r="C36" s="501">
        <v>76810082.519999981</v>
      </c>
    </row>
    <row r="37" spans="1:3">
      <c r="A37" s="363" t="s">
        <v>477</v>
      </c>
      <c r="B37" s="364"/>
      <c r="C37" s="502"/>
    </row>
    <row r="38" spans="1:3">
      <c r="A38" s="382">
        <v>22</v>
      </c>
      <c r="B38" s="383" t="s">
        <v>477</v>
      </c>
      <c r="C38" s="505">
        <f>IFERROR(C35/C36,0)</f>
        <v>0.65311084045428269</v>
      </c>
    </row>
    <row r="39" spans="1:3">
      <c r="A39" s="363" t="s">
        <v>478</v>
      </c>
      <c r="B39" s="364"/>
      <c r="C39" s="502"/>
    </row>
    <row r="40" spans="1:3">
      <c r="A40" s="387" t="s">
        <v>479</v>
      </c>
      <c r="B40" s="371" t="s">
        <v>480</v>
      </c>
      <c r="C40" s="504"/>
    </row>
    <row r="41" spans="1:3" ht="22.8">
      <c r="A41" s="388" t="s">
        <v>481</v>
      </c>
      <c r="B41" s="367" t="s">
        <v>482</v>
      </c>
      <c r="C41" s="50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3" sqref="B3"/>
    </sheetView>
  </sheetViews>
  <sheetFormatPr defaultColWidth="9.109375" defaultRowHeight="13.8"/>
  <cols>
    <col min="1" max="1" width="9.5546875" style="3" bestFit="1" customWidth="1"/>
    <col min="2" max="2" width="65.44140625" style="3" customWidth="1"/>
    <col min="3" max="3" width="12.6640625" style="3" customWidth="1"/>
    <col min="4" max="7" width="12.6640625" style="4" customWidth="1"/>
    <col min="8" max="13" width="6.6640625" style="5" customWidth="1"/>
    <col min="14" max="16384" width="9.109375" style="5"/>
  </cols>
  <sheetData>
    <row r="1" spans="1:8">
      <c r="A1" s="2" t="s">
        <v>31</v>
      </c>
      <c r="B1" s="3" t="str">
        <f>'Info '!C2</f>
        <v>JSC Silk Road Bank</v>
      </c>
    </row>
    <row r="2" spans="1:8">
      <c r="A2" s="2" t="s">
        <v>32</v>
      </c>
      <c r="B2" s="411">
        <v>43555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4.4" thickBot="1">
      <c r="A4" s="9" t="s">
        <v>145</v>
      </c>
      <c r="B4" s="10" t="s">
        <v>144</v>
      </c>
      <c r="C4" s="10"/>
      <c r="D4" s="10"/>
      <c r="E4" s="10"/>
      <c r="F4" s="10"/>
      <c r="G4" s="10"/>
      <c r="H4" s="8"/>
    </row>
    <row r="5" spans="1:8">
      <c r="A5" s="11" t="s">
        <v>7</v>
      </c>
      <c r="B5" s="12"/>
      <c r="C5" s="506" t="s">
        <v>513</v>
      </c>
      <c r="D5" s="506" t="s">
        <v>488</v>
      </c>
      <c r="E5" s="507" t="s">
        <v>489</v>
      </c>
      <c r="F5" s="507" t="s">
        <v>490</v>
      </c>
      <c r="G5" s="507" t="s">
        <v>491</v>
      </c>
    </row>
    <row r="6" spans="1:8">
      <c r="B6" s="209" t="s">
        <v>143</v>
      </c>
      <c r="C6" s="297"/>
      <c r="D6" s="297"/>
      <c r="E6" s="297"/>
      <c r="F6" s="297"/>
      <c r="G6" s="297"/>
    </row>
    <row r="7" spans="1:8">
      <c r="A7" s="13"/>
      <c r="B7" s="210" t="s">
        <v>137</v>
      </c>
      <c r="C7" s="297"/>
      <c r="D7" s="297"/>
      <c r="E7" s="297"/>
      <c r="F7" s="297"/>
      <c r="G7" s="297"/>
    </row>
    <row r="8" spans="1:8">
      <c r="A8" s="356">
        <v>1</v>
      </c>
      <c r="B8" s="14" t="s">
        <v>142</v>
      </c>
      <c r="C8" s="412">
        <v>50165497.549999997</v>
      </c>
      <c r="D8" s="412">
        <v>50380940.75</v>
      </c>
      <c r="E8" s="413">
        <v>30885076.73</v>
      </c>
      <c r="F8" s="413">
        <v>31647630.209999997</v>
      </c>
      <c r="G8" s="413">
        <v>22221881.149999995</v>
      </c>
    </row>
    <row r="9" spans="1:8">
      <c r="A9" s="356">
        <v>2</v>
      </c>
      <c r="B9" s="14" t="s">
        <v>141</v>
      </c>
      <c r="C9" s="412">
        <v>50165497.549999997</v>
      </c>
      <c r="D9" s="412">
        <v>50380940.75</v>
      </c>
      <c r="E9" s="413">
        <v>30885076.73</v>
      </c>
      <c r="F9" s="413">
        <v>31647630.209999997</v>
      </c>
      <c r="G9" s="413">
        <v>22221881.149999995</v>
      </c>
    </row>
    <row r="10" spans="1:8">
      <c r="A10" s="356">
        <v>3</v>
      </c>
      <c r="B10" s="14" t="s">
        <v>140</v>
      </c>
      <c r="C10" s="412">
        <v>50459932.519999996</v>
      </c>
      <c r="D10" s="412">
        <v>50625234.43</v>
      </c>
      <c r="E10" s="413">
        <v>40279499.299999997</v>
      </c>
      <c r="F10" s="413">
        <v>40350539.6888</v>
      </c>
      <c r="G10" s="413">
        <v>30778153.389999993</v>
      </c>
    </row>
    <row r="11" spans="1:8">
      <c r="A11" s="357"/>
      <c r="B11" s="209" t="s">
        <v>139</v>
      </c>
      <c r="C11" s="297"/>
      <c r="D11" s="297"/>
      <c r="E11" s="297"/>
      <c r="F11" s="297"/>
      <c r="G11" s="297"/>
    </row>
    <row r="12" spans="1:8" ht="15" customHeight="1">
      <c r="A12" s="356">
        <v>4</v>
      </c>
      <c r="B12" s="14" t="s">
        <v>272</v>
      </c>
      <c r="C12" s="414">
        <v>56079140.848951973</v>
      </c>
      <c r="D12" s="414">
        <v>55930529.63421645</v>
      </c>
      <c r="E12" s="413">
        <v>62330541.775442541</v>
      </c>
      <c r="F12" s="413">
        <v>60255856.596478984</v>
      </c>
      <c r="G12" s="413">
        <v>50073951.032459274</v>
      </c>
    </row>
    <row r="13" spans="1:8">
      <c r="A13" s="357"/>
      <c r="B13" s="209" t="s">
        <v>138</v>
      </c>
      <c r="C13" s="297"/>
      <c r="D13" s="297"/>
      <c r="E13" s="297"/>
      <c r="F13" s="297"/>
      <c r="G13" s="297"/>
    </row>
    <row r="14" spans="1:8" s="15" customFormat="1">
      <c r="A14" s="356"/>
      <c r="B14" s="210" t="s">
        <v>137</v>
      </c>
      <c r="C14" s="297"/>
      <c r="D14" s="297"/>
      <c r="E14" s="297"/>
      <c r="F14" s="297"/>
      <c r="G14" s="297"/>
    </row>
    <row r="15" spans="1:8">
      <c r="A15" s="358">
        <v>5</v>
      </c>
      <c r="B15" s="14" t="str">
        <f>"Common equity Tier 1 ratio &gt;="&amp;'9.1. Capital Requirements'!C19*100&amp;"%"</f>
        <v>Common equity Tier 1 ratio &gt;=10.2960681869586%</v>
      </c>
      <c r="C15" s="415">
        <v>0.89454825431651575</v>
      </c>
      <c r="D15" s="415">
        <v>0.90514491389742091</v>
      </c>
      <c r="E15" s="416">
        <v>0.49550470524176221</v>
      </c>
      <c r="F15" s="416">
        <v>0.52522081665750164</v>
      </c>
      <c r="G15" s="416">
        <v>0.44378126135074059</v>
      </c>
    </row>
    <row r="16" spans="1:8" ht="15" customHeight="1">
      <c r="A16" s="358">
        <v>6</v>
      </c>
      <c r="B16" s="14" t="str">
        <f>"Tier 1 ratio &gt;="&amp;'9.1. Capital Requirements'!C20*100&amp;"%"</f>
        <v>Tier 1 ratio &gt;=12.8970009261666%</v>
      </c>
      <c r="C16" s="415">
        <v>0.89454825431651575</v>
      </c>
      <c r="D16" s="415">
        <v>0.90077710830720625</v>
      </c>
      <c r="E16" s="416">
        <v>0.49550470524176221</v>
      </c>
      <c r="F16" s="416">
        <v>0.52522081665750164</v>
      </c>
      <c r="G16" s="416">
        <v>0.44378126135074059</v>
      </c>
    </row>
    <row r="17" spans="1:7">
      <c r="A17" s="358">
        <v>7</v>
      </c>
      <c r="B17" s="14" t="str">
        <f>"Total Regulatory Capital ratio &gt;="&amp;'9.1. Capital Requirements'!C21*100&amp;"%"</f>
        <v>Total Regulatory Capital ratio &gt;=30.6342461978614%</v>
      </c>
      <c r="C17" s="415">
        <v>0.8997986016924332</v>
      </c>
      <c r="D17" s="415">
        <v>0.90077710830720625</v>
      </c>
      <c r="E17" s="416">
        <v>0.64622411666361645</v>
      </c>
      <c r="F17" s="416">
        <v>0.66965340745247759</v>
      </c>
      <c r="G17" s="416">
        <v>0.61465398186871201</v>
      </c>
    </row>
    <row r="18" spans="1:7">
      <c r="A18" s="357"/>
      <c r="B18" s="211" t="s">
        <v>136</v>
      </c>
      <c r="C18" s="417"/>
      <c r="D18" s="417"/>
      <c r="E18" s="417"/>
      <c r="F18" s="417"/>
      <c r="G18" s="417"/>
    </row>
    <row r="19" spans="1:7" ht="15" customHeight="1">
      <c r="A19" s="359">
        <v>8</v>
      </c>
      <c r="B19" s="14" t="s">
        <v>135</v>
      </c>
      <c r="C19" s="418">
        <v>6.2178292978758661E-2</v>
      </c>
      <c r="D19" s="418">
        <v>5.5861293351568753E-2</v>
      </c>
      <c r="E19" s="419">
        <v>5.2993221383359178E-2</v>
      </c>
      <c r="F19" s="419">
        <v>5.3669810582202458E-2</v>
      </c>
      <c r="G19" s="419">
        <v>5.20317174040398E-2</v>
      </c>
    </row>
    <row r="20" spans="1:7">
      <c r="A20" s="359">
        <v>9</v>
      </c>
      <c r="B20" s="14" t="s">
        <v>134</v>
      </c>
      <c r="C20" s="418">
        <v>2.5046243078997066E-3</v>
      </c>
      <c r="D20" s="418">
        <v>9.8150186530483272E-3</v>
      </c>
      <c r="E20" s="419">
        <v>1.0653208428244455E-2</v>
      </c>
      <c r="F20" s="419">
        <v>1.1228159128579636E-2</v>
      </c>
      <c r="G20" s="419">
        <v>1.2917904760324344E-2</v>
      </c>
    </row>
    <row r="21" spans="1:7">
      <c r="A21" s="359">
        <v>10</v>
      </c>
      <c r="B21" s="14" t="s">
        <v>133</v>
      </c>
      <c r="C21" s="418">
        <v>2.5620943417159855E-2</v>
      </c>
      <c r="D21" s="418">
        <v>-7.2268487758061725E-4</v>
      </c>
      <c r="E21" s="419">
        <v>-8.0289841064250661E-3</v>
      </c>
      <c r="F21" s="419">
        <v>-2.5075789324937845E-2</v>
      </c>
      <c r="G21" s="419">
        <v>-3.2072626420085133E-2</v>
      </c>
    </row>
    <row r="22" spans="1:7">
      <c r="A22" s="359">
        <v>11</v>
      </c>
      <c r="B22" s="14" t="s">
        <v>132</v>
      </c>
      <c r="C22" s="418">
        <v>5.9673668670858958E-2</v>
      </c>
      <c r="D22" s="418">
        <v>4.6046274698520427E-2</v>
      </c>
      <c r="E22" s="419">
        <v>4.234001295511472E-2</v>
      </c>
      <c r="F22" s="419">
        <v>4.2441651453622817E-2</v>
      </c>
      <c r="G22" s="419">
        <v>3.9113812643715447E-2</v>
      </c>
    </row>
    <row r="23" spans="1:7">
      <c r="A23" s="359">
        <v>12</v>
      </c>
      <c r="B23" s="14" t="s">
        <v>278</v>
      </c>
      <c r="C23" s="418">
        <v>-1.2117404271575082E-2</v>
      </c>
      <c r="D23" s="418">
        <v>-4.9212607323768823E-2</v>
      </c>
      <c r="E23" s="419">
        <v>-3.0294507482027999E-2</v>
      </c>
      <c r="F23" s="419">
        <v>-2.1453635874324258E-2</v>
      </c>
      <c r="G23" s="419">
        <v>-1.4895871396322625E-3</v>
      </c>
    </row>
    <row r="24" spans="1:7">
      <c r="A24" s="359">
        <v>13</v>
      </c>
      <c r="B24" s="14" t="s">
        <v>279</v>
      </c>
      <c r="C24" s="418">
        <v>-1.5955199513992734E-2</v>
      </c>
      <c r="D24" s="418">
        <v>-8.6081006614655786E-2</v>
      </c>
      <c r="E24" s="419">
        <v>-5.9054562989529616E-2</v>
      </c>
      <c r="F24" s="419">
        <v>-4.2117489714720312E-2</v>
      </c>
      <c r="G24" s="419">
        <v>-2.9622484263887032E-3</v>
      </c>
    </row>
    <row r="25" spans="1:7">
      <c r="A25" s="357"/>
      <c r="B25" s="211" t="s">
        <v>358</v>
      </c>
      <c r="C25" s="417"/>
      <c r="D25" s="417"/>
      <c r="E25" s="417"/>
      <c r="F25" s="417"/>
      <c r="G25" s="417"/>
    </row>
    <row r="26" spans="1:7">
      <c r="A26" s="359">
        <v>14</v>
      </c>
      <c r="B26" s="14" t="s">
        <v>131</v>
      </c>
      <c r="C26" s="418">
        <v>0.15590537037317334</v>
      </c>
      <c r="D26" s="418">
        <v>0.17328962070666051</v>
      </c>
      <c r="E26" s="419">
        <v>0.16953830594464225</v>
      </c>
      <c r="F26" s="419">
        <v>0.15875320961175743</v>
      </c>
      <c r="G26" s="419">
        <v>0.19811766436093997</v>
      </c>
    </row>
    <row r="27" spans="1:7" ht="15" customHeight="1">
      <c r="A27" s="359">
        <v>15</v>
      </c>
      <c r="B27" s="14" t="s">
        <v>130</v>
      </c>
      <c r="C27" s="418">
        <v>0.12157851386586031</v>
      </c>
      <c r="D27" s="418">
        <v>0.13713324368921323</v>
      </c>
      <c r="E27" s="419">
        <v>0.10115049256600764</v>
      </c>
      <c r="F27" s="419">
        <v>9.4305302617137376E-2</v>
      </c>
      <c r="G27" s="419">
        <v>0.13237568631614918</v>
      </c>
    </row>
    <row r="28" spans="1:7">
      <c r="A28" s="359">
        <v>16</v>
      </c>
      <c r="B28" s="14" t="s">
        <v>129</v>
      </c>
      <c r="C28" s="418">
        <v>0.28828136585238501</v>
      </c>
      <c r="D28" s="418">
        <v>0.28605497433699351</v>
      </c>
      <c r="E28" s="419">
        <v>0.33366947151237109</v>
      </c>
      <c r="F28" s="419">
        <v>0.22489871684891247</v>
      </c>
      <c r="G28" s="419">
        <v>0.28614739340054146</v>
      </c>
    </row>
    <row r="29" spans="1:7" ht="15" customHeight="1">
      <c r="A29" s="359">
        <v>17</v>
      </c>
      <c r="B29" s="14" t="s">
        <v>128</v>
      </c>
      <c r="C29" s="418">
        <v>0.30489290768789734</v>
      </c>
      <c r="D29" s="418">
        <v>0.27517421153439381</v>
      </c>
      <c r="E29" s="419">
        <v>0.39155223604470585</v>
      </c>
      <c r="F29" s="419">
        <v>0.40332524727430918</v>
      </c>
      <c r="G29" s="419">
        <v>0.29387143267439464</v>
      </c>
    </row>
    <row r="30" spans="1:7">
      <c r="A30" s="359">
        <v>18</v>
      </c>
      <c r="B30" s="14" t="s">
        <v>127</v>
      </c>
      <c r="C30" s="418">
        <v>0.13910893525930823</v>
      </c>
      <c r="D30" s="418">
        <v>1.490987413390128</v>
      </c>
      <c r="E30" s="419">
        <v>1.3356196143611729</v>
      </c>
      <c r="F30" s="419">
        <v>0.4017579657931396</v>
      </c>
      <c r="G30" s="419">
        <v>0.25854928839775171</v>
      </c>
    </row>
    <row r="31" spans="1:7" ht="15" customHeight="1">
      <c r="A31" s="357"/>
      <c r="B31" s="211" t="s">
        <v>359</v>
      </c>
      <c r="C31" s="417"/>
      <c r="D31" s="417"/>
      <c r="E31" s="417"/>
      <c r="F31" s="417"/>
      <c r="G31" s="417"/>
    </row>
    <row r="32" spans="1:7" ht="15" customHeight="1">
      <c r="A32" s="359">
        <v>19</v>
      </c>
      <c r="B32" s="14" t="s">
        <v>126</v>
      </c>
      <c r="C32" s="418">
        <v>0.46131267437449414</v>
      </c>
      <c r="D32" s="418">
        <v>0.48016869742601015</v>
      </c>
      <c r="E32" s="418">
        <v>0.4170078479062127</v>
      </c>
      <c r="F32" s="418">
        <v>0.42492761910411747</v>
      </c>
      <c r="G32" s="418">
        <v>0.43091112252438835</v>
      </c>
    </row>
    <row r="33" spans="1:7" ht="15" customHeight="1">
      <c r="A33" s="359">
        <v>20</v>
      </c>
      <c r="B33" s="14" t="s">
        <v>125</v>
      </c>
      <c r="C33" s="418">
        <v>0.70864529869310833</v>
      </c>
      <c r="D33" s="418">
        <v>0.66950886874068505</v>
      </c>
      <c r="E33" s="418">
        <v>0.75152612688897757</v>
      </c>
      <c r="F33" s="418">
        <v>0.85789247024223336</v>
      </c>
      <c r="G33" s="418">
        <v>0.79396429307872884</v>
      </c>
    </row>
    <row r="34" spans="1:7" ht="15" customHeight="1">
      <c r="A34" s="359">
        <v>21</v>
      </c>
      <c r="B34" s="14" t="s">
        <v>124</v>
      </c>
      <c r="C34" s="418">
        <v>0.28955378254268266</v>
      </c>
      <c r="D34" s="418">
        <v>0.16806789471257569</v>
      </c>
      <c r="E34" s="418">
        <v>0.26526722414337794</v>
      </c>
      <c r="F34" s="418">
        <v>0.30628651687100539</v>
      </c>
      <c r="G34" s="418">
        <v>0.24903035793997585</v>
      </c>
    </row>
    <row r="35" spans="1:7" ht="15" customHeight="1">
      <c r="A35" s="360"/>
      <c r="B35" s="211" t="s">
        <v>401</v>
      </c>
      <c r="C35" s="297"/>
      <c r="D35" s="297"/>
      <c r="E35" s="297"/>
      <c r="F35" s="297"/>
      <c r="G35" s="297"/>
    </row>
    <row r="36" spans="1:7">
      <c r="A36" s="359">
        <v>22</v>
      </c>
      <c r="B36" s="14" t="s">
        <v>385</v>
      </c>
      <c r="C36" s="420">
        <v>36530405.172499999</v>
      </c>
      <c r="D36" s="420">
        <v>33798792.152500004</v>
      </c>
      <c r="E36" s="420">
        <v>41082269.822500005</v>
      </c>
      <c r="F36" s="420">
        <v>25472260.159999996</v>
      </c>
      <c r="G36" s="420">
        <v>27468161.832222223</v>
      </c>
    </row>
    <row r="37" spans="1:7" ht="15" customHeight="1">
      <c r="A37" s="359">
        <v>23</v>
      </c>
      <c r="B37" s="14" t="s">
        <v>397</v>
      </c>
      <c r="C37" s="420">
        <v>9719997.1068999991</v>
      </c>
      <c r="D37" s="420">
        <v>14770596.876799999</v>
      </c>
      <c r="E37" s="421">
        <v>14400942.012612501</v>
      </c>
      <c r="F37" s="421">
        <v>6591363.1834500004</v>
      </c>
      <c r="G37" s="421">
        <v>12846876.252491109</v>
      </c>
    </row>
    <row r="38" spans="1:7" ht="14.4" thickBot="1">
      <c r="A38" s="361">
        <v>24</v>
      </c>
      <c r="B38" s="212" t="s">
        <v>386</v>
      </c>
      <c r="C38" s="422">
        <v>3.7582732557160865</v>
      </c>
      <c r="D38" s="422">
        <v>2.2882482295341338</v>
      </c>
      <c r="E38" s="423">
        <v>2.8527487845253252</v>
      </c>
      <c r="F38" s="423">
        <v>3.8644904629071739</v>
      </c>
      <c r="G38" s="423">
        <v>2.138119904976584</v>
      </c>
    </row>
    <row r="39" spans="1:7">
      <c r="A39" s="16"/>
    </row>
    <row r="40" spans="1:7" ht="66">
      <c r="B40" s="288" t="s">
        <v>400</v>
      </c>
    </row>
    <row r="42" spans="1:7" ht="14.4">
      <c r="B42" s="28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85" zoomScaleNormal="85" workbookViewId="0">
      <pane xSplit="1" ySplit="5" topLeftCell="B21" activePane="bottomRight" state="frozen"/>
      <selection activeCell="B9" sqref="B9"/>
      <selection pane="topRight" activeCell="B9" sqref="B9"/>
      <selection pane="bottomLeft" activeCell="B9" sqref="B9"/>
      <selection pane="bottomRight" activeCell="C46" sqref="C46"/>
    </sheetView>
  </sheetViews>
  <sheetFormatPr defaultColWidth="9.109375" defaultRowHeight="13.8"/>
  <cols>
    <col min="1" max="1" width="9.5546875" style="4" bestFit="1" customWidth="1"/>
    <col min="2" max="2" width="55.109375" style="4" bestFit="1" customWidth="1"/>
    <col min="3" max="3" width="11.6640625" style="4" customWidth="1"/>
    <col min="4" max="4" width="13.33203125" style="4" customWidth="1"/>
    <col min="5" max="5" width="14.5546875" style="4" customWidth="1"/>
    <col min="6" max="6" width="11.6640625" style="4" customWidth="1"/>
    <col min="7" max="7" width="13.6640625" style="4" customWidth="1"/>
    <col min="8" max="8" width="14.5546875" style="4" customWidth="1"/>
    <col min="9" max="16384" width="9.109375" style="5"/>
  </cols>
  <sheetData>
    <row r="1" spans="1:8">
      <c r="A1" s="2" t="s">
        <v>31</v>
      </c>
      <c r="B1" s="4" t="str">
        <f>'Info '!C2</f>
        <v>JSC Silk Road Bank</v>
      </c>
    </row>
    <row r="2" spans="1:8">
      <c r="A2" s="2" t="s">
        <v>32</v>
      </c>
      <c r="B2" s="424">
        <f>'1. key ratios '!B2</f>
        <v>43555</v>
      </c>
    </row>
    <row r="3" spans="1:8">
      <c r="A3" s="2"/>
    </row>
    <row r="4" spans="1:8" ht="14.4" thickBot="1">
      <c r="A4" s="17" t="s">
        <v>33</v>
      </c>
      <c r="B4" s="18" t="s">
        <v>34</v>
      </c>
      <c r="C4" s="17"/>
      <c r="D4" s="19"/>
      <c r="E4" s="19"/>
      <c r="F4" s="20"/>
      <c r="G4" s="20"/>
      <c r="H4" s="21" t="s">
        <v>74</v>
      </c>
    </row>
    <row r="5" spans="1:8">
      <c r="A5" s="22"/>
      <c r="B5" s="23"/>
      <c r="C5" s="529" t="s">
        <v>69</v>
      </c>
      <c r="D5" s="530"/>
      <c r="E5" s="531"/>
      <c r="F5" s="529" t="s">
        <v>73</v>
      </c>
      <c r="G5" s="530"/>
      <c r="H5" s="532"/>
    </row>
    <row r="6" spans="1:8">
      <c r="A6" s="24" t="s">
        <v>7</v>
      </c>
      <c r="B6" s="25" t="s">
        <v>35</v>
      </c>
      <c r="C6" s="26" t="s">
        <v>70</v>
      </c>
      <c r="D6" s="26" t="s">
        <v>71</v>
      </c>
      <c r="E6" s="26" t="s">
        <v>72</v>
      </c>
      <c r="F6" s="26" t="s">
        <v>70</v>
      </c>
      <c r="G6" s="26" t="s">
        <v>71</v>
      </c>
      <c r="H6" s="27" t="s">
        <v>72</v>
      </c>
    </row>
    <row r="7" spans="1:8" ht="14.4">
      <c r="A7" s="24">
        <v>1</v>
      </c>
      <c r="B7" s="28" t="s">
        <v>36</v>
      </c>
      <c r="C7" s="425">
        <v>796422.09</v>
      </c>
      <c r="D7" s="425">
        <v>10529923.59</v>
      </c>
      <c r="E7" s="426">
        <v>11326345.68</v>
      </c>
      <c r="F7" s="427">
        <v>951972.49</v>
      </c>
      <c r="G7" s="428">
        <v>2887671.2399999998</v>
      </c>
      <c r="H7" s="429">
        <v>3839643.7299999995</v>
      </c>
    </row>
    <row r="8" spans="1:8" ht="14.4">
      <c r="A8" s="24">
        <v>2</v>
      </c>
      <c r="B8" s="28" t="s">
        <v>37</v>
      </c>
      <c r="C8" s="425">
        <v>3867806.45</v>
      </c>
      <c r="D8" s="425">
        <v>2376947.4000000004</v>
      </c>
      <c r="E8" s="426">
        <v>6244753.8500000006</v>
      </c>
      <c r="F8" s="427">
        <v>539203.04</v>
      </c>
      <c r="G8" s="428">
        <v>2890519.89</v>
      </c>
      <c r="H8" s="429">
        <v>3429722.93</v>
      </c>
    </row>
    <row r="9" spans="1:8" ht="14.4">
      <c r="A9" s="24">
        <v>3</v>
      </c>
      <c r="B9" s="28" t="s">
        <v>38</v>
      </c>
      <c r="C9" s="425">
        <v>5320326.32</v>
      </c>
      <c r="D9" s="425">
        <v>5824186.5999999996</v>
      </c>
      <c r="E9" s="426">
        <v>11144512.92</v>
      </c>
      <c r="F9" s="427">
        <v>6671374.6699999999</v>
      </c>
      <c r="G9" s="428">
        <v>6591447.75</v>
      </c>
      <c r="H9" s="429">
        <v>13262822.42</v>
      </c>
    </row>
    <row r="10" spans="1:8" ht="14.4">
      <c r="A10" s="24">
        <v>4</v>
      </c>
      <c r="B10" s="28" t="s">
        <v>39</v>
      </c>
      <c r="C10" s="425">
        <v>0</v>
      </c>
      <c r="D10" s="425">
        <v>0</v>
      </c>
      <c r="E10" s="426">
        <v>0</v>
      </c>
      <c r="F10" s="427">
        <v>0</v>
      </c>
      <c r="G10" s="428">
        <v>0</v>
      </c>
      <c r="H10" s="429">
        <v>0</v>
      </c>
    </row>
    <row r="11" spans="1:8" ht="14.4">
      <c r="A11" s="24">
        <v>5</v>
      </c>
      <c r="B11" s="28" t="s">
        <v>40</v>
      </c>
      <c r="C11" s="425">
        <v>16379869.140000001</v>
      </c>
      <c r="D11" s="425">
        <v>0</v>
      </c>
      <c r="E11" s="426">
        <v>16379869.140000001</v>
      </c>
      <c r="F11" s="427">
        <v>5459731.3900000006</v>
      </c>
      <c r="G11" s="428">
        <v>0</v>
      </c>
      <c r="H11" s="429">
        <v>5459731.3900000006</v>
      </c>
    </row>
    <row r="12" spans="1:8" ht="14.4">
      <c r="A12" s="24">
        <v>6.1</v>
      </c>
      <c r="B12" s="29" t="s">
        <v>41</v>
      </c>
      <c r="C12" s="425">
        <v>15303929.760000002</v>
      </c>
      <c r="D12" s="425">
        <v>6198851.0099999998</v>
      </c>
      <c r="E12" s="426">
        <v>21502780.770000003</v>
      </c>
      <c r="F12" s="427">
        <v>6808267.54</v>
      </c>
      <c r="G12" s="428">
        <v>2729090</v>
      </c>
      <c r="H12" s="429">
        <v>9537357.5399999991</v>
      </c>
    </row>
    <row r="13" spans="1:8" ht="14.4">
      <c r="A13" s="24">
        <v>6.2</v>
      </c>
      <c r="B13" s="29" t="s">
        <v>42</v>
      </c>
      <c r="C13" s="425">
        <v>-2213700.7599999998</v>
      </c>
      <c r="D13" s="425">
        <v>-400575.37</v>
      </c>
      <c r="E13" s="426">
        <v>-2614276.13</v>
      </c>
      <c r="F13" s="427">
        <v>-424121.41</v>
      </c>
      <c r="G13" s="428">
        <v>-838392.84</v>
      </c>
      <c r="H13" s="429">
        <v>-1262514.25</v>
      </c>
    </row>
    <row r="14" spans="1:8" ht="14.4">
      <c r="A14" s="24">
        <v>6</v>
      </c>
      <c r="B14" s="28" t="s">
        <v>43</v>
      </c>
      <c r="C14" s="426">
        <v>13090229.000000002</v>
      </c>
      <c r="D14" s="426">
        <v>5798275.6399999997</v>
      </c>
      <c r="E14" s="426">
        <v>18888504.640000004</v>
      </c>
      <c r="F14" s="426">
        <v>6384146.1299999999</v>
      </c>
      <c r="G14" s="426">
        <v>1890697.1600000001</v>
      </c>
      <c r="H14" s="429">
        <v>8274843.29</v>
      </c>
    </row>
    <row r="15" spans="1:8" ht="14.4">
      <c r="A15" s="24">
        <v>7</v>
      </c>
      <c r="B15" s="28" t="s">
        <v>44</v>
      </c>
      <c r="C15" s="425">
        <v>445462.07</v>
      </c>
      <c r="D15" s="425">
        <v>24943.48</v>
      </c>
      <c r="E15" s="426">
        <v>470405.55</v>
      </c>
      <c r="F15" s="427">
        <v>273895.87</v>
      </c>
      <c r="G15" s="428">
        <v>8233.02</v>
      </c>
      <c r="H15" s="429">
        <v>282128.89</v>
      </c>
    </row>
    <row r="16" spans="1:8" ht="14.4">
      <c r="A16" s="24">
        <v>8</v>
      </c>
      <c r="B16" s="28" t="s">
        <v>205</v>
      </c>
      <c r="C16" s="425">
        <v>716490.9</v>
      </c>
      <c r="D16" s="425">
        <v>0</v>
      </c>
      <c r="E16" s="426">
        <v>716490.9</v>
      </c>
      <c r="F16" s="427">
        <v>1125233.8400000001</v>
      </c>
      <c r="G16" s="428" t="s">
        <v>514</v>
      </c>
      <c r="H16" s="429" t="e">
        <v>#VALUE!</v>
      </c>
    </row>
    <row r="17" spans="1:8" ht="14.4">
      <c r="A17" s="24">
        <v>9</v>
      </c>
      <c r="B17" s="28" t="s">
        <v>45</v>
      </c>
      <c r="C17" s="425">
        <v>20000</v>
      </c>
      <c r="D17" s="425">
        <v>0</v>
      </c>
      <c r="E17" s="426">
        <v>20000</v>
      </c>
      <c r="F17" s="427">
        <v>20000</v>
      </c>
      <c r="G17" s="428">
        <v>0</v>
      </c>
      <c r="H17" s="429">
        <v>20000</v>
      </c>
    </row>
    <row r="18" spans="1:8" ht="14.4">
      <c r="A18" s="24">
        <v>10</v>
      </c>
      <c r="B18" s="28" t="s">
        <v>46</v>
      </c>
      <c r="C18" s="425">
        <v>14513397.699999999</v>
      </c>
      <c r="D18" s="425">
        <v>0</v>
      </c>
      <c r="E18" s="426">
        <v>14513397.699999999</v>
      </c>
      <c r="F18" s="427">
        <v>15031457.210000001</v>
      </c>
      <c r="G18" s="428" t="s">
        <v>514</v>
      </c>
      <c r="H18" s="429" t="e">
        <v>#VALUE!</v>
      </c>
    </row>
    <row r="19" spans="1:8" ht="14.4">
      <c r="A19" s="24">
        <v>11</v>
      </c>
      <c r="B19" s="28" t="s">
        <v>47</v>
      </c>
      <c r="C19" s="425">
        <v>1346461.79</v>
      </c>
      <c r="D19" s="425">
        <v>226612.19</v>
      </c>
      <c r="E19" s="426">
        <v>1573073.98</v>
      </c>
      <c r="F19" s="427">
        <v>1384349.3800000001</v>
      </c>
      <c r="G19" s="428">
        <v>1479973.59</v>
      </c>
      <c r="H19" s="429">
        <v>2864322.97</v>
      </c>
    </row>
    <row r="20" spans="1:8" ht="14.4">
      <c r="A20" s="24">
        <v>12</v>
      </c>
      <c r="B20" s="31" t="s">
        <v>48</v>
      </c>
      <c r="C20" s="426">
        <v>56496465.460000001</v>
      </c>
      <c r="D20" s="426">
        <v>24780888.899999999</v>
      </c>
      <c r="E20" s="426">
        <v>81277354.359999999</v>
      </c>
      <c r="F20" s="426">
        <v>37841364.019999996</v>
      </c>
      <c r="G20" s="426">
        <v>15748542.649999999</v>
      </c>
      <c r="H20" s="429">
        <v>53589906.669999994</v>
      </c>
    </row>
    <row r="21" spans="1:8" ht="14.4">
      <c r="A21" s="24"/>
      <c r="B21" s="25" t="s">
        <v>49</v>
      </c>
      <c r="C21" s="430"/>
      <c r="D21" s="430"/>
      <c r="E21" s="430"/>
      <c r="F21" s="431"/>
      <c r="G21" s="432"/>
      <c r="H21" s="433"/>
    </row>
    <row r="22" spans="1:8" ht="14.4">
      <c r="A22" s="24">
        <v>13</v>
      </c>
      <c r="B22" s="28" t="s">
        <v>50</v>
      </c>
      <c r="C22" s="425">
        <v>0</v>
      </c>
      <c r="D22" s="425">
        <v>0</v>
      </c>
      <c r="E22" s="426">
        <v>0</v>
      </c>
      <c r="F22" s="427">
        <v>0</v>
      </c>
      <c r="G22" s="428">
        <v>0</v>
      </c>
      <c r="H22" s="429">
        <v>0</v>
      </c>
    </row>
    <row r="23" spans="1:8" ht="14.4">
      <c r="A23" s="24">
        <v>14</v>
      </c>
      <c r="B23" s="28" t="s">
        <v>51</v>
      </c>
      <c r="C23" s="425">
        <v>5630190.6200000001</v>
      </c>
      <c r="D23" s="425">
        <v>16863639.449999999</v>
      </c>
      <c r="E23" s="426">
        <v>22493830.07</v>
      </c>
      <c r="F23" s="427">
        <v>3285068.27</v>
      </c>
      <c r="G23" s="428">
        <v>8529962.0700000003</v>
      </c>
      <c r="H23" s="429">
        <v>11815030.34</v>
      </c>
    </row>
    <row r="24" spans="1:8" ht="14.4">
      <c r="A24" s="24">
        <v>15</v>
      </c>
      <c r="B24" s="28" t="s">
        <v>52</v>
      </c>
      <c r="C24" s="425">
        <v>97269.78</v>
      </c>
      <c r="D24" s="425">
        <v>943065.53999999992</v>
      </c>
      <c r="E24" s="426">
        <v>1040335.32</v>
      </c>
      <c r="F24" s="427">
        <v>127204.03</v>
      </c>
      <c r="G24" s="428">
        <v>1403279.27</v>
      </c>
      <c r="H24" s="429">
        <v>1530483.3</v>
      </c>
    </row>
    <row r="25" spans="1:8" ht="14.4">
      <c r="A25" s="24">
        <v>16</v>
      </c>
      <c r="B25" s="28" t="s">
        <v>53</v>
      </c>
      <c r="C25" s="425">
        <v>751660</v>
      </c>
      <c r="D25" s="425">
        <v>593002.60000000009</v>
      </c>
      <c r="E25" s="426">
        <v>1344662.6</v>
      </c>
      <c r="F25" s="427">
        <v>864624</v>
      </c>
      <c r="G25" s="428">
        <v>1174721.8</v>
      </c>
      <c r="H25" s="429">
        <v>2039345.8</v>
      </c>
    </row>
    <row r="26" spans="1:8" ht="14.4">
      <c r="A26" s="24">
        <v>17</v>
      </c>
      <c r="B26" s="28" t="s">
        <v>54</v>
      </c>
      <c r="C26" s="430"/>
      <c r="D26" s="430"/>
      <c r="E26" s="426">
        <v>0</v>
      </c>
      <c r="F26" s="431"/>
      <c r="G26" s="432"/>
      <c r="H26" s="429">
        <v>0</v>
      </c>
    </row>
    <row r="27" spans="1:8" ht="14.4">
      <c r="A27" s="24">
        <v>18</v>
      </c>
      <c r="B27" s="28" t="s">
        <v>55</v>
      </c>
      <c r="C27" s="425">
        <v>0</v>
      </c>
      <c r="D27" s="425">
        <v>0</v>
      </c>
      <c r="E27" s="426">
        <v>0</v>
      </c>
      <c r="F27" s="427">
        <v>0</v>
      </c>
      <c r="G27" s="428">
        <v>0</v>
      </c>
      <c r="H27" s="429">
        <v>0</v>
      </c>
    </row>
    <row r="28" spans="1:8" ht="14.4">
      <c r="A28" s="24">
        <v>19</v>
      </c>
      <c r="B28" s="28" t="s">
        <v>56</v>
      </c>
      <c r="C28" s="425">
        <v>29637.19</v>
      </c>
      <c r="D28" s="425">
        <v>3405.38</v>
      </c>
      <c r="E28" s="426">
        <v>33042.57</v>
      </c>
      <c r="F28" s="427">
        <v>2697.67</v>
      </c>
      <c r="G28" s="428">
        <v>120436.61000000002</v>
      </c>
      <c r="H28" s="429">
        <v>123134.28000000001</v>
      </c>
    </row>
    <row r="29" spans="1:8" ht="14.4">
      <c r="A29" s="24">
        <v>20</v>
      </c>
      <c r="B29" s="28" t="s">
        <v>57</v>
      </c>
      <c r="C29" s="425">
        <v>1089239.2000000002</v>
      </c>
      <c r="D29" s="425">
        <v>77058.039999999994</v>
      </c>
      <c r="E29" s="426">
        <v>1166297.2400000002</v>
      </c>
      <c r="F29" s="427">
        <v>1146033.52</v>
      </c>
      <c r="G29" s="428">
        <v>1229005.7899999998</v>
      </c>
      <c r="H29" s="429">
        <v>2375039.3099999996</v>
      </c>
    </row>
    <row r="30" spans="1:8" ht="14.4">
      <c r="A30" s="24">
        <v>21</v>
      </c>
      <c r="B30" s="28" t="s">
        <v>58</v>
      </c>
      <c r="C30" s="425">
        <v>0</v>
      </c>
      <c r="D30" s="425">
        <v>0</v>
      </c>
      <c r="E30" s="426">
        <v>0</v>
      </c>
      <c r="F30" s="427">
        <v>0</v>
      </c>
      <c r="G30" s="428">
        <v>8450400</v>
      </c>
      <c r="H30" s="429">
        <v>8450400</v>
      </c>
    </row>
    <row r="31" spans="1:8" ht="14.4">
      <c r="A31" s="24">
        <v>22</v>
      </c>
      <c r="B31" s="31" t="s">
        <v>59</v>
      </c>
      <c r="C31" s="426">
        <v>7597996.790000001</v>
      </c>
      <c r="D31" s="426">
        <v>18480171.009999998</v>
      </c>
      <c r="E31" s="426">
        <v>26078167.799999997</v>
      </c>
      <c r="F31" s="426">
        <v>5425627.4900000002</v>
      </c>
      <c r="G31" s="426">
        <v>20907805.539999999</v>
      </c>
      <c r="H31" s="429">
        <v>26333433.030000001</v>
      </c>
    </row>
    <row r="32" spans="1:8" ht="14.4">
      <c r="A32" s="24"/>
      <c r="B32" s="25" t="s">
        <v>60</v>
      </c>
      <c r="C32" s="430"/>
      <c r="D32" s="430"/>
      <c r="E32" s="425"/>
      <c r="F32" s="431"/>
      <c r="G32" s="432"/>
      <c r="H32" s="433"/>
    </row>
    <row r="33" spans="1:8" ht="14.4">
      <c r="A33" s="24">
        <v>23</v>
      </c>
      <c r="B33" s="28" t="s">
        <v>61</v>
      </c>
      <c r="C33" s="425">
        <v>61146400</v>
      </c>
      <c r="D33" s="430">
        <v>0</v>
      </c>
      <c r="E33" s="426">
        <v>61146400</v>
      </c>
      <c r="F33" s="427">
        <v>30000000</v>
      </c>
      <c r="G33" s="432">
        <v>0</v>
      </c>
      <c r="H33" s="429">
        <v>30000000</v>
      </c>
    </row>
    <row r="34" spans="1:8" ht="14.4">
      <c r="A34" s="24">
        <v>24</v>
      </c>
      <c r="B34" s="28" t="s">
        <v>62</v>
      </c>
      <c r="C34" s="425">
        <v>0</v>
      </c>
      <c r="D34" s="430">
        <v>0</v>
      </c>
      <c r="E34" s="426">
        <v>0</v>
      </c>
      <c r="F34" s="427">
        <v>0</v>
      </c>
      <c r="G34" s="432">
        <v>0</v>
      </c>
      <c r="H34" s="429">
        <v>0</v>
      </c>
    </row>
    <row r="35" spans="1:8" ht="14.4">
      <c r="A35" s="24">
        <v>25</v>
      </c>
      <c r="B35" s="30" t="s">
        <v>63</v>
      </c>
      <c r="C35" s="425">
        <v>0</v>
      </c>
      <c r="D35" s="430">
        <v>0</v>
      </c>
      <c r="E35" s="426">
        <v>0</v>
      </c>
      <c r="F35" s="427">
        <v>0</v>
      </c>
      <c r="G35" s="432">
        <v>0</v>
      </c>
      <c r="H35" s="429">
        <v>0</v>
      </c>
    </row>
    <row r="36" spans="1:8" ht="14.4">
      <c r="A36" s="24">
        <v>26</v>
      </c>
      <c r="B36" s="28" t="s">
        <v>64</v>
      </c>
      <c r="C36" s="425">
        <v>0</v>
      </c>
      <c r="D36" s="430">
        <v>0</v>
      </c>
      <c r="E36" s="426">
        <v>0</v>
      </c>
      <c r="F36" s="427">
        <v>0</v>
      </c>
      <c r="G36" s="432">
        <v>0</v>
      </c>
      <c r="H36" s="429">
        <v>0</v>
      </c>
    </row>
    <row r="37" spans="1:8" ht="14.4">
      <c r="A37" s="24">
        <v>27</v>
      </c>
      <c r="B37" s="28" t="s">
        <v>65</v>
      </c>
      <c r="C37" s="425">
        <v>0</v>
      </c>
      <c r="D37" s="430">
        <v>0</v>
      </c>
      <c r="E37" s="426">
        <v>0</v>
      </c>
      <c r="F37" s="427">
        <v>0</v>
      </c>
      <c r="G37" s="432">
        <v>0</v>
      </c>
      <c r="H37" s="429">
        <v>0</v>
      </c>
    </row>
    <row r="38" spans="1:8" ht="14.4">
      <c r="A38" s="24">
        <v>28</v>
      </c>
      <c r="B38" s="28" t="s">
        <v>66</v>
      </c>
      <c r="C38" s="425">
        <v>-10929645.65</v>
      </c>
      <c r="D38" s="430">
        <v>0</v>
      </c>
      <c r="E38" s="426">
        <v>-10929645.65</v>
      </c>
      <c r="F38" s="427">
        <v>-7725957.8499999996</v>
      </c>
      <c r="G38" s="432">
        <v>0</v>
      </c>
      <c r="H38" s="429">
        <v>-7725957.8499999996</v>
      </c>
    </row>
    <row r="39" spans="1:8" ht="14.4">
      <c r="A39" s="24">
        <v>29</v>
      </c>
      <c r="B39" s="28" t="s">
        <v>67</v>
      </c>
      <c r="C39" s="425">
        <v>4982432.3</v>
      </c>
      <c r="D39" s="430">
        <v>0</v>
      </c>
      <c r="E39" s="426">
        <v>4982432.3</v>
      </c>
      <c r="F39" s="427">
        <v>4982432.3</v>
      </c>
      <c r="G39" s="432">
        <v>0</v>
      </c>
      <c r="H39" s="429">
        <v>4982432.3</v>
      </c>
    </row>
    <row r="40" spans="1:8" ht="14.4">
      <c r="A40" s="24">
        <v>30</v>
      </c>
      <c r="B40" s="261" t="s">
        <v>273</v>
      </c>
      <c r="C40" s="425">
        <v>55199186.649999999</v>
      </c>
      <c r="D40" s="430">
        <v>0</v>
      </c>
      <c r="E40" s="426">
        <v>55199186.649999999</v>
      </c>
      <c r="F40" s="427">
        <v>27256474.449999999</v>
      </c>
      <c r="G40" s="432">
        <v>0</v>
      </c>
      <c r="H40" s="429">
        <v>27256474.449999999</v>
      </c>
    </row>
    <row r="41" spans="1:8" ht="15" thickBot="1">
      <c r="A41" s="32">
        <v>31</v>
      </c>
      <c r="B41" s="33" t="s">
        <v>68</v>
      </c>
      <c r="C41" s="434">
        <v>62797183.439999998</v>
      </c>
      <c r="D41" s="434">
        <v>18480171.009999998</v>
      </c>
      <c r="E41" s="434">
        <v>81277354.449999988</v>
      </c>
      <c r="F41" s="434">
        <v>32682101.939999998</v>
      </c>
      <c r="G41" s="434">
        <v>20907805.539999999</v>
      </c>
      <c r="H41" s="435">
        <v>53589907.479999997</v>
      </c>
    </row>
    <row r="43" spans="1:8">
      <c r="B43" s="34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C37" activePane="bottomRight" state="frozen"/>
      <selection activeCell="B9" sqref="B9"/>
      <selection pane="topRight" activeCell="B9" sqref="B9"/>
      <selection pane="bottomLeft" activeCell="B9" sqref="B9"/>
      <selection pane="bottomRight" activeCell="I71" sqref="I71"/>
    </sheetView>
  </sheetViews>
  <sheetFormatPr defaultColWidth="9.109375" defaultRowHeight="13.2"/>
  <cols>
    <col min="1" max="1" width="9.5546875" style="4" bestFit="1" customWidth="1"/>
    <col min="2" max="2" width="53.88671875" style="4" customWidth="1"/>
    <col min="3" max="8" width="12.6640625" style="4" customWidth="1"/>
    <col min="9" max="9" width="8.88671875" style="4" customWidth="1"/>
    <col min="10" max="16384" width="9.109375" style="4"/>
  </cols>
  <sheetData>
    <row r="1" spans="1:8">
      <c r="A1" s="2" t="s">
        <v>31</v>
      </c>
      <c r="B1" s="3" t="str">
        <f>'Info '!C2</f>
        <v>JSC Silk Road Bank</v>
      </c>
      <c r="C1" s="3"/>
    </row>
    <row r="2" spans="1:8">
      <c r="A2" s="2" t="s">
        <v>32</v>
      </c>
      <c r="B2" s="411">
        <f>'2.RC'!B2</f>
        <v>43555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8" thickBot="1">
      <c r="A4" s="36" t="s">
        <v>200</v>
      </c>
      <c r="B4" s="213" t="s">
        <v>23</v>
      </c>
      <c r="C4" s="17"/>
      <c r="D4" s="19"/>
      <c r="E4" s="19"/>
      <c r="F4" s="20"/>
      <c r="G4" s="20"/>
      <c r="H4" s="37" t="s">
        <v>74</v>
      </c>
    </row>
    <row r="5" spans="1:8">
      <c r="A5" s="38" t="s">
        <v>7</v>
      </c>
      <c r="B5" s="39"/>
      <c r="C5" s="529" t="s">
        <v>69</v>
      </c>
      <c r="D5" s="530"/>
      <c r="E5" s="531"/>
      <c r="F5" s="529" t="s">
        <v>73</v>
      </c>
      <c r="G5" s="530"/>
      <c r="H5" s="532"/>
    </row>
    <row r="6" spans="1:8">
      <c r="A6" s="40" t="s">
        <v>7</v>
      </c>
      <c r="B6" s="41"/>
      <c r="C6" s="42" t="s">
        <v>70</v>
      </c>
      <c r="D6" s="42" t="s">
        <v>71</v>
      </c>
      <c r="E6" s="42" t="s">
        <v>72</v>
      </c>
      <c r="F6" s="42" t="s">
        <v>70</v>
      </c>
      <c r="G6" s="42" t="s">
        <v>71</v>
      </c>
      <c r="H6" s="43" t="s">
        <v>72</v>
      </c>
    </row>
    <row r="7" spans="1:8">
      <c r="A7" s="44"/>
      <c r="B7" s="213" t="s">
        <v>199</v>
      </c>
      <c r="C7" s="45"/>
      <c r="D7" s="45"/>
      <c r="E7" s="45"/>
      <c r="F7" s="45"/>
      <c r="G7" s="45"/>
      <c r="H7" s="46"/>
    </row>
    <row r="8" spans="1:8" ht="13.8">
      <c r="A8" s="44">
        <v>1</v>
      </c>
      <c r="B8" s="47" t="s">
        <v>198</v>
      </c>
      <c r="C8" s="436">
        <v>135099.07</v>
      </c>
      <c r="D8" s="436">
        <v>6288.69</v>
      </c>
      <c r="E8" s="437">
        <f t="shared" ref="E8:E21" si="0">C8+D8</f>
        <v>141387.76</v>
      </c>
      <c r="F8" s="436">
        <v>109266.05</v>
      </c>
      <c r="G8" s="436">
        <v>14649.8</v>
      </c>
      <c r="H8" s="437">
        <f t="shared" ref="H8:H21" si="1">F8+G8</f>
        <v>123915.85</v>
      </c>
    </row>
    <row r="9" spans="1:8" ht="13.8">
      <c r="A9" s="44">
        <v>2</v>
      </c>
      <c r="B9" s="47" t="s">
        <v>197</v>
      </c>
      <c r="C9" s="438">
        <f>SUM(C10:C18)</f>
        <v>552281.36</v>
      </c>
      <c r="D9" s="438">
        <f>SUM(D10:D18)</f>
        <v>143426.46000000002</v>
      </c>
      <c r="E9" s="437">
        <f t="shared" si="0"/>
        <v>695707.82000000007</v>
      </c>
      <c r="F9" s="438">
        <f>SUM(F10:F18)</f>
        <v>313448.38999999996</v>
      </c>
      <c r="G9" s="438">
        <f>SUM(G10:G18)</f>
        <v>74774.509999999995</v>
      </c>
      <c r="H9" s="437">
        <f t="shared" si="1"/>
        <v>388222.89999999997</v>
      </c>
    </row>
    <row r="10" spans="1:8" ht="13.8">
      <c r="A10" s="44">
        <v>2.1</v>
      </c>
      <c r="B10" s="48" t="s">
        <v>196</v>
      </c>
      <c r="C10" s="436">
        <v>0</v>
      </c>
      <c r="D10" s="436">
        <v>0</v>
      </c>
      <c r="E10" s="437">
        <f t="shared" si="0"/>
        <v>0</v>
      </c>
      <c r="F10" s="436">
        <v>0</v>
      </c>
      <c r="G10" s="436">
        <v>0</v>
      </c>
      <c r="H10" s="437">
        <f t="shared" si="1"/>
        <v>0</v>
      </c>
    </row>
    <row r="11" spans="1:8" ht="13.8">
      <c r="A11" s="44">
        <v>2.2000000000000002</v>
      </c>
      <c r="B11" s="48" t="s">
        <v>195</v>
      </c>
      <c r="C11" s="436">
        <f>164067.17- C12- C13 - C14 - C15 - C16- C18</f>
        <v>61414.250000000015</v>
      </c>
      <c r="D11" s="436">
        <f>111090.01- D12- D13 -D14 -D15 -D16 -D18</f>
        <v>67510.720000000001</v>
      </c>
      <c r="E11" s="437">
        <f t="shared" si="0"/>
        <v>128924.97000000002</v>
      </c>
      <c r="F11" s="436">
        <f>72051.65- F12- F13 - F14 - F15 - F16- F18</f>
        <v>-9.0949470177292824E-12</v>
      </c>
      <c r="G11" s="436">
        <f>34944.52- G12- G13 -G14 -G15 -G16 -G18</f>
        <v>34944.519999999997</v>
      </c>
      <c r="H11" s="437">
        <f t="shared" si="1"/>
        <v>34944.51999999999</v>
      </c>
    </row>
    <row r="12" spans="1:8" ht="13.8">
      <c r="A12" s="44">
        <v>2.2999999999999998</v>
      </c>
      <c r="B12" s="48" t="s">
        <v>194</v>
      </c>
      <c r="C12" s="436">
        <v>0</v>
      </c>
      <c r="D12" s="436">
        <v>0</v>
      </c>
      <c r="E12" s="437">
        <f t="shared" si="0"/>
        <v>0</v>
      </c>
      <c r="F12" s="436">
        <v>0</v>
      </c>
      <c r="G12" s="436">
        <v>0</v>
      </c>
      <c r="H12" s="437">
        <f t="shared" si="1"/>
        <v>0</v>
      </c>
    </row>
    <row r="13" spans="1:8" ht="13.8">
      <c r="A13" s="44">
        <v>2.4</v>
      </c>
      <c r="B13" s="48" t="s">
        <v>193</v>
      </c>
      <c r="C13" s="436">
        <v>0</v>
      </c>
      <c r="D13" s="436">
        <v>0</v>
      </c>
      <c r="E13" s="437">
        <f t="shared" si="0"/>
        <v>0</v>
      </c>
      <c r="F13" s="436">
        <v>0</v>
      </c>
      <c r="G13" s="436">
        <v>0</v>
      </c>
      <c r="H13" s="437">
        <f t="shared" si="1"/>
        <v>0</v>
      </c>
    </row>
    <row r="14" spans="1:8" ht="13.8">
      <c r="A14" s="44">
        <v>2.5</v>
      </c>
      <c r="B14" s="48" t="s">
        <v>192</v>
      </c>
      <c r="C14" s="436">
        <v>0</v>
      </c>
      <c r="D14" s="436">
        <v>43579.29</v>
      </c>
      <c r="E14" s="437">
        <f t="shared" si="0"/>
        <v>43579.29</v>
      </c>
      <c r="F14" s="436">
        <v>0</v>
      </c>
      <c r="G14" s="436">
        <v>0</v>
      </c>
      <c r="H14" s="437">
        <f t="shared" si="1"/>
        <v>0</v>
      </c>
    </row>
    <row r="15" spans="1:8" ht="13.8">
      <c r="A15" s="44">
        <v>2.6</v>
      </c>
      <c r="B15" s="48" t="s">
        <v>191</v>
      </c>
      <c r="C15" s="436">
        <v>77118.36</v>
      </c>
      <c r="D15" s="436">
        <v>0</v>
      </c>
      <c r="E15" s="437">
        <f t="shared" si="0"/>
        <v>77118.36</v>
      </c>
      <c r="F15" s="436">
        <v>31446.880000000001</v>
      </c>
      <c r="G15" s="436">
        <v>0</v>
      </c>
      <c r="H15" s="437">
        <f t="shared" si="1"/>
        <v>31446.880000000001</v>
      </c>
    </row>
    <row r="16" spans="1:8" ht="13.8">
      <c r="A16" s="44">
        <v>2.7</v>
      </c>
      <c r="B16" s="48" t="s">
        <v>190</v>
      </c>
      <c r="C16" s="436">
        <v>25534.560000000001</v>
      </c>
      <c r="D16" s="436">
        <v>0</v>
      </c>
      <c r="E16" s="437">
        <f t="shared" si="0"/>
        <v>25534.560000000001</v>
      </c>
      <c r="F16" s="436">
        <v>36699.78</v>
      </c>
      <c r="G16" s="436">
        <v>0</v>
      </c>
      <c r="H16" s="437">
        <f t="shared" si="1"/>
        <v>36699.78</v>
      </c>
    </row>
    <row r="17" spans="1:8" ht="13.8">
      <c r="A17" s="44">
        <v>2.8</v>
      </c>
      <c r="B17" s="48" t="s">
        <v>189</v>
      </c>
      <c r="C17" s="436">
        <v>388214.19</v>
      </c>
      <c r="D17" s="436">
        <v>32336.45</v>
      </c>
      <c r="E17" s="437">
        <f t="shared" si="0"/>
        <v>420550.64</v>
      </c>
      <c r="F17" s="436">
        <v>241396.74</v>
      </c>
      <c r="G17" s="436">
        <v>39829.99</v>
      </c>
      <c r="H17" s="437">
        <f t="shared" si="1"/>
        <v>281226.73</v>
      </c>
    </row>
    <row r="18" spans="1:8" ht="13.8">
      <c r="A18" s="44">
        <v>2.9</v>
      </c>
      <c r="B18" s="48" t="s">
        <v>188</v>
      </c>
      <c r="C18" s="436">
        <v>0</v>
      </c>
      <c r="D18" s="436">
        <v>0</v>
      </c>
      <c r="E18" s="437">
        <f t="shared" si="0"/>
        <v>0</v>
      </c>
      <c r="F18" s="436">
        <v>3904.99</v>
      </c>
      <c r="G18" s="436">
        <v>0</v>
      </c>
      <c r="H18" s="437">
        <f t="shared" si="1"/>
        <v>3904.99</v>
      </c>
    </row>
    <row r="19" spans="1:8" ht="13.8">
      <c r="A19" s="44">
        <v>3</v>
      </c>
      <c r="B19" s="47" t="s">
        <v>187</v>
      </c>
      <c r="C19" s="436">
        <v>-71710.789999999994</v>
      </c>
      <c r="D19" s="436">
        <v>-4243.8</v>
      </c>
      <c r="E19" s="437">
        <f>C19+D19</f>
        <v>-75954.59</v>
      </c>
      <c r="F19" s="436">
        <v>21130.52</v>
      </c>
      <c r="G19" s="436">
        <v>6110.6</v>
      </c>
      <c r="H19" s="437">
        <f>F19+G19</f>
        <v>27241.120000000003</v>
      </c>
    </row>
    <row r="20" spans="1:8" ht="13.8">
      <c r="A20" s="44">
        <v>4</v>
      </c>
      <c r="B20" s="47" t="s">
        <v>186</v>
      </c>
      <c r="C20" s="436">
        <v>364512.76</v>
      </c>
      <c r="D20" s="436"/>
      <c r="E20" s="437">
        <f t="shared" si="0"/>
        <v>364512.76</v>
      </c>
      <c r="F20" s="436">
        <v>163995.04999999999</v>
      </c>
      <c r="G20" s="436"/>
      <c r="H20" s="437">
        <f t="shared" si="1"/>
        <v>163995.04999999999</v>
      </c>
    </row>
    <row r="21" spans="1:8" ht="13.8">
      <c r="A21" s="44">
        <v>5</v>
      </c>
      <c r="B21" s="47" t="s">
        <v>185</v>
      </c>
      <c r="C21" s="436">
        <v>5348.34</v>
      </c>
      <c r="D21" s="436">
        <v>734.14</v>
      </c>
      <c r="E21" s="437">
        <f t="shared" si="0"/>
        <v>6082.4800000000005</v>
      </c>
      <c r="F21" s="436">
        <v>71.510000000000005</v>
      </c>
      <c r="G21" s="436">
        <v>520.91</v>
      </c>
      <c r="H21" s="437">
        <f t="shared" si="1"/>
        <v>592.41999999999996</v>
      </c>
    </row>
    <row r="22" spans="1:8" ht="13.8">
      <c r="A22" s="44">
        <v>6</v>
      </c>
      <c r="B22" s="49" t="s">
        <v>184</v>
      </c>
      <c r="C22" s="438">
        <f>C8+C9+C20+C21+C19</f>
        <v>985530.74</v>
      </c>
      <c r="D22" s="438">
        <f>D8+D9+D20+D21+D19</f>
        <v>146205.49000000005</v>
      </c>
      <c r="E22" s="437">
        <f>C22+D22</f>
        <v>1131736.23</v>
      </c>
      <c r="F22" s="438">
        <f>F8+F9+F20+F21+F19</f>
        <v>607911.52</v>
      </c>
      <c r="G22" s="438">
        <f>G8+G9+G20+G21+G19</f>
        <v>96055.82</v>
      </c>
      <c r="H22" s="437">
        <f>F22+G22</f>
        <v>703967.34000000008</v>
      </c>
    </row>
    <row r="23" spans="1:8" ht="13.8">
      <c r="A23" s="44"/>
      <c r="B23" s="213" t="s">
        <v>183</v>
      </c>
      <c r="C23" s="436"/>
      <c r="D23" s="436"/>
      <c r="E23" s="439"/>
      <c r="F23" s="436"/>
      <c r="G23" s="436"/>
      <c r="H23" s="439"/>
    </row>
    <row r="24" spans="1:8" ht="13.8">
      <c r="A24" s="44">
        <v>7</v>
      </c>
      <c r="B24" s="47" t="s">
        <v>182</v>
      </c>
      <c r="C24" s="436">
        <v>11452.88</v>
      </c>
      <c r="D24" s="436">
        <v>5343.43</v>
      </c>
      <c r="E24" s="437">
        <f t="shared" ref="E24:E29" si="2">C24+D24</f>
        <v>16796.309999999998</v>
      </c>
      <c r="F24" s="436">
        <v>939.41</v>
      </c>
      <c r="G24" s="436">
        <v>11.05</v>
      </c>
      <c r="H24" s="437">
        <f t="shared" ref="H24:H29" si="3">F24+G24</f>
        <v>950.45999999999992</v>
      </c>
    </row>
    <row r="25" spans="1:8" ht="13.8">
      <c r="A25" s="44">
        <v>8</v>
      </c>
      <c r="B25" s="47" t="s">
        <v>181</v>
      </c>
      <c r="C25" s="436">
        <v>13347.86</v>
      </c>
      <c r="D25" s="436">
        <v>5927.14</v>
      </c>
      <c r="E25" s="437">
        <f t="shared" si="2"/>
        <v>19275</v>
      </c>
      <c r="F25" s="436">
        <v>17994.310000000001</v>
      </c>
      <c r="G25" s="436">
        <v>45316.83</v>
      </c>
      <c r="H25" s="437">
        <f t="shared" si="3"/>
        <v>63311.14</v>
      </c>
    </row>
    <row r="26" spans="1:8" ht="13.8">
      <c r="A26" s="44">
        <v>9</v>
      </c>
      <c r="B26" s="47" t="s">
        <v>180</v>
      </c>
      <c r="C26" s="436">
        <v>147.94999999999999</v>
      </c>
      <c r="D26" s="436">
        <v>0</v>
      </c>
      <c r="E26" s="437">
        <f t="shared" si="2"/>
        <v>147.94999999999999</v>
      </c>
      <c r="F26" s="436">
        <v>1409.59</v>
      </c>
      <c r="G26" s="436">
        <v>104.5</v>
      </c>
      <c r="H26" s="437">
        <f t="shared" si="3"/>
        <v>1514.09</v>
      </c>
    </row>
    <row r="27" spans="1:8" ht="13.8">
      <c r="A27" s="44">
        <v>10</v>
      </c>
      <c r="B27" s="47" t="s">
        <v>179</v>
      </c>
      <c r="C27" s="436">
        <v>9368.58</v>
      </c>
      <c r="D27" s="436"/>
      <c r="E27" s="437">
        <f t="shared" si="2"/>
        <v>9368.58</v>
      </c>
      <c r="F27" s="436">
        <v>1277.8800000000001</v>
      </c>
      <c r="G27" s="436"/>
      <c r="H27" s="437">
        <f t="shared" si="3"/>
        <v>1277.8800000000001</v>
      </c>
    </row>
    <row r="28" spans="1:8" ht="13.8">
      <c r="A28" s="44">
        <v>11</v>
      </c>
      <c r="B28" s="47" t="s">
        <v>178</v>
      </c>
      <c r="C28" s="436">
        <v>0</v>
      </c>
      <c r="D28" s="436">
        <v>0</v>
      </c>
      <c r="E28" s="437">
        <f t="shared" si="2"/>
        <v>0</v>
      </c>
      <c r="F28" s="436">
        <v>474.66</v>
      </c>
      <c r="G28" s="436">
        <v>107245.61</v>
      </c>
      <c r="H28" s="437">
        <f t="shared" si="3"/>
        <v>107720.27</v>
      </c>
    </row>
    <row r="29" spans="1:8" ht="13.8">
      <c r="A29" s="44">
        <v>12</v>
      </c>
      <c r="B29" s="47" t="s">
        <v>177</v>
      </c>
      <c r="C29" s="436"/>
      <c r="D29" s="436"/>
      <c r="E29" s="437">
        <f t="shared" si="2"/>
        <v>0</v>
      </c>
      <c r="F29" s="436"/>
      <c r="G29" s="436"/>
      <c r="H29" s="437">
        <f t="shared" si="3"/>
        <v>0</v>
      </c>
    </row>
    <row r="30" spans="1:8" ht="13.8">
      <c r="A30" s="44">
        <v>13</v>
      </c>
      <c r="B30" s="50" t="s">
        <v>176</v>
      </c>
      <c r="C30" s="438">
        <f>SUM(C24:C29)</f>
        <v>34317.269999999997</v>
      </c>
      <c r="D30" s="438">
        <f>SUM(D24:D29)</f>
        <v>11270.57</v>
      </c>
      <c r="E30" s="437">
        <f>C30+D30</f>
        <v>45587.839999999997</v>
      </c>
      <c r="F30" s="438">
        <f>SUM(F24:F29)</f>
        <v>22095.850000000002</v>
      </c>
      <c r="G30" s="438">
        <f>SUM(G24:G29)</f>
        <v>152677.99</v>
      </c>
      <c r="H30" s="437">
        <f>F30+G30</f>
        <v>174773.84</v>
      </c>
    </row>
    <row r="31" spans="1:8" ht="13.8">
      <c r="A31" s="44">
        <v>14</v>
      </c>
      <c r="B31" s="50" t="s">
        <v>175</v>
      </c>
      <c r="C31" s="438">
        <f>C22-C30</f>
        <v>951213.47</v>
      </c>
      <c r="D31" s="438">
        <f>D22-D30</f>
        <v>134934.92000000004</v>
      </c>
      <c r="E31" s="437">
        <f>C31+D31</f>
        <v>1086148.3900000001</v>
      </c>
      <c r="F31" s="438">
        <f>F22-F30</f>
        <v>585815.67000000004</v>
      </c>
      <c r="G31" s="438">
        <f>G22-G30</f>
        <v>-56622.169999999984</v>
      </c>
      <c r="H31" s="437">
        <f>F31+G31</f>
        <v>529193.5</v>
      </c>
    </row>
    <row r="32" spans="1:8" ht="13.8">
      <c r="A32" s="44"/>
      <c r="B32" s="51"/>
      <c r="C32" s="440"/>
      <c r="D32" s="440"/>
      <c r="E32" s="441"/>
      <c r="F32" s="440"/>
      <c r="G32" s="440"/>
      <c r="H32" s="441"/>
    </row>
    <row r="33" spans="1:8" ht="13.8">
      <c r="A33" s="44"/>
      <c r="B33" s="51" t="s">
        <v>174</v>
      </c>
      <c r="C33" s="436"/>
      <c r="D33" s="436"/>
      <c r="E33" s="439"/>
      <c r="F33" s="436"/>
      <c r="G33" s="436"/>
      <c r="H33" s="439"/>
    </row>
    <row r="34" spans="1:8" ht="13.8">
      <c r="A34" s="44">
        <v>15</v>
      </c>
      <c r="B34" s="52" t="s">
        <v>173</v>
      </c>
      <c r="C34" s="442">
        <f>C35-C36</f>
        <v>276795.72000000003</v>
      </c>
      <c r="D34" s="442">
        <f>D35-D36</f>
        <v>6371.75</v>
      </c>
      <c r="E34" s="437">
        <f>C34+D34</f>
        <v>283167.47000000003</v>
      </c>
      <c r="F34" s="442">
        <f>F35-F36</f>
        <v>211560.42</v>
      </c>
      <c r="G34" s="442">
        <f>G35-G36</f>
        <v>10899.879999999997</v>
      </c>
      <c r="H34" s="437">
        <f>F34+G34</f>
        <v>222460.30000000002</v>
      </c>
    </row>
    <row r="35" spans="1:8" ht="13.8">
      <c r="A35" s="44">
        <v>15.1</v>
      </c>
      <c r="B35" s="48" t="s">
        <v>172</v>
      </c>
      <c r="C35" s="436">
        <v>294936.26</v>
      </c>
      <c r="D35" s="436">
        <v>61439.91</v>
      </c>
      <c r="E35" s="437">
        <f>C35+D35</f>
        <v>356376.17000000004</v>
      </c>
      <c r="F35" s="436">
        <v>231152.47</v>
      </c>
      <c r="G35" s="436">
        <v>49421.06</v>
      </c>
      <c r="H35" s="437">
        <f>F35+G35</f>
        <v>280573.53000000003</v>
      </c>
    </row>
    <row r="36" spans="1:8" ht="13.8">
      <c r="A36" s="44">
        <v>15.2</v>
      </c>
      <c r="B36" s="48" t="s">
        <v>171</v>
      </c>
      <c r="C36" s="436">
        <v>18140.54</v>
      </c>
      <c r="D36" s="436">
        <v>55068.160000000003</v>
      </c>
      <c r="E36" s="437">
        <f>C36+D36</f>
        <v>73208.700000000012</v>
      </c>
      <c r="F36" s="436">
        <v>19592.05</v>
      </c>
      <c r="G36" s="436">
        <v>38521.18</v>
      </c>
      <c r="H36" s="437">
        <f>F36+G36</f>
        <v>58113.229999999996</v>
      </c>
    </row>
    <row r="37" spans="1:8" ht="13.8">
      <c r="A37" s="44">
        <v>16</v>
      </c>
      <c r="B37" s="47" t="s">
        <v>170</v>
      </c>
      <c r="C37" s="436">
        <v>0</v>
      </c>
      <c r="D37" s="436">
        <v>0</v>
      </c>
      <c r="E37" s="437">
        <f t="shared" ref="E37:E66" si="4">C37+D37</f>
        <v>0</v>
      </c>
      <c r="F37" s="436">
        <v>0</v>
      </c>
      <c r="G37" s="436">
        <v>0</v>
      </c>
      <c r="H37" s="437">
        <f t="shared" ref="H37:H66" si="5">F37+G37</f>
        <v>0</v>
      </c>
    </row>
    <row r="38" spans="1:8" ht="13.8">
      <c r="A38" s="44">
        <v>17</v>
      </c>
      <c r="B38" s="47" t="s">
        <v>169</v>
      </c>
      <c r="C38" s="436"/>
      <c r="D38" s="436"/>
      <c r="E38" s="437">
        <f t="shared" si="4"/>
        <v>0</v>
      </c>
      <c r="F38" s="436"/>
      <c r="G38" s="436"/>
      <c r="H38" s="437">
        <f t="shared" si="5"/>
        <v>0</v>
      </c>
    </row>
    <row r="39" spans="1:8" ht="13.8">
      <c r="A39" s="44">
        <v>18</v>
      </c>
      <c r="B39" s="47" t="s">
        <v>168</v>
      </c>
      <c r="C39" s="436">
        <v>0</v>
      </c>
      <c r="D39" s="436"/>
      <c r="E39" s="437">
        <f t="shared" si="4"/>
        <v>0</v>
      </c>
      <c r="F39" s="436">
        <v>0</v>
      </c>
      <c r="G39" s="436"/>
      <c r="H39" s="437">
        <f t="shared" si="5"/>
        <v>0</v>
      </c>
    </row>
    <row r="40" spans="1:8" ht="13.8">
      <c r="A40" s="44">
        <v>19</v>
      </c>
      <c r="B40" s="47" t="s">
        <v>167</v>
      </c>
      <c r="C40" s="436">
        <v>294900.95</v>
      </c>
      <c r="D40" s="436"/>
      <c r="E40" s="437">
        <f t="shared" si="4"/>
        <v>294900.95</v>
      </c>
      <c r="F40" s="436">
        <v>22882.73</v>
      </c>
      <c r="G40" s="436"/>
      <c r="H40" s="437">
        <f t="shared" si="5"/>
        <v>22882.73</v>
      </c>
    </row>
    <row r="41" spans="1:8" ht="13.8">
      <c r="A41" s="44">
        <v>20</v>
      </c>
      <c r="B41" s="47" t="s">
        <v>166</v>
      </c>
      <c r="C41" s="436">
        <v>2434.33</v>
      </c>
      <c r="D41" s="436"/>
      <c r="E41" s="437">
        <f t="shared" si="4"/>
        <v>2434.33</v>
      </c>
      <c r="F41" s="436">
        <v>75478.850000000006</v>
      </c>
      <c r="G41" s="436"/>
      <c r="H41" s="437">
        <f t="shared" si="5"/>
        <v>75478.850000000006</v>
      </c>
    </row>
    <row r="42" spans="1:8" ht="13.8">
      <c r="A42" s="44">
        <v>21</v>
      </c>
      <c r="B42" s="47" t="s">
        <v>165</v>
      </c>
      <c r="C42" s="436">
        <v>-9905.59</v>
      </c>
      <c r="D42" s="436"/>
      <c r="E42" s="437">
        <f t="shared" si="4"/>
        <v>-9905.59</v>
      </c>
      <c r="F42" s="436">
        <v>50068.28</v>
      </c>
      <c r="G42" s="436"/>
      <c r="H42" s="437">
        <f t="shared" si="5"/>
        <v>50068.28</v>
      </c>
    </row>
    <row r="43" spans="1:8" ht="13.8">
      <c r="A43" s="44">
        <v>22</v>
      </c>
      <c r="B43" s="47" t="s">
        <v>164</v>
      </c>
      <c r="C43" s="436">
        <v>22588.9</v>
      </c>
      <c r="D43" s="436"/>
      <c r="E43" s="437">
        <f t="shared" si="4"/>
        <v>22588.9</v>
      </c>
      <c r="F43" s="436">
        <v>2020.39</v>
      </c>
      <c r="G43" s="436"/>
      <c r="H43" s="437">
        <f t="shared" si="5"/>
        <v>2020.39</v>
      </c>
    </row>
    <row r="44" spans="1:8" ht="13.8">
      <c r="A44" s="44">
        <v>23</v>
      </c>
      <c r="B44" s="47" t="s">
        <v>163</v>
      </c>
      <c r="C44" s="436">
        <v>5033.97</v>
      </c>
      <c r="D44" s="436">
        <v>0</v>
      </c>
      <c r="E44" s="437">
        <f t="shared" si="4"/>
        <v>5033.97</v>
      </c>
      <c r="F44" s="436">
        <v>17700.86</v>
      </c>
      <c r="G44" s="436">
        <v>0</v>
      </c>
      <c r="H44" s="437">
        <f t="shared" si="5"/>
        <v>17700.86</v>
      </c>
    </row>
    <row r="45" spans="1:8" ht="13.8">
      <c r="A45" s="44">
        <v>24</v>
      </c>
      <c r="B45" s="50" t="s">
        <v>280</v>
      </c>
      <c r="C45" s="438">
        <f>C34+C37+C38+C39+C40+C41+C42+C43+C44</f>
        <v>591848.28</v>
      </c>
      <c r="D45" s="438">
        <f>D34+D37+D38+D39+D40+D41+D42+D43+D44</f>
        <v>6371.75</v>
      </c>
      <c r="E45" s="437">
        <f t="shared" si="4"/>
        <v>598220.03</v>
      </c>
      <c r="F45" s="438">
        <f>F34+F37+F38+F39+F40+F41+F42+F43+F44</f>
        <v>379711.53</v>
      </c>
      <c r="G45" s="438">
        <f>G34+G37+G38+G39+G40+G41+G42+G43+G44</f>
        <v>10899.879999999997</v>
      </c>
      <c r="H45" s="437">
        <f t="shared" si="5"/>
        <v>390611.41000000003</v>
      </c>
    </row>
    <row r="46" spans="1:8" ht="13.8">
      <c r="A46" s="44"/>
      <c r="B46" s="213" t="s">
        <v>162</v>
      </c>
      <c r="C46" s="436"/>
      <c r="D46" s="436"/>
      <c r="E46" s="443"/>
      <c r="F46" s="436"/>
      <c r="G46" s="436"/>
      <c r="H46" s="443"/>
    </row>
    <row r="47" spans="1:8" ht="13.8">
      <c r="A47" s="44">
        <v>25</v>
      </c>
      <c r="B47" s="47" t="s">
        <v>161</v>
      </c>
      <c r="C47" s="436">
        <v>16085.5</v>
      </c>
      <c r="D47" s="436">
        <v>42085.71</v>
      </c>
      <c r="E47" s="437">
        <f t="shared" si="4"/>
        <v>58171.21</v>
      </c>
      <c r="F47" s="436">
        <v>17947.45</v>
      </c>
      <c r="G47" s="436">
        <v>32323.18</v>
      </c>
      <c r="H47" s="437">
        <f t="shared" si="5"/>
        <v>50270.630000000005</v>
      </c>
    </row>
    <row r="48" spans="1:8" ht="13.8">
      <c r="A48" s="44">
        <v>26</v>
      </c>
      <c r="B48" s="47" t="s">
        <v>160</v>
      </c>
      <c r="C48" s="436">
        <v>64156.54</v>
      </c>
      <c r="D48" s="436">
        <v>48554.53</v>
      </c>
      <c r="E48" s="437">
        <f t="shared" si="4"/>
        <v>112711.07</v>
      </c>
      <c r="F48" s="436">
        <v>157106.14000000001</v>
      </c>
      <c r="G48" s="436">
        <v>51547.13</v>
      </c>
      <c r="H48" s="437">
        <f t="shared" si="5"/>
        <v>208653.27000000002</v>
      </c>
    </row>
    <row r="49" spans="1:8" ht="13.8">
      <c r="A49" s="44">
        <v>27</v>
      </c>
      <c r="B49" s="47" t="s">
        <v>159</v>
      </c>
      <c r="C49" s="436">
        <v>550878.29</v>
      </c>
      <c r="D49" s="436"/>
      <c r="E49" s="437">
        <f t="shared" si="4"/>
        <v>550878.29</v>
      </c>
      <c r="F49" s="436">
        <v>424587.03</v>
      </c>
      <c r="G49" s="436"/>
      <c r="H49" s="437">
        <f t="shared" si="5"/>
        <v>424587.03</v>
      </c>
    </row>
    <row r="50" spans="1:8" ht="13.8">
      <c r="A50" s="44">
        <v>28</v>
      </c>
      <c r="B50" s="47" t="s">
        <v>158</v>
      </c>
      <c r="C50" s="436">
        <v>1170.92</v>
      </c>
      <c r="D50" s="436"/>
      <c r="E50" s="437">
        <f t="shared" si="4"/>
        <v>1170.92</v>
      </c>
      <c r="F50" s="436">
        <v>10008.99</v>
      </c>
      <c r="G50" s="436"/>
      <c r="H50" s="437">
        <f t="shared" si="5"/>
        <v>10008.99</v>
      </c>
    </row>
    <row r="51" spans="1:8" ht="13.8">
      <c r="A51" s="44">
        <v>29</v>
      </c>
      <c r="B51" s="47" t="s">
        <v>157</v>
      </c>
      <c r="C51" s="436">
        <v>138319.10999999999</v>
      </c>
      <c r="D51" s="436"/>
      <c r="E51" s="437">
        <f t="shared" si="4"/>
        <v>138319.10999999999</v>
      </c>
      <c r="F51" s="436">
        <v>140964.43</v>
      </c>
      <c r="G51" s="436"/>
      <c r="H51" s="437">
        <f t="shared" si="5"/>
        <v>140964.43</v>
      </c>
    </row>
    <row r="52" spans="1:8" ht="13.8">
      <c r="A52" s="44">
        <v>30</v>
      </c>
      <c r="B52" s="47" t="s">
        <v>156</v>
      </c>
      <c r="C52" s="436">
        <v>364250.29</v>
      </c>
      <c r="D52" s="436">
        <v>0</v>
      </c>
      <c r="E52" s="437">
        <f t="shared" si="4"/>
        <v>364250.29</v>
      </c>
      <c r="F52" s="436">
        <v>393702.63</v>
      </c>
      <c r="G52" s="436">
        <v>0</v>
      </c>
      <c r="H52" s="437">
        <f t="shared" si="5"/>
        <v>393702.63</v>
      </c>
    </row>
    <row r="53" spans="1:8" ht="13.8">
      <c r="A53" s="44">
        <v>31</v>
      </c>
      <c r="B53" s="50" t="s">
        <v>281</v>
      </c>
      <c r="C53" s="438">
        <f>SUM(C47:C52)</f>
        <v>1134860.6500000001</v>
      </c>
      <c r="D53" s="438">
        <f>SUM(D47:D52)</f>
        <v>90640.239999999991</v>
      </c>
      <c r="E53" s="437">
        <f t="shared" si="4"/>
        <v>1225500.8900000001</v>
      </c>
      <c r="F53" s="438">
        <f>SUM(F47:F52)</f>
        <v>1144316.67</v>
      </c>
      <c r="G53" s="438">
        <f>SUM(G47:G52)</f>
        <v>83870.31</v>
      </c>
      <c r="H53" s="437">
        <f t="shared" si="5"/>
        <v>1228186.98</v>
      </c>
    </row>
    <row r="54" spans="1:8" ht="13.8">
      <c r="A54" s="44">
        <v>32</v>
      </c>
      <c r="B54" s="50" t="s">
        <v>282</v>
      </c>
      <c r="C54" s="438">
        <f>C45-C53</f>
        <v>-543012.37000000011</v>
      </c>
      <c r="D54" s="438">
        <f>D45-D53</f>
        <v>-84268.489999999991</v>
      </c>
      <c r="E54" s="437">
        <f t="shared" si="4"/>
        <v>-627280.8600000001</v>
      </c>
      <c r="F54" s="438">
        <f>F45-F53</f>
        <v>-764605.1399999999</v>
      </c>
      <c r="G54" s="438">
        <f>G45-G53</f>
        <v>-72970.429999999993</v>
      </c>
      <c r="H54" s="437">
        <f t="shared" si="5"/>
        <v>-837575.56999999983</v>
      </c>
    </row>
    <row r="55" spans="1:8" ht="13.8">
      <c r="A55" s="44"/>
      <c r="B55" s="51"/>
      <c r="C55" s="440"/>
      <c r="D55" s="440"/>
      <c r="E55" s="441"/>
      <c r="F55" s="440"/>
      <c r="G55" s="440"/>
      <c r="H55" s="441"/>
    </row>
    <row r="56" spans="1:8" ht="13.8">
      <c r="A56" s="44">
        <v>33</v>
      </c>
      <c r="B56" s="50" t="s">
        <v>155</v>
      </c>
      <c r="C56" s="438">
        <f>C31+C54</f>
        <v>408201.09999999986</v>
      </c>
      <c r="D56" s="438">
        <f>D31+D54</f>
        <v>50666.430000000051</v>
      </c>
      <c r="E56" s="437">
        <f t="shared" si="4"/>
        <v>458867.52999999991</v>
      </c>
      <c r="F56" s="438">
        <f>F31+F54</f>
        <v>-178789.46999999986</v>
      </c>
      <c r="G56" s="438">
        <f>G31+G54</f>
        <v>-129592.59999999998</v>
      </c>
      <c r="H56" s="437">
        <f t="shared" si="5"/>
        <v>-308382.06999999983</v>
      </c>
    </row>
    <row r="57" spans="1:8" ht="13.8">
      <c r="A57" s="44"/>
      <c r="B57" s="51"/>
      <c r="C57" s="440"/>
      <c r="D57" s="440"/>
      <c r="E57" s="441"/>
      <c r="F57" s="440"/>
      <c r="G57" s="440"/>
      <c r="H57" s="441"/>
    </row>
    <row r="58" spans="1:8" ht="13.8">
      <c r="A58" s="44">
        <v>34</v>
      </c>
      <c r="B58" s="47" t="s">
        <v>154</v>
      </c>
      <c r="C58" s="436">
        <v>740073.97</v>
      </c>
      <c r="D58" s="436"/>
      <c r="E58" s="437">
        <f>C58</f>
        <v>740073.97</v>
      </c>
      <c r="F58" s="436">
        <v>-212830.19</v>
      </c>
      <c r="G58" s="436"/>
      <c r="H58" s="437">
        <f>F58</f>
        <v>-212830.19</v>
      </c>
    </row>
    <row r="59" spans="1:8" s="214" customFormat="1" ht="13.8">
      <c r="A59" s="44">
        <v>35</v>
      </c>
      <c r="B59" s="47" t="s">
        <v>153</v>
      </c>
      <c r="C59" s="444">
        <v>0</v>
      </c>
      <c r="D59" s="444"/>
      <c r="E59" s="445">
        <f>C59</f>
        <v>0</v>
      </c>
      <c r="F59" s="444">
        <v>0</v>
      </c>
      <c r="G59" s="444"/>
      <c r="H59" s="445">
        <f>F59</f>
        <v>0</v>
      </c>
    </row>
    <row r="60" spans="1:8" ht="13.8">
      <c r="A60" s="44">
        <v>36</v>
      </c>
      <c r="B60" s="47" t="s">
        <v>152</v>
      </c>
      <c r="C60" s="436">
        <v>-60651.89</v>
      </c>
      <c r="D60" s="436"/>
      <c r="E60" s="437">
        <f>C60</f>
        <v>-60651.89</v>
      </c>
      <c r="F60" s="436">
        <v>-75398.39</v>
      </c>
      <c r="G60" s="436"/>
      <c r="H60" s="437">
        <f>F60</f>
        <v>-75398.39</v>
      </c>
    </row>
    <row r="61" spans="1:8" ht="13.8">
      <c r="A61" s="44">
        <v>37</v>
      </c>
      <c r="B61" s="50" t="s">
        <v>151</v>
      </c>
      <c r="C61" s="438">
        <f>SUM(C58:C60)</f>
        <v>679422.08</v>
      </c>
      <c r="D61" s="438">
        <v>0</v>
      </c>
      <c r="E61" s="437">
        <f>C61</f>
        <v>679422.08</v>
      </c>
      <c r="F61" s="438">
        <f>SUM(F58:F60)</f>
        <v>-288228.58</v>
      </c>
      <c r="G61" s="438">
        <v>0</v>
      </c>
      <c r="H61" s="437">
        <f>F61</f>
        <v>-288228.58</v>
      </c>
    </row>
    <row r="62" spans="1:8" ht="13.8">
      <c r="A62" s="44"/>
      <c r="B62" s="53"/>
      <c r="C62" s="436"/>
      <c r="D62" s="436"/>
      <c r="E62" s="443"/>
      <c r="F62" s="436"/>
      <c r="G62" s="436"/>
      <c r="H62" s="443"/>
    </row>
    <row r="63" spans="1:8" ht="13.8">
      <c r="A63" s="44">
        <v>38</v>
      </c>
      <c r="B63" s="54" t="s">
        <v>150</v>
      </c>
      <c r="C63" s="438">
        <f>C56-C61</f>
        <v>-271220.9800000001</v>
      </c>
      <c r="D63" s="438">
        <f>D56-D61</f>
        <v>50666.430000000051</v>
      </c>
      <c r="E63" s="437">
        <f t="shared" si="4"/>
        <v>-220554.55000000005</v>
      </c>
      <c r="F63" s="438">
        <f>F56-F61</f>
        <v>109439.11000000016</v>
      </c>
      <c r="G63" s="438">
        <f>G56-G61</f>
        <v>-129592.59999999998</v>
      </c>
      <c r="H63" s="437">
        <f t="shared" si="5"/>
        <v>-20153.489999999816</v>
      </c>
    </row>
    <row r="64" spans="1:8" ht="13.8">
      <c r="A64" s="40">
        <v>39</v>
      </c>
      <c r="B64" s="47" t="s">
        <v>149</v>
      </c>
      <c r="C64" s="446">
        <v>0</v>
      </c>
      <c r="D64" s="446"/>
      <c r="E64" s="437">
        <f t="shared" si="4"/>
        <v>0</v>
      </c>
      <c r="F64" s="446">
        <v>0</v>
      </c>
      <c r="G64" s="446"/>
      <c r="H64" s="437">
        <f t="shared" si="5"/>
        <v>0</v>
      </c>
    </row>
    <row r="65" spans="1:8" ht="13.8">
      <c r="A65" s="44">
        <v>40</v>
      </c>
      <c r="B65" s="50" t="s">
        <v>148</v>
      </c>
      <c r="C65" s="438">
        <f>C63-C64</f>
        <v>-271220.9800000001</v>
      </c>
      <c r="D65" s="438">
        <f>D63-D64</f>
        <v>50666.430000000051</v>
      </c>
      <c r="E65" s="437">
        <f t="shared" si="4"/>
        <v>-220554.55000000005</v>
      </c>
      <c r="F65" s="438">
        <f>F63-F64</f>
        <v>109439.11000000016</v>
      </c>
      <c r="G65" s="438">
        <f>G63-G64</f>
        <v>-129592.59999999998</v>
      </c>
      <c r="H65" s="437">
        <f t="shared" si="5"/>
        <v>-20153.489999999816</v>
      </c>
    </row>
    <row r="66" spans="1:8" ht="13.8">
      <c r="A66" s="40">
        <v>41</v>
      </c>
      <c r="B66" s="47" t="s">
        <v>147</v>
      </c>
      <c r="C66" s="446">
        <v>0</v>
      </c>
      <c r="D66" s="446"/>
      <c r="E66" s="437">
        <f t="shared" si="4"/>
        <v>0</v>
      </c>
      <c r="F66" s="446">
        <v>0</v>
      </c>
      <c r="G66" s="446"/>
      <c r="H66" s="437">
        <f t="shared" si="5"/>
        <v>0</v>
      </c>
    </row>
    <row r="67" spans="1:8" ht="14.4" thickBot="1">
      <c r="A67" s="55">
        <v>42</v>
      </c>
      <c r="B67" s="56" t="s">
        <v>146</v>
      </c>
      <c r="C67" s="447">
        <f>C65+C66</f>
        <v>-271220.9800000001</v>
      </c>
      <c r="D67" s="447">
        <f>D65+D66</f>
        <v>50666.430000000051</v>
      </c>
      <c r="E67" s="448">
        <f>C67+D67</f>
        <v>-220554.55000000005</v>
      </c>
      <c r="F67" s="447">
        <f>F65+F66</f>
        <v>109439.11000000016</v>
      </c>
      <c r="G67" s="447">
        <f>G65+G66</f>
        <v>-129592.59999999998</v>
      </c>
      <c r="H67" s="448">
        <f>F67+G67</f>
        <v>-20153.489999999816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="85" zoomScaleNormal="85" workbookViewId="0">
      <selection activeCell="E20" sqref="E20"/>
    </sheetView>
  </sheetViews>
  <sheetFormatPr defaultColWidth="9.109375" defaultRowHeight="13.8"/>
  <cols>
    <col min="1" max="1" width="9.5546875" style="5" bestFit="1" customWidth="1"/>
    <col min="2" max="2" width="72.33203125" style="5" customWidth="1"/>
    <col min="3" max="8" width="12.6640625" style="5" customWidth="1"/>
    <col min="9" max="16384" width="9.109375" style="5"/>
  </cols>
  <sheetData>
    <row r="1" spans="1:8">
      <c r="A1" s="2" t="s">
        <v>31</v>
      </c>
      <c r="B1" s="5" t="str">
        <f>'Info '!C2</f>
        <v>JSC Silk Road Bank</v>
      </c>
    </row>
    <row r="2" spans="1:8">
      <c r="A2" s="2" t="s">
        <v>32</v>
      </c>
      <c r="B2" s="449">
        <f>'3.PL'!B2</f>
        <v>43555</v>
      </c>
    </row>
    <row r="3" spans="1:8">
      <c r="A3" s="4"/>
    </row>
    <row r="4" spans="1:8" ht="14.4" thickBot="1">
      <c r="A4" s="4" t="s">
        <v>75</v>
      </c>
      <c r="B4" s="4"/>
      <c r="C4" s="194"/>
      <c r="D4" s="194"/>
      <c r="E4" s="194"/>
      <c r="F4" s="195"/>
      <c r="G4" s="195"/>
      <c r="H4" s="196" t="s">
        <v>74</v>
      </c>
    </row>
    <row r="5" spans="1:8">
      <c r="A5" s="533" t="s">
        <v>7</v>
      </c>
      <c r="B5" s="535" t="s">
        <v>347</v>
      </c>
      <c r="C5" s="529" t="s">
        <v>69</v>
      </c>
      <c r="D5" s="530"/>
      <c r="E5" s="531"/>
      <c r="F5" s="529" t="s">
        <v>73</v>
      </c>
      <c r="G5" s="530"/>
      <c r="H5" s="532"/>
    </row>
    <row r="6" spans="1:8">
      <c r="A6" s="534"/>
      <c r="B6" s="536"/>
      <c r="C6" s="26" t="s">
        <v>294</v>
      </c>
      <c r="D6" s="26" t="s">
        <v>123</v>
      </c>
      <c r="E6" s="26" t="s">
        <v>110</v>
      </c>
      <c r="F6" s="26" t="s">
        <v>294</v>
      </c>
      <c r="G6" s="26" t="s">
        <v>123</v>
      </c>
      <c r="H6" s="27" t="s">
        <v>110</v>
      </c>
    </row>
    <row r="7" spans="1:8" s="15" customFormat="1" ht="14.4">
      <c r="A7" s="197">
        <v>1</v>
      </c>
      <c r="B7" s="198" t="s">
        <v>381</v>
      </c>
      <c r="C7" s="428"/>
      <c r="D7" s="428"/>
      <c r="E7" s="508">
        <f>C7+D7</f>
        <v>0</v>
      </c>
      <c r="F7" s="428"/>
      <c r="G7" s="428"/>
      <c r="H7" s="429">
        <f t="shared" ref="H7:H20" si="0">F7+G7</f>
        <v>0</v>
      </c>
    </row>
    <row r="8" spans="1:8" s="15" customFormat="1" ht="14.4">
      <c r="A8" s="197">
        <v>1.1000000000000001</v>
      </c>
      <c r="B8" s="249" t="s">
        <v>312</v>
      </c>
      <c r="C8" s="428">
        <v>0</v>
      </c>
      <c r="D8" s="428">
        <v>26914</v>
      </c>
      <c r="E8" s="508">
        <f t="shared" ref="E8:E53" si="1">C8+D8</f>
        <v>26914</v>
      </c>
      <c r="F8" s="428">
        <v>0</v>
      </c>
      <c r="G8" s="428">
        <v>24144</v>
      </c>
      <c r="H8" s="429">
        <f t="shared" si="0"/>
        <v>24144</v>
      </c>
    </row>
    <row r="9" spans="1:8" s="15" customFormat="1" ht="14.4">
      <c r="A9" s="197">
        <v>1.2</v>
      </c>
      <c r="B9" s="249" t="s">
        <v>313</v>
      </c>
      <c r="C9" s="428"/>
      <c r="D9" s="428"/>
      <c r="E9" s="508">
        <f t="shared" si="1"/>
        <v>0</v>
      </c>
      <c r="F9" s="428"/>
      <c r="G9" s="428"/>
      <c r="H9" s="429">
        <f t="shared" si="0"/>
        <v>0</v>
      </c>
    </row>
    <row r="10" spans="1:8" s="15" customFormat="1" ht="14.4">
      <c r="A10" s="197">
        <v>1.3</v>
      </c>
      <c r="B10" s="249" t="s">
        <v>314</v>
      </c>
      <c r="C10" s="428">
        <v>1181783.32</v>
      </c>
      <c r="D10" s="428">
        <v>968904</v>
      </c>
      <c r="E10" s="508">
        <f t="shared" si="1"/>
        <v>2150687.3200000003</v>
      </c>
      <c r="F10" s="428">
        <v>194306.4</v>
      </c>
      <c r="G10" s="428">
        <v>24144</v>
      </c>
      <c r="H10" s="429">
        <f t="shared" si="0"/>
        <v>218450.4</v>
      </c>
    </row>
    <row r="11" spans="1:8" s="15" customFormat="1" ht="14.4">
      <c r="A11" s="197">
        <v>1.4</v>
      </c>
      <c r="B11" s="249" t="s">
        <v>295</v>
      </c>
      <c r="C11" s="428"/>
      <c r="D11" s="428"/>
      <c r="E11" s="508">
        <f t="shared" si="1"/>
        <v>0</v>
      </c>
      <c r="F11" s="428"/>
      <c r="G11" s="428"/>
      <c r="H11" s="429">
        <f t="shared" si="0"/>
        <v>0</v>
      </c>
    </row>
    <row r="12" spans="1:8" s="15" customFormat="1" ht="29.25" customHeight="1">
      <c r="A12" s="197">
        <v>2</v>
      </c>
      <c r="B12" s="200" t="s">
        <v>316</v>
      </c>
      <c r="C12" s="428"/>
      <c r="D12" s="428"/>
      <c r="E12" s="508">
        <f t="shared" si="1"/>
        <v>0</v>
      </c>
      <c r="F12" s="428"/>
      <c r="G12" s="428"/>
      <c r="H12" s="429">
        <f t="shared" si="0"/>
        <v>0</v>
      </c>
    </row>
    <row r="13" spans="1:8" s="15" customFormat="1" ht="19.95" customHeight="1">
      <c r="A13" s="197">
        <v>3</v>
      </c>
      <c r="B13" s="200" t="s">
        <v>315</v>
      </c>
      <c r="C13" s="428"/>
      <c r="D13" s="428"/>
      <c r="E13" s="508">
        <f t="shared" si="1"/>
        <v>0</v>
      </c>
      <c r="F13" s="428"/>
      <c r="G13" s="428"/>
      <c r="H13" s="429">
        <f t="shared" si="0"/>
        <v>0</v>
      </c>
    </row>
    <row r="14" spans="1:8" s="15" customFormat="1" ht="14.4">
      <c r="A14" s="197">
        <v>3.1</v>
      </c>
      <c r="B14" s="250" t="s">
        <v>296</v>
      </c>
      <c r="C14" s="428"/>
      <c r="D14" s="428"/>
      <c r="E14" s="508">
        <f t="shared" si="1"/>
        <v>0</v>
      </c>
      <c r="F14" s="428"/>
      <c r="G14" s="428"/>
      <c r="H14" s="429">
        <f t="shared" si="0"/>
        <v>0</v>
      </c>
    </row>
    <row r="15" spans="1:8" s="15" customFormat="1" ht="14.4">
      <c r="A15" s="197">
        <v>3.2</v>
      </c>
      <c r="B15" s="250" t="s">
        <v>297</v>
      </c>
      <c r="C15" s="428"/>
      <c r="D15" s="428"/>
      <c r="E15" s="508">
        <f t="shared" si="1"/>
        <v>0</v>
      </c>
      <c r="F15" s="428"/>
      <c r="G15" s="428"/>
      <c r="H15" s="429">
        <f t="shared" si="0"/>
        <v>0</v>
      </c>
    </row>
    <row r="16" spans="1:8" s="15" customFormat="1" ht="14.4">
      <c r="A16" s="197">
        <v>4</v>
      </c>
      <c r="B16" s="253" t="s">
        <v>326</v>
      </c>
      <c r="C16" s="428"/>
      <c r="D16" s="428"/>
      <c r="E16" s="508">
        <f t="shared" si="1"/>
        <v>0</v>
      </c>
      <c r="F16" s="428"/>
      <c r="G16" s="428"/>
      <c r="H16" s="429">
        <f t="shared" si="0"/>
        <v>0</v>
      </c>
    </row>
    <row r="17" spans="1:8" s="15" customFormat="1" ht="14.4">
      <c r="A17" s="197">
        <v>4.0999999999999996</v>
      </c>
      <c r="B17" s="250" t="s">
        <v>317</v>
      </c>
      <c r="C17" s="428">
        <v>15500</v>
      </c>
      <c r="D17" s="428">
        <v>1211130</v>
      </c>
      <c r="E17" s="508">
        <f t="shared" si="1"/>
        <v>1226630</v>
      </c>
      <c r="F17" s="428">
        <v>15500</v>
      </c>
      <c r="G17" s="428">
        <v>1653139.68</v>
      </c>
      <c r="H17" s="429">
        <f t="shared" si="0"/>
        <v>1668639.68</v>
      </c>
    </row>
    <row r="18" spans="1:8" s="15" customFormat="1" ht="14.4">
      <c r="A18" s="197">
        <v>4.2</v>
      </c>
      <c r="B18" s="250" t="s">
        <v>311</v>
      </c>
      <c r="C18" s="428"/>
      <c r="D18" s="428"/>
      <c r="E18" s="508">
        <f t="shared" si="1"/>
        <v>0</v>
      </c>
      <c r="F18" s="428"/>
      <c r="G18" s="428"/>
      <c r="H18" s="429">
        <f t="shared" si="0"/>
        <v>0</v>
      </c>
    </row>
    <row r="19" spans="1:8" s="15" customFormat="1" ht="14.4">
      <c r="A19" s="197">
        <v>5</v>
      </c>
      <c r="B19" s="200" t="s">
        <v>325</v>
      </c>
      <c r="C19" s="428"/>
      <c r="D19" s="428"/>
      <c r="E19" s="508">
        <f t="shared" si="1"/>
        <v>0</v>
      </c>
      <c r="F19" s="428"/>
      <c r="G19" s="428"/>
      <c r="H19" s="429">
        <f t="shared" si="0"/>
        <v>0</v>
      </c>
    </row>
    <row r="20" spans="1:8" s="15" customFormat="1" ht="14.4">
      <c r="A20" s="197">
        <v>5.0999999999999996</v>
      </c>
      <c r="B20" s="251" t="s">
        <v>300</v>
      </c>
      <c r="C20" s="428"/>
      <c r="D20" s="428">
        <v>32296.799999999999</v>
      </c>
      <c r="E20" s="508">
        <f t="shared" si="1"/>
        <v>32296.799999999999</v>
      </c>
      <c r="F20" s="428"/>
      <c r="G20" s="428">
        <v>28972.799999999999</v>
      </c>
      <c r="H20" s="429">
        <f t="shared" si="0"/>
        <v>28972.799999999999</v>
      </c>
    </row>
    <row r="21" spans="1:8" s="15" customFormat="1" ht="14.4">
      <c r="A21" s="197">
        <v>5.2</v>
      </c>
      <c r="B21" s="251" t="s">
        <v>299</v>
      </c>
      <c r="C21" s="428"/>
      <c r="D21" s="428"/>
      <c r="E21" s="508">
        <f t="shared" si="1"/>
        <v>0</v>
      </c>
      <c r="F21" s="428"/>
      <c r="G21" s="428"/>
      <c r="H21" s="429">
        <f t="shared" ref="H21:H30" si="2">F23+G23</f>
        <v>7047633.6100000003</v>
      </c>
    </row>
    <row r="22" spans="1:8" s="15" customFormat="1" ht="14.4">
      <c r="A22" s="197">
        <v>5.3</v>
      </c>
      <c r="B22" s="251" t="s">
        <v>298</v>
      </c>
      <c r="C22" s="428"/>
      <c r="D22" s="428"/>
      <c r="E22" s="508">
        <f t="shared" si="1"/>
        <v>0</v>
      </c>
      <c r="F22" s="428"/>
      <c r="G22" s="428"/>
      <c r="H22" s="429">
        <f t="shared" si="2"/>
        <v>1931519.97</v>
      </c>
    </row>
    <row r="23" spans="1:8" s="15" customFormat="1" ht="14.4">
      <c r="A23" s="197" t="s">
        <v>16</v>
      </c>
      <c r="B23" s="201" t="s">
        <v>76</v>
      </c>
      <c r="C23" s="428">
        <v>90000</v>
      </c>
      <c r="D23" s="428">
        <v>6362469.5999999996</v>
      </c>
      <c r="E23" s="508">
        <f t="shared" si="1"/>
        <v>6452469.5999999996</v>
      </c>
      <c r="F23" s="428"/>
      <c r="G23" s="428">
        <v>7047633.6100000003</v>
      </c>
      <c r="H23" s="429">
        <f t="shared" si="2"/>
        <v>379060.8</v>
      </c>
    </row>
    <row r="24" spans="1:8" s="15" customFormat="1" ht="14.4">
      <c r="A24" s="197" t="s">
        <v>17</v>
      </c>
      <c r="B24" s="201" t="s">
        <v>77</v>
      </c>
      <c r="C24" s="428"/>
      <c r="D24" s="428">
        <v>10216301.4</v>
      </c>
      <c r="E24" s="508">
        <f t="shared" si="1"/>
        <v>10216301.4</v>
      </c>
      <c r="F24" s="428"/>
      <c r="G24" s="428">
        <v>1931519.97</v>
      </c>
      <c r="H24" s="429">
        <f t="shared" si="2"/>
        <v>1635756</v>
      </c>
    </row>
    <row r="25" spans="1:8" s="15" customFormat="1" ht="14.4">
      <c r="A25" s="197" t="s">
        <v>18</v>
      </c>
      <c r="B25" s="201" t="s">
        <v>78</v>
      </c>
      <c r="C25" s="428"/>
      <c r="D25" s="428">
        <v>672850</v>
      </c>
      <c r="E25" s="508">
        <f t="shared" si="1"/>
        <v>672850</v>
      </c>
      <c r="F25" s="428"/>
      <c r="G25" s="428">
        <v>379060.8</v>
      </c>
      <c r="H25" s="429">
        <f t="shared" si="2"/>
        <v>0</v>
      </c>
    </row>
    <row r="26" spans="1:8" s="15" customFormat="1" ht="14.4">
      <c r="A26" s="197" t="s">
        <v>19</v>
      </c>
      <c r="B26" s="201" t="s">
        <v>79</v>
      </c>
      <c r="C26" s="428"/>
      <c r="D26" s="428">
        <v>6561056.46</v>
      </c>
      <c r="E26" s="508">
        <f t="shared" si="1"/>
        <v>6561056.46</v>
      </c>
      <c r="F26" s="428"/>
      <c r="G26" s="428">
        <v>1635756</v>
      </c>
      <c r="H26" s="429">
        <f t="shared" si="2"/>
        <v>71707.679999999993</v>
      </c>
    </row>
    <row r="27" spans="1:8" s="15" customFormat="1" ht="14.4">
      <c r="A27" s="197" t="s">
        <v>20</v>
      </c>
      <c r="B27" s="201" t="s">
        <v>80</v>
      </c>
      <c r="C27" s="428"/>
      <c r="D27" s="428"/>
      <c r="E27" s="508">
        <f t="shared" si="1"/>
        <v>0</v>
      </c>
      <c r="F27" s="428"/>
      <c r="G27" s="428"/>
      <c r="H27" s="429">
        <f t="shared" si="2"/>
        <v>0</v>
      </c>
    </row>
    <row r="28" spans="1:8" s="15" customFormat="1" ht="14.4">
      <c r="A28" s="197">
        <v>5.4</v>
      </c>
      <c r="B28" s="251" t="s">
        <v>301</v>
      </c>
      <c r="C28" s="428"/>
      <c r="D28" s="428">
        <v>69168.98</v>
      </c>
      <c r="E28" s="508">
        <f t="shared" si="1"/>
        <v>69168.98</v>
      </c>
      <c r="F28" s="428"/>
      <c r="G28" s="428">
        <v>71707.679999999993</v>
      </c>
      <c r="H28" s="429">
        <f t="shared" si="2"/>
        <v>0</v>
      </c>
    </row>
    <row r="29" spans="1:8" s="15" customFormat="1" ht="14.4">
      <c r="A29" s="197">
        <v>5.5</v>
      </c>
      <c r="B29" s="251" t="s">
        <v>302</v>
      </c>
      <c r="C29" s="428"/>
      <c r="D29" s="428">
        <v>1922428.56</v>
      </c>
      <c r="E29" s="508">
        <f t="shared" si="1"/>
        <v>1922428.56</v>
      </c>
      <c r="F29" s="428"/>
      <c r="G29" s="428"/>
      <c r="H29" s="429">
        <f t="shared" si="2"/>
        <v>651888</v>
      </c>
    </row>
    <row r="30" spans="1:8" s="15" customFormat="1" ht="14.4">
      <c r="A30" s="197">
        <v>5.6</v>
      </c>
      <c r="B30" s="251" t="s">
        <v>303</v>
      </c>
      <c r="C30" s="428"/>
      <c r="D30" s="428">
        <v>630928.62</v>
      </c>
      <c r="E30" s="508">
        <f t="shared" si="1"/>
        <v>630928.62</v>
      </c>
      <c r="F30" s="428"/>
      <c r="G30" s="428"/>
      <c r="H30" s="429">
        <f t="shared" si="2"/>
        <v>0</v>
      </c>
    </row>
    <row r="31" spans="1:8" s="15" customFormat="1" ht="14.4">
      <c r="A31" s="197">
        <v>5.7</v>
      </c>
      <c r="B31" s="251" t="s">
        <v>80</v>
      </c>
      <c r="C31" s="428"/>
      <c r="D31" s="428">
        <v>15118670.359999999</v>
      </c>
      <c r="E31" s="508">
        <f t="shared" si="1"/>
        <v>15118670.359999999</v>
      </c>
      <c r="F31" s="428"/>
      <c r="G31" s="428">
        <v>651888</v>
      </c>
      <c r="H31" s="429" t="e">
        <f>#REF!+#REF!</f>
        <v>#REF!</v>
      </c>
    </row>
    <row r="32" spans="1:8" s="15" customFormat="1" ht="14.4">
      <c r="A32" s="197">
        <v>6</v>
      </c>
      <c r="B32" s="200" t="s">
        <v>331</v>
      </c>
      <c r="C32" s="428"/>
      <c r="D32" s="428"/>
      <c r="E32" s="508">
        <f t="shared" si="1"/>
        <v>0</v>
      </c>
      <c r="F32" s="428"/>
      <c r="G32" s="428"/>
      <c r="H32" s="429" t="e">
        <f>#REF!+#REF!</f>
        <v>#REF!</v>
      </c>
    </row>
    <row r="33" spans="1:8" s="15" customFormat="1" ht="14.4">
      <c r="A33" s="197">
        <v>6.1</v>
      </c>
      <c r="B33" s="252" t="s">
        <v>321</v>
      </c>
      <c r="C33" s="428">
        <v>10789528</v>
      </c>
      <c r="D33" s="428">
        <v>5470068.6500000004</v>
      </c>
      <c r="E33" s="508">
        <f t="shared" si="1"/>
        <v>16259596.65</v>
      </c>
      <c r="F33" s="428">
        <v>0</v>
      </c>
      <c r="G33" s="428">
        <v>4587360</v>
      </c>
      <c r="H33" s="429">
        <f t="shared" ref="H33:H53" si="3">F33+G33</f>
        <v>4587360</v>
      </c>
    </row>
    <row r="34" spans="1:8" s="15" customFormat="1" ht="14.4">
      <c r="A34" s="197">
        <v>6.2</v>
      </c>
      <c r="B34" s="252" t="s">
        <v>322</v>
      </c>
      <c r="C34" s="428">
        <v>3492900</v>
      </c>
      <c r="D34" s="428">
        <v>12728795</v>
      </c>
      <c r="E34" s="508">
        <f t="shared" si="1"/>
        <v>16221695</v>
      </c>
      <c r="F34" s="428">
        <v>4604300</v>
      </c>
      <c r="G34" s="428">
        <v>0</v>
      </c>
      <c r="H34" s="429">
        <f t="shared" si="3"/>
        <v>4604300</v>
      </c>
    </row>
    <row r="35" spans="1:8" s="15" customFormat="1" ht="14.4">
      <c r="A35" s="197">
        <v>6.3</v>
      </c>
      <c r="B35" s="252" t="s">
        <v>318</v>
      </c>
      <c r="C35" s="428"/>
      <c r="D35" s="428"/>
      <c r="E35" s="508">
        <f t="shared" si="1"/>
        <v>0</v>
      </c>
      <c r="F35" s="428"/>
      <c r="G35" s="428"/>
      <c r="H35" s="429">
        <f t="shared" si="3"/>
        <v>0</v>
      </c>
    </row>
    <row r="36" spans="1:8" s="15" customFormat="1" ht="14.4">
      <c r="A36" s="197">
        <v>6.4</v>
      </c>
      <c r="B36" s="252" t="s">
        <v>319</v>
      </c>
      <c r="C36" s="428"/>
      <c r="D36" s="428"/>
      <c r="E36" s="508">
        <f t="shared" si="1"/>
        <v>0</v>
      </c>
      <c r="F36" s="428"/>
      <c r="G36" s="428"/>
      <c r="H36" s="429">
        <f t="shared" si="3"/>
        <v>0</v>
      </c>
    </row>
    <row r="37" spans="1:8" s="15" customFormat="1" ht="14.4">
      <c r="A37" s="197">
        <v>6.5</v>
      </c>
      <c r="B37" s="252" t="s">
        <v>320</v>
      </c>
      <c r="C37" s="428"/>
      <c r="D37" s="428"/>
      <c r="E37" s="508">
        <f t="shared" si="1"/>
        <v>0</v>
      </c>
      <c r="F37" s="428"/>
      <c r="G37" s="428"/>
      <c r="H37" s="429">
        <f t="shared" si="3"/>
        <v>0</v>
      </c>
    </row>
    <row r="38" spans="1:8" s="15" customFormat="1" ht="14.4">
      <c r="A38" s="197">
        <v>6.6</v>
      </c>
      <c r="B38" s="252" t="s">
        <v>323</v>
      </c>
      <c r="C38" s="428"/>
      <c r="D38" s="428"/>
      <c r="E38" s="508">
        <f t="shared" si="1"/>
        <v>0</v>
      </c>
      <c r="F38" s="428"/>
      <c r="G38" s="428"/>
      <c r="H38" s="429">
        <f t="shared" si="3"/>
        <v>0</v>
      </c>
    </row>
    <row r="39" spans="1:8" s="15" customFormat="1" ht="14.4">
      <c r="A39" s="197">
        <v>6.7</v>
      </c>
      <c r="B39" s="252" t="s">
        <v>324</v>
      </c>
      <c r="C39" s="428"/>
      <c r="D39" s="428"/>
      <c r="E39" s="508">
        <f t="shared" si="1"/>
        <v>0</v>
      </c>
      <c r="F39" s="428"/>
      <c r="G39" s="428"/>
      <c r="H39" s="429">
        <f t="shared" si="3"/>
        <v>0</v>
      </c>
    </row>
    <row r="40" spans="1:8" s="15" customFormat="1" ht="14.4">
      <c r="A40" s="197">
        <v>7</v>
      </c>
      <c r="B40" s="200" t="s">
        <v>327</v>
      </c>
      <c r="C40" s="428"/>
      <c r="D40" s="428"/>
      <c r="E40" s="508">
        <f t="shared" si="1"/>
        <v>0</v>
      </c>
      <c r="F40" s="428"/>
      <c r="G40" s="428"/>
      <c r="H40" s="429">
        <f t="shared" si="3"/>
        <v>0</v>
      </c>
    </row>
    <row r="41" spans="1:8" s="15" customFormat="1" ht="14.4">
      <c r="A41" s="197">
        <v>7.1</v>
      </c>
      <c r="B41" s="199" t="s">
        <v>328</v>
      </c>
      <c r="C41" s="428">
        <v>713566</v>
      </c>
      <c r="D41" s="428">
        <v>14173</v>
      </c>
      <c r="E41" s="508">
        <f t="shared" si="1"/>
        <v>727739</v>
      </c>
      <c r="F41" s="428">
        <v>0</v>
      </c>
      <c r="G41" s="428">
        <v>47899</v>
      </c>
      <c r="H41" s="429">
        <f t="shared" si="3"/>
        <v>47899</v>
      </c>
    </row>
    <row r="42" spans="1:8" s="15" customFormat="1" ht="26.4">
      <c r="A42" s="197">
        <v>7.2</v>
      </c>
      <c r="B42" s="199" t="s">
        <v>329</v>
      </c>
      <c r="C42" s="428">
        <v>1734800</v>
      </c>
      <c r="D42" s="428">
        <v>2117796</v>
      </c>
      <c r="E42" s="508">
        <f t="shared" si="1"/>
        <v>3852596</v>
      </c>
      <c r="F42" s="428">
        <v>1295699</v>
      </c>
      <c r="G42" s="428">
        <v>2242975</v>
      </c>
      <c r="H42" s="429">
        <f t="shared" si="3"/>
        <v>3538674</v>
      </c>
    </row>
    <row r="43" spans="1:8" s="15" customFormat="1" ht="26.4">
      <c r="A43" s="197">
        <v>7.3</v>
      </c>
      <c r="B43" s="199" t="s">
        <v>332</v>
      </c>
      <c r="C43" s="428">
        <v>1681215</v>
      </c>
      <c r="D43" s="428">
        <v>3861397</v>
      </c>
      <c r="E43" s="508">
        <f t="shared" si="1"/>
        <v>5542612</v>
      </c>
      <c r="F43" s="428">
        <v>1393780</v>
      </c>
      <c r="G43" s="428">
        <v>3478948</v>
      </c>
      <c r="H43" s="429">
        <f t="shared" si="3"/>
        <v>4872728</v>
      </c>
    </row>
    <row r="44" spans="1:8" s="15" customFormat="1" ht="26.4">
      <c r="A44" s="197">
        <v>7.4</v>
      </c>
      <c r="B44" s="199" t="s">
        <v>333</v>
      </c>
      <c r="C44" s="428">
        <v>1654229</v>
      </c>
      <c r="D44" s="428">
        <v>12007479</v>
      </c>
      <c r="E44" s="508">
        <f t="shared" si="1"/>
        <v>13661708</v>
      </c>
      <c r="F44" s="428">
        <v>1283280</v>
      </c>
      <c r="G44" s="428">
        <v>971119</v>
      </c>
      <c r="H44" s="429">
        <f t="shared" si="3"/>
        <v>2254399</v>
      </c>
    </row>
    <row r="45" spans="1:8" s="15" customFormat="1" ht="14.4">
      <c r="A45" s="197">
        <v>8</v>
      </c>
      <c r="B45" s="200" t="s">
        <v>310</v>
      </c>
      <c r="C45" s="428"/>
      <c r="D45" s="428"/>
      <c r="E45" s="508">
        <f t="shared" si="1"/>
        <v>0</v>
      </c>
      <c r="F45" s="428"/>
      <c r="G45" s="428"/>
      <c r="H45" s="429">
        <f t="shared" si="3"/>
        <v>0</v>
      </c>
    </row>
    <row r="46" spans="1:8" s="15" customFormat="1" ht="14.4">
      <c r="A46" s="197">
        <v>8.1</v>
      </c>
      <c r="B46" s="250" t="s">
        <v>334</v>
      </c>
      <c r="C46" s="428"/>
      <c r="D46" s="428"/>
      <c r="E46" s="508">
        <f t="shared" si="1"/>
        <v>0</v>
      </c>
      <c r="F46" s="428"/>
      <c r="G46" s="428"/>
      <c r="H46" s="429">
        <f t="shared" si="3"/>
        <v>0</v>
      </c>
    </row>
    <row r="47" spans="1:8" s="15" customFormat="1" ht="14.4">
      <c r="A47" s="197">
        <v>8.1999999999999993</v>
      </c>
      <c r="B47" s="250" t="s">
        <v>335</v>
      </c>
      <c r="C47" s="428"/>
      <c r="D47" s="428"/>
      <c r="E47" s="508">
        <f t="shared" si="1"/>
        <v>0</v>
      </c>
      <c r="F47" s="428"/>
      <c r="G47" s="428"/>
      <c r="H47" s="429">
        <f t="shared" si="3"/>
        <v>0</v>
      </c>
    </row>
    <row r="48" spans="1:8" s="15" customFormat="1" ht="14.4">
      <c r="A48" s="197">
        <v>8.3000000000000007</v>
      </c>
      <c r="B48" s="250" t="s">
        <v>336</v>
      </c>
      <c r="C48" s="428"/>
      <c r="D48" s="428"/>
      <c r="E48" s="508">
        <f t="shared" si="1"/>
        <v>0</v>
      </c>
      <c r="F48" s="428"/>
      <c r="G48" s="428"/>
      <c r="H48" s="429">
        <f t="shared" si="3"/>
        <v>0</v>
      </c>
    </row>
    <row r="49" spans="1:8" s="15" customFormat="1" ht="14.4">
      <c r="A49" s="197">
        <v>8.4</v>
      </c>
      <c r="B49" s="250" t="s">
        <v>337</v>
      </c>
      <c r="C49" s="428"/>
      <c r="D49" s="428"/>
      <c r="E49" s="508">
        <f t="shared" si="1"/>
        <v>0</v>
      </c>
      <c r="F49" s="428"/>
      <c r="G49" s="428"/>
      <c r="H49" s="429">
        <f t="shared" si="3"/>
        <v>0</v>
      </c>
    </row>
    <row r="50" spans="1:8" s="15" customFormat="1" ht="14.4">
      <c r="A50" s="197">
        <v>8.5</v>
      </c>
      <c r="B50" s="250" t="s">
        <v>338</v>
      </c>
      <c r="C50" s="428"/>
      <c r="D50" s="428"/>
      <c r="E50" s="508">
        <f t="shared" si="1"/>
        <v>0</v>
      </c>
      <c r="F50" s="428"/>
      <c r="G50" s="428"/>
      <c r="H50" s="429">
        <f t="shared" si="3"/>
        <v>0</v>
      </c>
    </row>
    <row r="51" spans="1:8" s="15" customFormat="1" ht="14.4">
      <c r="A51" s="197">
        <v>8.6</v>
      </c>
      <c r="B51" s="250" t="s">
        <v>339</v>
      </c>
      <c r="C51" s="428"/>
      <c r="D51" s="428"/>
      <c r="E51" s="508">
        <f t="shared" si="1"/>
        <v>0</v>
      </c>
      <c r="F51" s="428"/>
      <c r="G51" s="428"/>
      <c r="H51" s="429">
        <f t="shared" si="3"/>
        <v>0</v>
      </c>
    </row>
    <row r="52" spans="1:8" s="15" customFormat="1" ht="14.4">
      <c r="A52" s="197">
        <v>8.6999999999999993</v>
      </c>
      <c r="B52" s="250" t="s">
        <v>340</v>
      </c>
      <c r="C52" s="428"/>
      <c r="D52" s="428"/>
      <c r="E52" s="508">
        <f t="shared" si="1"/>
        <v>0</v>
      </c>
      <c r="F52" s="428"/>
      <c r="G52" s="428"/>
      <c r="H52" s="429">
        <f t="shared" si="3"/>
        <v>0</v>
      </c>
    </row>
    <row r="53" spans="1:8" s="15" customFormat="1" ht="15" thickBot="1">
      <c r="A53" s="202">
        <v>9</v>
      </c>
      <c r="B53" s="203" t="s">
        <v>330</v>
      </c>
      <c r="C53" s="450"/>
      <c r="D53" s="450"/>
      <c r="E53" s="509">
        <f t="shared" si="1"/>
        <v>0</v>
      </c>
      <c r="F53" s="450"/>
      <c r="G53" s="450"/>
      <c r="H53" s="435">
        <f t="shared" si="3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1" sqref="B21"/>
    </sheetView>
  </sheetViews>
  <sheetFormatPr defaultColWidth="9.109375" defaultRowHeight="13.2"/>
  <cols>
    <col min="1" max="1" width="9.5546875" style="4" bestFit="1" customWidth="1"/>
    <col min="2" max="2" width="93.5546875" style="4" customWidth="1"/>
    <col min="3" max="4" width="12.6640625" style="4" customWidth="1"/>
    <col min="5" max="11" width="9.6640625" style="35" customWidth="1"/>
    <col min="12" max="16384" width="9.109375" style="35"/>
  </cols>
  <sheetData>
    <row r="1" spans="1:8">
      <c r="A1" s="2" t="s">
        <v>31</v>
      </c>
      <c r="B1" s="3" t="str">
        <f>'Info '!C2</f>
        <v>JSC Silk Road Bank</v>
      </c>
      <c r="C1" s="3"/>
    </row>
    <row r="2" spans="1:8">
      <c r="A2" s="2" t="s">
        <v>32</v>
      </c>
      <c r="B2" s="411">
        <f>'4. Off-Balance'!B2</f>
        <v>43555</v>
      </c>
      <c r="C2" s="6"/>
      <c r="D2" s="7"/>
      <c r="E2" s="57"/>
      <c r="F2" s="57"/>
      <c r="G2" s="57"/>
      <c r="H2" s="57"/>
    </row>
    <row r="3" spans="1:8">
      <c r="A3" s="2"/>
      <c r="B3" s="3"/>
      <c r="C3" s="6"/>
      <c r="D3" s="7"/>
      <c r="E3" s="57"/>
      <c r="F3" s="57"/>
      <c r="G3" s="57"/>
      <c r="H3" s="57"/>
    </row>
    <row r="4" spans="1:8" ht="15" customHeight="1" thickBot="1">
      <c r="A4" s="7" t="s">
        <v>204</v>
      </c>
      <c r="B4" s="140" t="s">
        <v>304</v>
      </c>
      <c r="D4" s="58" t="s">
        <v>74</v>
      </c>
    </row>
    <row r="5" spans="1:8" ht="15" customHeight="1">
      <c r="A5" s="235" t="s">
        <v>7</v>
      </c>
      <c r="B5" s="236"/>
      <c r="C5" s="451" t="s">
        <v>513</v>
      </c>
      <c r="D5" s="452" t="s">
        <v>488</v>
      </c>
    </row>
    <row r="6" spans="1:8" ht="15" customHeight="1">
      <c r="A6" s="59">
        <v>1</v>
      </c>
      <c r="B6" s="345" t="s">
        <v>308</v>
      </c>
      <c r="C6" s="453">
        <f>C7+C9+C10</f>
        <v>47603144.557999976</v>
      </c>
      <c r="D6" s="347">
        <f>D7+D9+D10</f>
        <v>48236190.690999992</v>
      </c>
    </row>
    <row r="7" spans="1:8" ht="15" customHeight="1">
      <c r="A7" s="59">
        <v>1.1000000000000001</v>
      </c>
      <c r="B7" s="345" t="s">
        <v>203</v>
      </c>
      <c r="C7" s="454">
        <v>47251796.657999977</v>
      </c>
      <c r="D7" s="348">
        <v>47957824.290999994</v>
      </c>
    </row>
    <row r="8" spans="1:8">
      <c r="A8" s="59" t="s">
        <v>15</v>
      </c>
      <c r="B8" s="345" t="s">
        <v>202</v>
      </c>
      <c r="C8" s="454"/>
      <c r="D8" s="348"/>
    </row>
    <row r="9" spans="1:8" ht="15" customHeight="1">
      <c r="A9" s="59">
        <v>1.2</v>
      </c>
      <c r="B9" s="346" t="s">
        <v>201</v>
      </c>
      <c r="C9" s="454">
        <v>26914</v>
      </c>
      <c r="D9" s="348">
        <v>80298</v>
      </c>
    </row>
    <row r="10" spans="1:8" ht="15" customHeight="1">
      <c r="A10" s="59">
        <v>1.3</v>
      </c>
      <c r="B10" s="345" t="s">
        <v>29</v>
      </c>
      <c r="C10" s="455">
        <v>324433.90000000002</v>
      </c>
      <c r="D10" s="348">
        <v>198068.4</v>
      </c>
    </row>
    <row r="11" spans="1:8" ht="15" customHeight="1">
      <c r="A11" s="59">
        <v>2</v>
      </c>
      <c r="B11" s="345" t="s">
        <v>305</v>
      </c>
      <c r="C11" s="454">
        <v>957021.95345200039</v>
      </c>
      <c r="D11" s="348">
        <v>175364.60571645951</v>
      </c>
    </row>
    <row r="12" spans="1:8" ht="15" customHeight="1">
      <c r="A12" s="59">
        <v>3</v>
      </c>
      <c r="B12" s="345" t="s">
        <v>306</v>
      </c>
      <c r="C12" s="455">
        <v>7518974.3374999985</v>
      </c>
      <c r="D12" s="456">
        <v>7518974.3374999985</v>
      </c>
    </row>
    <row r="13" spans="1:8" ht="15" customHeight="1" thickBot="1">
      <c r="A13" s="61">
        <v>4</v>
      </c>
      <c r="B13" s="62" t="s">
        <v>307</v>
      </c>
      <c r="C13" s="349">
        <f>C6+C11+C12</f>
        <v>56079140.848951973</v>
      </c>
      <c r="D13" s="349">
        <f>D6+D11+D12</f>
        <v>55930529.63421645</v>
      </c>
    </row>
    <row r="14" spans="1:8">
      <c r="B14" s="65"/>
    </row>
    <row r="15" spans="1:8">
      <c r="B15" s="66"/>
    </row>
    <row r="16" spans="1:8">
      <c r="B16" s="66"/>
    </row>
    <row r="17" spans="1:4" ht="10.199999999999999">
      <c r="A17" s="35"/>
      <c r="B17" s="35"/>
      <c r="C17" s="35"/>
      <c r="D17" s="35"/>
    </row>
    <row r="18" spans="1:4" ht="10.199999999999999">
      <c r="A18" s="35"/>
      <c r="B18" s="35"/>
      <c r="C18" s="35"/>
      <c r="D18" s="35"/>
    </row>
    <row r="19" spans="1:4" ht="10.199999999999999">
      <c r="A19" s="35"/>
      <c r="B19" s="35"/>
      <c r="C19" s="35"/>
      <c r="D19" s="35"/>
    </row>
    <row r="20" spans="1:4" ht="10.199999999999999">
      <c r="A20" s="35"/>
      <c r="B20" s="35"/>
      <c r="C20" s="35"/>
      <c r="D20" s="35"/>
    </row>
    <row r="21" spans="1:4" ht="10.199999999999999">
      <c r="A21" s="35"/>
      <c r="B21" s="35"/>
      <c r="C21" s="35"/>
      <c r="D21" s="35"/>
    </row>
    <row r="22" spans="1:4" ht="10.199999999999999">
      <c r="A22" s="35"/>
      <c r="B22" s="35"/>
      <c r="C22" s="35"/>
      <c r="D22" s="35"/>
    </row>
    <row r="23" spans="1:4" ht="10.199999999999999">
      <c r="A23" s="35"/>
      <c r="B23" s="35"/>
      <c r="C23" s="35"/>
      <c r="D23" s="35"/>
    </row>
    <row r="24" spans="1:4" ht="10.199999999999999">
      <c r="A24" s="35"/>
      <c r="B24" s="35"/>
      <c r="C24" s="35"/>
      <c r="D24" s="35"/>
    </row>
    <row r="25" spans="1:4" ht="10.199999999999999">
      <c r="A25" s="35"/>
      <c r="B25" s="35"/>
      <c r="C25" s="35"/>
      <c r="D25" s="35"/>
    </row>
    <row r="26" spans="1:4" ht="10.199999999999999">
      <c r="A26" s="35"/>
      <c r="B26" s="35"/>
      <c r="C26" s="35"/>
      <c r="D26" s="35"/>
    </row>
    <row r="27" spans="1:4" ht="10.199999999999999">
      <c r="A27" s="35"/>
      <c r="B27" s="35"/>
      <c r="C27" s="35"/>
      <c r="D27" s="35"/>
    </row>
    <row r="28" spans="1:4" ht="10.199999999999999">
      <c r="A28" s="35"/>
      <c r="B28" s="35"/>
      <c r="C28" s="35"/>
      <c r="D28" s="35"/>
    </row>
    <row r="29" spans="1:4" ht="10.199999999999999">
      <c r="A29" s="35"/>
      <c r="B29" s="35"/>
      <c r="C29" s="35"/>
      <c r="D29" s="3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7" sqref="B7"/>
    </sheetView>
  </sheetViews>
  <sheetFormatPr defaultColWidth="9.109375" defaultRowHeight="13.8"/>
  <cols>
    <col min="1" max="1" width="6.6640625" style="4" customWidth="1"/>
    <col min="2" max="2" width="81.88671875" style="4" customWidth="1"/>
    <col min="3" max="3" width="9.109375" style="4"/>
    <col min="4" max="16384" width="9.109375" style="5"/>
  </cols>
  <sheetData>
    <row r="1" spans="1:3">
      <c r="A1" s="2" t="s">
        <v>31</v>
      </c>
      <c r="B1" s="4" t="str">
        <f>'Info '!C2</f>
        <v>JSC Silk Road Bank</v>
      </c>
    </row>
    <row r="2" spans="1:3">
      <c r="A2" s="2" t="s">
        <v>32</v>
      </c>
      <c r="B2" s="424">
        <f>'5. RWA '!B2</f>
        <v>43555</v>
      </c>
    </row>
    <row r="4" spans="1:3" ht="16.5" customHeight="1" thickBot="1">
      <c r="A4" s="67" t="s">
        <v>81</v>
      </c>
      <c r="B4" s="68" t="s">
        <v>274</v>
      </c>
      <c r="C4" s="69"/>
    </row>
    <row r="5" spans="1:3">
      <c r="A5" s="70"/>
      <c r="B5" s="537" t="s">
        <v>82</v>
      </c>
      <c r="C5" s="538"/>
    </row>
    <row r="6" spans="1:3">
      <c r="A6" s="510"/>
      <c r="B6" s="511"/>
      <c r="C6" s="512"/>
    </row>
    <row r="7" spans="1:3">
      <c r="A7" s="71">
        <v>1</v>
      </c>
      <c r="B7" s="72" t="s">
        <v>515</v>
      </c>
      <c r="C7" s="73"/>
    </row>
    <row r="8" spans="1:3">
      <c r="A8" s="71">
        <v>2</v>
      </c>
      <c r="B8" s="72" t="s">
        <v>493</v>
      </c>
      <c r="C8" s="73"/>
    </row>
    <row r="9" spans="1:3">
      <c r="A9" s="71">
        <v>3</v>
      </c>
      <c r="B9" s="72" t="s">
        <v>494</v>
      </c>
      <c r="C9" s="73"/>
    </row>
    <row r="10" spans="1:3">
      <c r="A10" s="71">
        <v>4</v>
      </c>
      <c r="B10" s="72" t="s">
        <v>495</v>
      </c>
      <c r="C10" s="73"/>
    </row>
    <row r="11" spans="1:3">
      <c r="A11" s="71">
        <v>5</v>
      </c>
      <c r="B11" s="72" t="s">
        <v>496</v>
      </c>
      <c r="C11" s="73"/>
    </row>
    <row r="12" spans="1:3">
      <c r="A12" s="71">
        <v>6</v>
      </c>
      <c r="B12" s="72" t="s">
        <v>492</v>
      </c>
      <c r="C12" s="513"/>
    </row>
    <row r="13" spans="1:3">
      <c r="A13" s="71"/>
      <c r="B13" s="539"/>
      <c r="C13" s="540"/>
    </row>
    <row r="14" spans="1:3">
      <c r="A14" s="71"/>
      <c r="B14" s="541" t="s">
        <v>83</v>
      </c>
      <c r="C14" s="542"/>
    </row>
    <row r="15" spans="1:3">
      <c r="A15" s="71">
        <v>1</v>
      </c>
      <c r="B15" s="72" t="s">
        <v>497</v>
      </c>
      <c r="C15" s="74"/>
    </row>
    <row r="16" spans="1:3">
      <c r="A16" s="71">
        <v>2</v>
      </c>
      <c r="B16" s="72" t="s">
        <v>498</v>
      </c>
      <c r="C16" s="74"/>
    </row>
    <row r="17" spans="1:3">
      <c r="A17" s="71">
        <v>3</v>
      </c>
      <c r="B17" s="72" t="s">
        <v>499</v>
      </c>
      <c r="C17" s="74"/>
    </row>
    <row r="18" spans="1:3" ht="15.75" customHeight="1">
      <c r="A18" s="71"/>
      <c r="B18" s="72"/>
      <c r="C18" s="75"/>
    </row>
    <row r="19" spans="1:3" ht="30" customHeight="1">
      <c r="A19" s="71"/>
      <c r="B19" s="541" t="s">
        <v>84</v>
      </c>
      <c r="C19" s="542"/>
    </row>
    <row r="20" spans="1:3">
      <c r="A20" s="71">
        <v>1</v>
      </c>
      <c r="B20" s="72" t="s">
        <v>500</v>
      </c>
      <c r="C20" s="457">
        <v>0.99993948948752498</v>
      </c>
    </row>
    <row r="21" spans="1:3" ht="15.75" customHeight="1">
      <c r="A21" s="71"/>
      <c r="B21" s="72"/>
      <c r="C21" s="73"/>
    </row>
    <row r="22" spans="1:3" ht="29.25" customHeight="1">
      <c r="A22" s="71"/>
      <c r="B22" s="541" t="s">
        <v>85</v>
      </c>
      <c r="C22" s="542"/>
    </row>
    <row r="23" spans="1:3">
      <c r="A23" s="71">
        <v>1</v>
      </c>
      <c r="B23" s="72" t="s">
        <v>501</v>
      </c>
      <c r="C23" s="457">
        <v>0.99987669999999995</v>
      </c>
    </row>
    <row r="24" spans="1:3">
      <c r="A24" s="458">
        <v>1.1000000000000001</v>
      </c>
      <c r="B24" s="459" t="s">
        <v>502</v>
      </c>
      <c r="C24" s="460">
        <v>0.61992355399999999</v>
      </c>
    </row>
    <row r="25" spans="1:3">
      <c r="A25" s="458">
        <v>1.2</v>
      </c>
      <c r="B25" s="459" t="s">
        <v>503</v>
      </c>
      <c r="C25" s="460">
        <v>0.2849648595</v>
      </c>
    </row>
    <row r="26" spans="1:3">
      <c r="A26" s="458">
        <v>1.3</v>
      </c>
      <c r="B26" s="459" t="s">
        <v>504</v>
      </c>
      <c r="C26" s="460">
        <v>9.4988286500000005E-2</v>
      </c>
    </row>
    <row r="27" spans="1:3" ht="14.4" thickBot="1">
      <c r="A27" s="76"/>
      <c r="B27" s="77"/>
      <c r="C27" s="78"/>
    </row>
  </sheetData>
  <mergeCells count="5">
    <mergeCell ref="B5:C5"/>
    <mergeCell ref="B13:C13"/>
    <mergeCell ref="B14:C14"/>
    <mergeCell ref="B22:C22"/>
    <mergeCell ref="B19:C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25" sqref="C25"/>
    </sheetView>
  </sheetViews>
  <sheetFormatPr defaultColWidth="9.109375" defaultRowHeight="13.8"/>
  <cols>
    <col min="1" max="1" width="9.5546875" style="4" bestFit="1" customWidth="1"/>
    <col min="2" max="2" width="47.5546875" style="4" customWidth="1"/>
    <col min="3" max="3" width="28" style="4" customWidth="1"/>
    <col min="4" max="4" width="22.44140625" style="4" customWidth="1"/>
    <col min="5" max="5" width="22.33203125" style="4" customWidth="1"/>
    <col min="6" max="6" width="12" style="5" bestFit="1" customWidth="1"/>
    <col min="7" max="7" width="12.5546875" style="5" bestFit="1" customWidth="1"/>
    <col min="8" max="16384" width="9.109375" style="5"/>
  </cols>
  <sheetData>
    <row r="1" spans="1:7">
      <c r="A1" s="279" t="s">
        <v>31</v>
      </c>
      <c r="B1" s="280" t="str">
        <f>'Info '!C2</f>
        <v>JSC Silk Road Bank</v>
      </c>
      <c r="C1" s="90"/>
      <c r="D1" s="90"/>
      <c r="E1" s="90"/>
      <c r="F1" s="15"/>
    </row>
    <row r="2" spans="1:7" s="79" customFormat="1" ht="15.75" customHeight="1">
      <c r="A2" s="279" t="s">
        <v>32</v>
      </c>
      <c r="B2" s="461">
        <f>'6. Administrators-shareholders'!B2</f>
        <v>43555</v>
      </c>
    </row>
    <row r="3" spans="1:7" s="79" customFormat="1" ht="15.75" customHeight="1">
      <c r="A3" s="279"/>
    </row>
    <row r="4" spans="1:7" s="79" customFormat="1" ht="15.75" customHeight="1" thickBot="1">
      <c r="A4" s="281" t="s">
        <v>208</v>
      </c>
      <c r="B4" s="547" t="s">
        <v>354</v>
      </c>
      <c r="C4" s="548"/>
      <c r="D4" s="548"/>
      <c r="E4" s="548"/>
    </row>
    <row r="5" spans="1:7" s="82" customFormat="1" ht="17.399999999999999" customHeight="1">
      <c r="A5" s="215"/>
      <c r="B5" s="216"/>
      <c r="C5" s="80" t="s">
        <v>0</v>
      </c>
      <c r="D5" s="80" t="s">
        <v>1</v>
      </c>
      <c r="E5" s="81" t="s">
        <v>2</v>
      </c>
    </row>
    <row r="6" spans="1:7" s="15" customFormat="1" ht="14.4" customHeight="1">
      <c r="A6" s="282"/>
      <c r="B6" s="543" t="s">
        <v>361</v>
      </c>
      <c r="C6" s="543" t="s">
        <v>94</v>
      </c>
      <c r="D6" s="545" t="s">
        <v>207</v>
      </c>
      <c r="E6" s="546"/>
      <c r="G6" s="5"/>
    </row>
    <row r="7" spans="1:7" s="15" customFormat="1" ht="99.6" customHeight="1">
      <c r="A7" s="282"/>
      <c r="B7" s="544"/>
      <c r="C7" s="543"/>
      <c r="D7" s="321" t="s">
        <v>206</v>
      </c>
      <c r="E7" s="322" t="s">
        <v>362</v>
      </c>
      <c r="G7" s="5"/>
    </row>
    <row r="8" spans="1:7">
      <c r="A8" s="283">
        <v>1</v>
      </c>
      <c r="B8" s="323" t="s">
        <v>36</v>
      </c>
      <c r="C8" s="324">
        <v>11326345.68</v>
      </c>
      <c r="D8" s="324"/>
      <c r="E8" s="325">
        <v>11326345.68</v>
      </c>
      <c r="F8" s="15"/>
    </row>
    <row r="9" spans="1:7">
      <c r="A9" s="283">
        <v>2</v>
      </c>
      <c r="B9" s="323" t="s">
        <v>37</v>
      </c>
      <c r="C9" s="324">
        <v>6244753.8500000006</v>
      </c>
      <c r="D9" s="324"/>
      <c r="E9" s="325">
        <v>6244753.8500000006</v>
      </c>
      <c r="F9" s="15"/>
    </row>
    <row r="10" spans="1:7">
      <c r="A10" s="283">
        <v>3</v>
      </c>
      <c r="B10" s="323" t="s">
        <v>38</v>
      </c>
      <c r="C10" s="324">
        <v>11144512.92</v>
      </c>
      <c r="D10" s="324"/>
      <c r="E10" s="325">
        <v>11144512.92</v>
      </c>
      <c r="F10" s="15"/>
    </row>
    <row r="11" spans="1:7">
      <c r="A11" s="283">
        <v>4</v>
      </c>
      <c r="B11" s="323" t="s">
        <v>39</v>
      </c>
      <c r="C11" s="324">
        <v>0</v>
      </c>
      <c r="D11" s="324"/>
      <c r="E11" s="325">
        <v>0</v>
      </c>
      <c r="F11" s="15"/>
    </row>
    <row r="12" spans="1:7">
      <c r="A12" s="283">
        <v>5</v>
      </c>
      <c r="B12" s="323" t="s">
        <v>40</v>
      </c>
      <c r="C12" s="324">
        <v>16379869.140000001</v>
      </c>
      <c r="D12" s="324"/>
      <c r="E12" s="325">
        <v>16379869.140000001</v>
      </c>
      <c r="F12" s="15"/>
    </row>
    <row r="13" spans="1:7">
      <c r="A13" s="283">
        <v>6.1</v>
      </c>
      <c r="B13" s="326" t="s">
        <v>41</v>
      </c>
      <c r="C13" s="327">
        <v>21502780.770000003</v>
      </c>
      <c r="D13" s="324"/>
      <c r="E13" s="325">
        <v>21502780.770000003</v>
      </c>
      <c r="F13" s="15"/>
    </row>
    <row r="14" spans="1:7">
      <c r="A14" s="283">
        <v>6.2</v>
      </c>
      <c r="B14" s="328" t="s">
        <v>42</v>
      </c>
      <c r="C14" s="327">
        <v>-2614276.13</v>
      </c>
      <c r="D14" s="324"/>
      <c r="E14" s="325">
        <v>-2614276.13</v>
      </c>
      <c r="F14" s="15"/>
    </row>
    <row r="15" spans="1:7">
      <c r="A15" s="283">
        <v>6</v>
      </c>
      <c r="B15" s="323" t="s">
        <v>43</v>
      </c>
      <c r="C15" s="324">
        <v>18888504.640000004</v>
      </c>
      <c r="D15" s="324"/>
      <c r="E15" s="325">
        <v>18888504.640000004</v>
      </c>
      <c r="F15" s="15"/>
    </row>
    <row r="16" spans="1:7">
      <c r="A16" s="283">
        <v>7</v>
      </c>
      <c r="B16" s="323" t="s">
        <v>44</v>
      </c>
      <c r="C16" s="324">
        <v>470405.55</v>
      </c>
      <c r="D16" s="324"/>
      <c r="E16" s="325">
        <v>470405.55</v>
      </c>
      <c r="F16" s="15"/>
    </row>
    <row r="17" spans="1:7">
      <c r="A17" s="283">
        <v>8</v>
      </c>
      <c r="B17" s="323" t="s">
        <v>205</v>
      </c>
      <c r="C17" s="324">
        <v>716490.9</v>
      </c>
      <c r="D17" s="324"/>
      <c r="E17" s="325">
        <v>716490.9</v>
      </c>
      <c r="F17" s="284"/>
      <c r="G17" s="84"/>
    </row>
    <row r="18" spans="1:7">
      <c r="A18" s="283">
        <v>9</v>
      </c>
      <c r="B18" s="323" t="s">
        <v>45</v>
      </c>
      <c r="C18" s="324">
        <v>20000</v>
      </c>
      <c r="D18" s="324"/>
      <c r="E18" s="325">
        <v>20000</v>
      </c>
      <c r="F18" s="15"/>
      <c r="G18" s="84"/>
    </row>
    <row r="19" spans="1:7">
      <c r="A19" s="283">
        <v>10</v>
      </c>
      <c r="B19" s="323" t="s">
        <v>46</v>
      </c>
      <c r="C19" s="324">
        <v>14513397.699999999</v>
      </c>
      <c r="D19" s="324">
        <v>51256.800000000047</v>
      </c>
      <c r="E19" s="325">
        <v>14462140.899999999</v>
      </c>
      <c r="F19" s="15"/>
      <c r="G19" s="84"/>
    </row>
    <row r="20" spans="1:7">
      <c r="A20" s="283">
        <v>11</v>
      </c>
      <c r="B20" s="323" t="s">
        <v>47</v>
      </c>
      <c r="C20" s="324">
        <v>1573073.98</v>
      </c>
      <c r="D20" s="324"/>
      <c r="E20" s="325">
        <v>1573073.98</v>
      </c>
      <c r="F20" s="15"/>
    </row>
    <row r="21" spans="1:7" ht="27" thickBot="1">
      <c r="A21" s="161"/>
      <c r="B21" s="285" t="s">
        <v>364</v>
      </c>
      <c r="C21" s="217">
        <v>81277354.359999999</v>
      </c>
      <c r="D21" s="217">
        <v>51256.800000000047</v>
      </c>
      <c r="E21" s="329">
        <v>81226097.560000002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85"/>
      <c r="F25" s="5"/>
      <c r="G25" s="5"/>
    </row>
    <row r="26" spans="1:7" s="4" customFormat="1">
      <c r="B26" s="85"/>
      <c r="F26" s="5"/>
      <c r="G26" s="5"/>
    </row>
    <row r="27" spans="1:7" s="4" customFormat="1">
      <c r="B27" s="85"/>
      <c r="F27" s="5"/>
      <c r="G27" s="5"/>
    </row>
    <row r="28" spans="1:7" s="4" customFormat="1">
      <c r="B28" s="85"/>
      <c r="F28" s="5"/>
      <c r="G28" s="5"/>
    </row>
    <row r="29" spans="1:7" s="4" customFormat="1">
      <c r="B29" s="85"/>
      <c r="F29" s="5"/>
      <c r="G29" s="5"/>
    </row>
    <row r="30" spans="1:7" s="4" customFormat="1">
      <c r="B30" s="85"/>
      <c r="F30" s="5"/>
      <c r="G30" s="5"/>
    </row>
    <row r="31" spans="1:7" s="4" customFormat="1">
      <c r="B31" s="85"/>
      <c r="F31" s="5"/>
      <c r="G31" s="5"/>
    </row>
    <row r="32" spans="1:7" s="4" customFormat="1">
      <c r="B32" s="85"/>
      <c r="F32" s="5"/>
      <c r="G32" s="5"/>
    </row>
    <row r="33" spans="2:7" s="4" customFormat="1">
      <c r="B33" s="85"/>
      <c r="F33" s="5"/>
      <c r="G33" s="5"/>
    </row>
    <row r="34" spans="2:7" s="4" customFormat="1">
      <c r="B34" s="85"/>
      <c r="F34" s="5"/>
      <c r="G34" s="5"/>
    </row>
    <row r="35" spans="2:7" s="4" customFormat="1">
      <c r="B35" s="85"/>
      <c r="F35" s="5"/>
      <c r="G35" s="5"/>
    </row>
    <row r="36" spans="2:7" s="4" customFormat="1">
      <c r="B36" s="85"/>
      <c r="F36" s="5"/>
      <c r="G36" s="5"/>
    </row>
    <row r="37" spans="2:7" s="4" customFormat="1">
      <c r="B37" s="85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19" sqref="C19"/>
    </sheetView>
  </sheetViews>
  <sheetFormatPr defaultColWidth="9.109375" defaultRowHeight="13.2" outlineLevelRow="1"/>
  <cols>
    <col min="1" max="1" width="9.5546875" style="4" bestFit="1" customWidth="1"/>
    <col min="2" max="2" width="81.88671875" style="4" customWidth="1"/>
    <col min="3" max="3" width="18.88671875" style="4" customWidth="1"/>
    <col min="4" max="4" width="25.44140625" style="4" customWidth="1"/>
    <col min="5" max="5" width="24.332031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546875" style="4" bestFit="1" customWidth="1"/>
    <col min="10" max="16384" width="9.109375" style="4"/>
  </cols>
  <sheetData>
    <row r="1" spans="1:6">
      <c r="A1" s="2" t="s">
        <v>31</v>
      </c>
      <c r="B1" s="4" t="str">
        <f>'Info '!C2</f>
        <v>JSC Silk Road Bank</v>
      </c>
    </row>
    <row r="2" spans="1:6" s="79" customFormat="1" ht="15.75" customHeight="1">
      <c r="A2" s="2" t="s">
        <v>32</v>
      </c>
      <c r="B2" s="424">
        <f>'7. LI1 '!B2</f>
        <v>43555</v>
      </c>
      <c r="C2" s="4"/>
      <c r="D2" s="4"/>
      <c r="E2" s="4"/>
      <c r="F2" s="4"/>
    </row>
    <row r="3" spans="1:6" s="79" customFormat="1" ht="15.75" customHeight="1">
      <c r="C3" s="4"/>
      <c r="D3" s="4"/>
      <c r="E3" s="4"/>
      <c r="F3" s="4"/>
    </row>
    <row r="4" spans="1:6" s="79" customFormat="1" ht="40.799999999999997" customHeight="1" thickBot="1">
      <c r="A4" s="82" t="s">
        <v>86</v>
      </c>
      <c r="B4" s="463" t="s">
        <v>341</v>
      </c>
      <c r="C4" s="462" t="s">
        <v>74</v>
      </c>
      <c r="D4" s="4"/>
      <c r="E4" s="4"/>
      <c r="F4" s="4"/>
    </row>
    <row r="5" spans="1:6" ht="26.4">
      <c r="A5" s="222">
        <v>1</v>
      </c>
      <c r="B5" s="286" t="s">
        <v>363</v>
      </c>
      <c r="C5" s="223">
        <v>81226097.560000002</v>
      </c>
    </row>
    <row r="6" spans="1:6" s="224" customFormat="1">
      <c r="A6" s="86">
        <v>2.1</v>
      </c>
      <c r="B6" s="219" t="s">
        <v>342</v>
      </c>
      <c r="C6" s="149">
        <v>2150687.3200000003</v>
      </c>
    </row>
    <row r="7" spans="1:6" s="65" customFormat="1" outlineLevel="1">
      <c r="A7" s="59">
        <v>2.2000000000000002</v>
      </c>
      <c r="B7" s="60" t="s">
        <v>343</v>
      </c>
      <c r="C7" s="225">
        <v>16221695</v>
      </c>
    </row>
    <row r="8" spans="1:6" s="65" customFormat="1" ht="26.4">
      <c r="A8" s="59">
        <v>3</v>
      </c>
      <c r="B8" s="220" t="s">
        <v>344</v>
      </c>
      <c r="C8" s="226">
        <v>99598479.879999995</v>
      </c>
    </row>
    <row r="9" spans="1:6" s="224" customFormat="1">
      <c r="A9" s="86">
        <v>4</v>
      </c>
      <c r="B9" s="88" t="s">
        <v>89</v>
      </c>
      <c r="C9" s="149">
        <v>294434.97000000003</v>
      </c>
    </row>
    <row r="10" spans="1:6" s="65" customFormat="1" outlineLevel="1">
      <c r="A10" s="59">
        <v>5.0999999999999996</v>
      </c>
      <c r="B10" s="60" t="s">
        <v>345</v>
      </c>
      <c r="C10" s="225">
        <v>-2123773.3200000003</v>
      </c>
    </row>
    <row r="11" spans="1:6" s="65" customFormat="1" ht="26.4" outlineLevel="1">
      <c r="A11" s="59">
        <v>5.2</v>
      </c>
      <c r="B11" s="60" t="s">
        <v>346</v>
      </c>
      <c r="C11" s="225">
        <v>-15897261.1</v>
      </c>
    </row>
    <row r="12" spans="1:6" s="65" customFormat="1">
      <c r="A12" s="59">
        <v>6</v>
      </c>
      <c r="B12" s="218" t="s">
        <v>88</v>
      </c>
      <c r="C12" s="225"/>
    </row>
    <row r="13" spans="1:6" s="65" customFormat="1" ht="13.8" thickBot="1">
      <c r="A13" s="61">
        <v>7</v>
      </c>
      <c r="B13" s="221" t="s">
        <v>292</v>
      </c>
      <c r="C13" s="227">
        <v>81871880.430000007</v>
      </c>
    </row>
    <row r="15" spans="1:6">
      <c r="A15" s="242"/>
      <c r="B15" s="242"/>
    </row>
    <row r="16" spans="1:6">
      <c r="A16" s="242"/>
      <c r="B16" s="242"/>
    </row>
    <row r="17" spans="1:5" ht="13.8">
      <c r="A17" s="237"/>
      <c r="B17" s="238"/>
      <c r="C17" s="242"/>
      <c r="D17" s="242"/>
      <c r="E17" s="242"/>
    </row>
    <row r="18" spans="1:5" ht="14.4">
      <c r="A18" s="243"/>
      <c r="B18" s="244"/>
      <c r="C18" s="242"/>
      <c r="D18" s="242"/>
      <c r="E18" s="242"/>
    </row>
    <row r="19" spans="1:5" ht="13.8">
      <c r="A19" s="245"/>
      <c r="B19" s="239"/>
      <c r="C19" s="242"/>
      <c r="D19" s="242"/>
      <c r="E19" s="242"/>
    </row>
    <row r="20" spans="1:5" ht="13.8">
      <c r="A20" s="246"/>
      <c r="B20" s="240"/>
      <c r="C20" s="242"/>
      <c r="D20" s="242"/>
      <c r="E20" s="242"/>
    </row>
    <row r="21" spans="1:5" ht="13.8">
      <c r="A21" s="246"/>
      <c r="B21" s="244"/>
      <c r="C21" s="242"/>
      <c r="D21" s="242"/>
      <c r="E21" s="242"/>
    </row>
    <row r="22" spans="1:5" ht="13.8">
      <c r="A22" s="245"/>
      <c r="B22" s="241"/>
      <c r="C22" s="242"/>
      <c r="D22" s="242"/>
      <c r="E22" s="242"/>
    </row>
    <row r="23" spans="1:5" ht="13.8">
      <c r="A23" s="246"/>
      <c r="B23" s="240"/>
      <c r="C23" s="242"/>
      <c r="D23" s="242"/>
      <c r="E23" s="242"/>
    </row>
    <row r="24" spans="1:5" ht="13.8">
      <c r="A24" s="246"/>
      <c r="B24" s="240"/>
      <c r="C24" s="242"/>
      <c r="D24" s="242"/>
      <c r="E24" s="242"/>
    </row>
    <row r="25" spans="1:5" ht="13.8">
      <c r="A25" s="246"/>
      <c r="B25" s="247"/>
      <c r="C25" s="242"/>
      <c r="D25" s="242"/>
      <c r="E25" s="242"/>
    </row>
    <row r="26" spans="1:5" ht="13.8">
      <c r="A26" s="246"/>
      <c r="B26" s="244"/>
      <c r="C26" s="242"/>
      <c r="D26" s="242"/>
      <c r="E26" s="242"/>
    </row>
    <row r="27" spans="1:5">
      <c r="A27" s="242"/>
      <c r="B27" s="248"/>
      <c r="C27" s="242"/>
      <c r="D27" s="242"/>
      <c r="E27" s="242"/>
    </row>
    <row r="28" spans="1:5">
      <c r="A28" s="242"/>
      <c r="B28" s="248"/>
      <c r="C28" s="242"/>
      <c r="D28" s="242"/>
      <c r="E28" s="242"/>
    </row>
    <row r="29" spans="1:5">
      <c r="A29" s="242"/>
      <c r="B29" s="248"/>
      <c r="C29" s="242"/>
      <c r="D29" s="242"/>
      <c r="E29" s="242"/>
    </row>
    <row r="30" spans="1:5">
      <c r="A30" s="242"/>
      <c r="B30" s="248"/>
      <c r="C30" s="242"/>
      <c r="D30" s="242"/>
      <c r="E30" s="242"/>
    </row>
    <row r="31" spans="1:5">
      <c r="A31" s="242"/>
      <c r="B31" s="248"/>
      <c r="C31" s="242"/>
      <c r="D31" s="242"/>
      <c r="E31" s="242"/>
    </row>
    <row r="32" spans="1:5">
      <c r="A32" s="242"/>
      <c r="B32" s="248"/>
      <c r="C32" s="242"/>
      <c r="D32" s="242"/>
      <c r="E32" s="242"/>
    </row>
    <row r="33" spans="1:5">
      <c r="A33" s="242"/>
      <c r="B33" s="248"/>
      <c r="C33" s="242"/>
      <c r="D33" s="242"/>
      <c r="E33" s="242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sccZTokaECy5RKz0h7PrzbOhXyNQGLp+ZxgxePR1fXs=</DigestValue>
    </Reference>
    <Reference Type="http://www.w3.org/2000/09/xmldsig#Object" URI="#idOfficeObject">
      <DigestMethod Algorithm="http://www.w3.org/2001/04/xmlenc#sha256"/>
      <DigestValue>hTw9ZkyKV7i+RP7U1kQGWKEMO5MmJwmfwyrAjV1tz6Y=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sDuycX5QEyLnihRLSPv+Z7W6T8l8W2UjZOLo+FDJga0=</DigestValue>
    </Reference>
  </SignedInfo>
  <SignatureValue>NzTecfcLji5NjzdPyb2PN9UA0BQnou+OpsBpT53LgM/i9ww77IWAwAPBBrpNZIOq0E1N4jBK53n3
f1s2iytuiPHKcr+LjKtwHkeKNbz2AV6IBwTdc9jyRNMETu86DjOL7zL9q9HDCMsrfkbawYItcCK2
ocpv6faGXdXy1ZJLNok7ncoDGjrmRD/z8FXxf1QQ29XJp/Q/jrDWZY+NkJwUj4CPAgdlt6eWTwp2
TecgyKmD7cyCn/qKLBvzsMPrpLnCvtW1YeJhLMuHectIDMAmkLAiiF1YBzZjRv3GMi04nqDx+ufz
uvyhAOXBQRDpQBuRWmsZrwK5Ot2voF+VVlC//w==</SignatureValue>
  <KeyInfo>
    <X509Data>
      <X509Certificate>MIIGTTCCBTWgAwIBAgIKJK46YwACAAELfjANBgkqhkiG9w0BAQsFADBKMRIwEAYKCZImiZPyLGQBGRYCZ2UxEzARBgoJkiaJk/IsZAEZFgNuYmcxHzAdBgNVBAMTFk5CRyBDbGFzcyAyIElOVCBTdWIgQ0EwHhcNMTkwMjExMTIzODU2WhcNMjEwMjEwMTIzODU2WjBLMSswKQYDVQQKEyJKb2ludCBTdG9jayBDb21wYW55IFNpbGsgUm9hZCBCYW5rMRwwGgYDVQQDExNCQlQgLSBUYW5hdG8gVWtsZWJhMIIBIjANBgkqhkiG9w0BAQEFAAOCAQ8AMIIBCgKCAQEAuEIn/4q7/ZvNY23nVKnXoy/352s6mWJsONkQTy7NJIxqhlDb/8hCebu9lQIegYRfa4w+dRWhpxOtbIuKQ7A8WdLFzcypDK+jIoxS2UrOz0TMPBdAt3hF+yAFFbfPdoG1RgsBU3lU3Z6b1S8iDaIasCF2RsvFPVbHFWpRCXQ8/D4QGdBrdf+ER9LYpGd07Uw4e4MvNYlXC0V8jjOImZzZYhRgGHDxBWRjhHnGwduv1pseMPuvp/9SPBd0yuHNWiZfNw4b8T0DeNSkf1+CriPeI0rEvgaDkxXicQcp1jYEHnby83b+5RIjJRw9uV2RmsQNS56LsC31mUojqU5+/peo7QIDAQABo4IDMjCCAy4wPAYJKwYBBAGCNxUHBC8wLQYlKwYBBAGCNxUI5rJgg431RIaBmQmDuKFKg76EcQSDxJEzhIOIXQIBZAIBIzAdBgNVHSUEFjAUBggrBgEFBQcDAgYIKwYBBQUHAwQwCwYDVR0PBAQDAgeAMCcGCSsGAQQBgjcVCgQaMBgwCgYIKwYBBQUHAwIwCgYIKwYBBQUHAwQwHQYDVR0OBBYEFMxV+Wgni7NGxQUPX93w05HgYxTh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FjGnpFD3tKQgDyVaqHkywQ7Wz/LuIEFM0IpYDoqBmNB0zSwUaO5F4otbO8dCmjTQEn5h4cxR1QCMEFao4w0Z6Xb6bKS+UdLjR4xV5jY/8mLEVwowI7UNqmc5ZUe3BZwy95Ph2A3Ww6qnQ73CxIRSZb3K2RmHWba9G+9U1wAEaAAwCo0Rl1o1BhaSL+/MpOkEd2h+zJjcZ/JjQKeuQpG8MCXjtbMXQlvA01WMJIMlW4fgLbXO8IyJhPS+JSru/xsIpaYkIQX5XjZQGsHSlVYkIWUx6KN1CKVIJzaSeOJ/sfvqm4Y+rsPOQ57FxKslDsC54CALYd1zL6R+Jkf6MEcpu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FTZbpKrmRXD956dO92HEIw1M4P4WQPlGutUoh308LPM=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6Qz4DajBxwRFt5OP780J6gjqX/Edufokf0FTsT+kcL4=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WHgTKMnLhTayj/Uf9WAFdzuAVAEXqf6q0P/yoabGMlc=</DigestValue>
      </Reference>
      <Reference URI="/xl/styles.xml?ContentType=application/vnd.openxmlformats-officedocument.spreadsheetml.styles+xml">
        <DigestMethod Algorithm="http://www.w3.org/2001/04/xmlenc#sha256"/>
        <DigestValue>OnEFFm7cEfR1Mmju6QHOQ2vL7jfDNDTthhUWGYwohnY=</DigestValue>
      </Reference>
      <Reference URI="/xl/theme/theme1.xml?ContentType=application/vnd.openxmlformats-officedocument.theme+xml">
        <DigestMethod Algorithm="http://www.w3.org/2001/04/xmlenc#sha256"/>
        <DigestValue>6nZ4CTaRt8Kr430v70JZZZNKVVQU/PnAoXbZhq5XjYc=</DigestValue>
      </Reference>
      <Reference URI="/xl/workbook.xml?ContentType=application/vnd.openxmlformats-officedocument.spreadsheetml.sheet.main+xml">
        <DigestMethod Algorithm="http://www.w3.org/2001/04/xmlenc#sha256"/>
        <DigestValue>mRQBnl8xEUIdoOF8U5s8Dagqc/MRpf2vm1t7oe0RFkE=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HP6ZWqtR2cUmP1B0zFY6uCQLNFMCNba76wNefmzXB6s=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MzXdIpUFYllDimp+NMCqvUrNCbEff99n8NNy4uS4ERs=</DigestValue>
      </Reference>
      <Reference URI="/xl/worksheets/sheet10.xml?ContentType=application/vnd.openxmlformats-officedocument.spreadsheetml.worksheet+xml">
        <DigestMethod Algorithm="http://www.w3.org/2001/04/xmlenc#sha256"/>
        <DigestValue>B3+zu7S8c5w/FoooJjWeT6cSFRZcc/fXZPV2bCE7h68=</DigestValue>
      </Reference>
      <Reference URI="/xl/worksheets/sheet11.xml?ContentType=application/vnd.openxmlformats-officedocument.spreadsheetml.worksheet+xml">
        <DigestMethod Algorithm="http://www.w3.org/2001/04/xmlenc#sha256"/>
        <DigestValue>Hj/26jXj1Igqi7bId8mJSMZg15fxWBCt/dEJ/edibjs=</DigestValue>
      </Reference>
      <Reference URI="/xl/worksheets/sheet12.xml?ContentType=application/vnd.openxmlformats-officedocument.spreadsheetml.worksheet+xml">
        <DigestMethod Algorithm="http://www.w3.org/2001/04/xmlenc#sha256"/>
        <DigestValue>U5IXXCx2sMOnAJ2NBtX7LZAUTBZFNlXV+OLoEz92mQw=</DigestValue>
      </Reference>
      <Reference URI="/xl/worksheets/sheet13.xml?ContentType=application/vnd.openxmlformats-officedocument.spreadsheetml.worksheet+xml">
        <DigestMethod Algorithm="http://www.w3.org/2001/04/xmlenc#sha256"/>
        <DigestValue>M2kVA4LLn5DJB5eFIaC0iMEFYCDI5RfOeyEan7/CxT0=</DigestValue>
      </Reference>
      <Reference URI="/xl/worksheets/sheet14.xml?ContentType=application/vnd.openxmlformats-officedocument.spreadsheetml.worksheet+xml">
        <DigestMethod Algorithm="http://www.w3.org/2001/04/xmlenc#sha256"/>
        <DigestValue>wU/6KfGDGE1rQ2aKM7g/k7J/2gR90rykukUxfOLuDZ8=</DigestValue>
      </Reference>
      <Reference URI="/xl/worksheets/sheet15.xml?ContentType=application/vnd.openxmlformats-officedocument.spreadsheetml.worksheet+xml">
        <DigestMethod Algorithm="http://www.w3.org/2001/04/xmlenc#sha256"/>
        <DigestValue>V/44Q6z7UEZr80eAJFg0jJjvYvSCXCE1OknBus9WQYw=</DigestValue>
      </Reference>
      <Reference URI="/xl/worksheets/sheet16.xml?ContentType=application/vnd.openxmlformats-officedocument.spreadsheetml.worksheet+xml">
        <DigestMethod Algorithm="http://www.w3.org/2001/04/xmlenc#sha256"/>
        <DigestValue>KMBJbZvvYx5osDnK71W9dx2DUgtk3id80zapxXoVFNY=</DigestValue>
      </Reference>
      <Reference URI="/xl/worksheets/sheet17.xml?ContentType=application/vnd.openxmlformats-officedocument.spreadsheetml.worksheet+xml">
        <DigestMethod Algorithm="http://www.w3.org/2001/04/xmlenc#sha256"/>
        <DigestValue>YyajEY00F1KTyiQ/nonjSv8rb+D7wew68Q4oLXG3g0s=</DigestValue>
      </Reference>
      <Reference URI="/xl/worksheets/sheet18.xml?ContentType=application/vnd.openxmlformats-officedocument.spreadsheetml.worksheet+xml">
        <DigestMethod Algorithm="http://www.w3.org/2001/04/xmlenc#sha256"/>
        <DigestValue>z6vbs4j02pMqRFPzeXu/9hMLNlY//QtqiTJdZ8tt8Mk=</DigestValue>
      </Reference>
      <Reference URI="/xl/worksheets/sheet2.xml?ContentType=application/vnd.openxmlformats-officedocument.spreadsheetml.worksheet+xml">
        <DigestMethod Algorithm="http://www.w3.org/2001/04/xmlenc#sha256"/>
        <DigestValue>sKXCbG2N6wzHlOrxOW1is7MnxBgoOR+cO832qGYhPG4=</DigestValue>
      </Reference>
      <Reference URI="/xl/worksheets/sheet3.xml?ContentType=application/vnd.openxmlformats-officedocument.spreadsheetml.worksheet+xml">
        <DigestMethod Algorithm="http://www.w3.org/2001/04/xmlenc#sha256"/>
        <DigestValue>QF1xuK9bZZvx0EXnzAw++GmLuTMYcts4oUo+5mWNAH4=</DigestValue>
      </Reference>
      <Reference URI="/xl/worksheets/sheet4.xml?ContentType=application/vnd.openxmlformats-officedocument.spreadsheetml.worksheet+xml">
        <DigestMethod Algorithm="http://www.w3.org/2001/04/xmlenc#sha256"/>
        <DigestValue>giOn0RU5iDOj99B3qYR290Rdr4163RdJqwF/QxJo1mc=</DigestValue>
      </Reference>
      <Reference URI="/xl/worksheets/sheet5.xml?ContentType=application/vnd.openxmlformats-officedocument.spreadsheetml.worksheet+xml">
        <DigestMethod Algorithm="http://www.w3.org/2001/04/xmlenc#sha256"/>
        <DigestValue>sKlUROz0KR500HGFqFGa37buuiItywnqcpOR21TIynY=</DigestValue>
      </Reference>
      <Reference URI="/xl/worksheets/sheet6.xml?ContentType=application/vnd.openxmlformats-officedocument.spreadsheetml.worksheet+xml">
        <DigestMethod Algorithm="http://www.w3.org/2001/04/xmlenc#sha256"/>
        <DigestValue>yA6z51hjRj8XER9wqKXcaOJzveTc0Ml7XuLC3m9WdYI=</DigestValue>
      </Reference>
      <Reference URI="/xl/worksheets/sheet7.xml?ContentType=application/vnd.openxmlformats-officedocument.spreadsheetml.worksheet+xml">
        <DigestMethod Algorithm="http://www.w3.org/2001/04/xmlenc#sha256"/>
        <DigestValue>9RKJV3ZWTFKgAp7N+5X6XqjFlvnahj3ytfaCsQE9XBk=</DigestValue>
      </Reference>
      <Reference URI="/xl/worksheets/sheet8.xml?ContentType=application/vnd.openxmlformats-officedocument.spreadsheetml.worksheet+xml">
        <DigestMethod Algorithm="http://www.w3.org/2001/04/xmlenc#sha256"/>
        <DigestValue>QgzmzejXKdlbaQgoGf7CWUB76RrFSN61pA6ejkOtMi8=</DigestValue>
      </Reference>
      <Reference URI="/xl/worksheets/sheet9.xml?ContentType=application/vnd.openxmlformats-officedocument.spreadsheetml.worksheet+xml">
        <DigestMethod Algorithm="http://www.w3.org/2001/04/xmlenc#sha256"/>
        <DigestValue>P68LRuKLHpfuStolTpG59tjJukb3ksPMD3gchL9/Eek=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2019-04-30T10:34:52Z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16.0.11425/16</OfficeVersion>
          <ApplicationVersion>16.0.11425</ApplicationVersion>
          <Monitors>2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2019-04-30T10:34:52Z</xd:SigningTime>
          <xd:SigningCertificate>
            <xd:Cert>
              <xd:CertDigest>
                <DigestMethod Algorithm="http://www.w3.org/2001/04/xmlenc#sha256"/>
                <DigestValue>RKOqcJYsnNEGb45YCmep4md64ZKAn55Kil6rcAl3Ck8=</DigestValue>
              </xd:CertDigest>
              <xd:IssuerSerial>
                <X509IssuerName>CN=NBG Class 2 INT Sub CA, DC=nbg, DC=ge</X509IssuerName>
                <X509SerialNumber>173219134058618173852542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ZoIREOQygOzUKV9G+2O8Leln/8SX9mov8EnjfJZiP+w=</DigestValue>
    </Reference>
    <Reference Type="http://www.w3.org/2000/09/xmldsig#Object" URI="#idOfficeObject">
      <DigestMethod Algorithm="http://www.w3.org/2001/04/xmlenc#sha256"/>
      <DigestValue>hTw9ZkyKV7i+RP7U1kQGWKEMO5MmJwmfwyrAjV1tz6Y=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2SE9QtjeQtzpIPWY6QnFOsgL6PrHxYFbZmmQKOQt/E8=</DigestValue>
    </Reference>
  </SignedInfo>
  <SignatureValue>e4pUbs/hOzKBfwJalxNLWQFDeeEADwfRiM2UfruH/y8Sgnwkl8ja7VQKHZ7v7UTvw+AaOWlK+Pzz
cf4mCopg+WaOgLfIUc5V7XZ7H/peuYrz8M5dSO/MR3TSZhyLkErbXP8UcN49cr0UNPvXzix0WsNj
8FxgOw/OIENEGXC0jZPhnQ0znvc7A0/3bjw1rOzr1eROcAdYQL5BLENA4jNGUwjvAQDs9IsPkIqq
+Z25LE4e9Q6yQniCd/vVvEiRw6hkMRipIAN1c2H4hv4rd3P3V/jIZbdxt15tb4umyLmq1UmrJxH/
sbFV+aIQzkQ+oAsSlk/LXmhAJ1MGoo6t0BWNHA==</SignatureValue>
  <KeyInfo>
    <X509Data>
      <X509Certificate>MIIGUjCCBTqgAwIBAgIKJKptBgACAAELfTANBgkqhkiG9w0BAQsFADBKMRIwEAYKCZImiZPyLGQBGRYCZ2UxEzARBgoJkiaJk/IsZAEZFgNuYmcxHzAdBgNVBAMTFk5CRyBDbGFzcyAyIElOVCBTdWIgQ0EwHhcNMTkwMjExMTIzNDQ3WhcNMjEwMjEwMTIzNDQ3WjBQMSswKQYDVQQKEyJKb2ludCBTdG9jayBDb21wYW55IFNpbGsgUm9hZCBCYW5rMSEwHwYDVQQDExhCQlQgLSBOYXRpYSBNZXJhYmlzaHZpbGkwggEiMA0GCSqGSIb3DQEBAQUAA4IBDwAwggEKAoIBAQCpb4KCOK2WdSQT4obMBydqMiRG4hZSI46T7w4UeGZ5qAQC2ODB2miglM/8R6syrK/TjWlYpKVshVhMGQVetIdSyfmbO2k9BxgKuc2Yw5QWbgXX6OWCQWmq0hn11bXvDgfPQahuyjjvVFiUguPdDNynqdD2EHQMKV2ByBIM97YVup618Bj4Wgsb3Cex6aFcMukPXyXkXLWRuW+2GJwf4+6tuvuN5CadDB3lzC75IJozutqmFlCmIJ8dEFxyrNYXT009pv43lZe10MXNYJtOV05yWaUdHSEg4BW4bo6KOoifzk2q56iBu6r//Kyac6JjccWreKHTU3GUqG2Cd4W0A/lNAgMBAAGjggMyMIIDLjA8BgkrBgEEAYI3FQcELzAtBiUrBgEEAYI3FQjmsmCDjfVEhoGZCYO4oUqDvoRxBIPEkTOEg4hdAgFkAgEjMB0GA1UdJQQWMBQGCCsGAQUFBwMCBggrBgEFBQcDBDALBgNVHQ8EBAMCB4AwJwYJKwYBBAGCNxUKBBowGDAKBggrBgEFBQcDAjAKBggrBgEFBQcDBDAdBgNVHQ4EFgQUm6HT4o6xe/Ct1WtAtpzmbswiTz0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K8iPmCL9R80b1hKdHGqnf/pmuAEsrouZvuQEwDPJBN3y4zkWX6UMz3DzfEQdvyyyPIFJ+mMdbgqAq1LT9e29Rdpp/92W2dwXfG4aZLQMEXwK8HdJdhtHo470hzEDb9Q26uLlbS3tue4qP/O4+D3JSzeghpwxivxepBvsjMCGiuoHXDisu2+CDdvHFUKewDq5kWoLsjUN2j3JbbfEHUOzd37j9vIjSEFc0w23GFXVG+DTldH8+MgpDiP9D9FqgwNfxe0Bou462Sz0VQl/jv6AcfUCNyyb9dwfk4kyN//Mcod8MN+G32QhXNSKPVWUVPg3/EmqeDaY18aiGKOap3pyDk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FTZbpKrmRXD956dO92HEIw1M4P4WQPlGutUoh308LPM=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6Qz4DajBxwRFt5OP780J6gjqX/Edufokf0FTsT+kcL4=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WHgTKMnLhTayj/Uf9WAFdzuAVAEXqf6q0P/yoabGMlc=</DigestValue>
      </Reference>
      <Reference URI="/xl/styles.xml?ContentType=application/vnd.openxmlformats-officedocument.spreadsheetml.styles+xml">
        <DigestMethod Algorithm="http://www.w3.org/2001/04/xmlenc#sha256"/>
        <DigestValue>OnEFFm7cEfR1Mmju6QHOQ2vL7jfDNDTthhUWGYwohnY=</DigestValue>
      </Reference>
      <Reference URI="/xl/theme/theme1.xml?ContentType=application/vnd.openxmlformats-officedocument.theme+xml">
        <DigestMethod Algorithm="http://www.w3.org/2001/04/xmlenc#sha256"/>
        <DigestValue>6nZ4CTaRt8Kr430v70JZZZNKVVQU/PnAoXbZhq5XjYc=</DigestValue>
      </Reference>
      <Reference URI="/xl/workbook.xml?ContentType=application/vnd.openxmlformats-officedocument.spreadsheetml.sheet.main+xml">
        <DigestMethod Algorithm="http://www.w3.org/2001/04/xmlenc#sha256"/>
        <DigestValue>mRQBnl8xEUIdoOF8U5s8Dagqc/MRpf2vm1t7oe0RFkE=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HP6ZWqtR2cUmP1B0zFY6uCQLNFMCNba76wNefmzXB6s=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MzXdIpUFYllDimp+NMCqvUrNCbEff99n8NNy4uS4ERs=</DigestValue>
      </Reference>
      <Reference URI="/xl/worksheets/sheet10.xml?ContentType=application/vnd.openxmlformats-officedocument.spreadsheetml.worksheet+xml">
        <DigestMethod Algorithm="http://www.w3.org/2001/04/xmlenc#sha256"/>
        <DigestValue>B3+zu7S8c5w/FoooJjWeT6cSFRZcc/fXZPV2bCE7h68=</DigestValue>
      </Reference>
      <Reference URI="/xl/worksheets/sheet11.xml?ContentType=application/vnd.openxmlformats-officedocument.spreadsheetml.worksheet+xml">
        <DigestMethod Algorithm="http://www.w3.org/2001/04/xmlenc#sha256"/>
        <DigestValue>Hj/26jXj1Igqi7bId8mJSMZg15fxWBCt/dEJ/edibjs=</DigestValue>
      </Reference>
      <Reference URI="/xl/worksheets/sheet12.xml?ContentType=application/vnd.openxmlformats-officedocument.spreadsheetml.worksheet+xml">
        <DigestMethod Algorithm="http://www.w3.org/2001/04/xmlenc#sha256"/>
        <DigestValue>U5IXXCx2sMOnAJ2NBtX7LZAUTBZFNlXV+OLoEz92mQw=</DigestValue>
      </Reference>
      <Reference URI="/xl/worksheets/sheet13.xml?ContentType=application/vnd.openxmlformats-officedocument.spreadsheetml.worksheet+xml">
        <DigestMethod Algorithm="http://www.w3.org/2001/04/xmlenc#sha256"/>
        <DigestValue>M2kVA4LLn5DJB5eFIaC0iMEFYCDI5RfOeyEan7/CxT0=</DigestValue>
      </Reference>
      <Reference URI="/xl/worksheets/sheet14.xml?ContentType=application/vnd.openxmlformats-officedocument.spreadsheetml.worksheet+xml">
        <DigestMethod Algorithm="http://www.w3.org/2001/04/xmlenc#sha256"/>
        <DigestValue>wU/6KfGDGE1rQ2aKM7g/k7J/2gR90rykukUxfOLuDZ8=</DigestValue>
      </Reference>
      <Reference URI="/xl/worksheets/sheet15.xml?ContentType=application/vnd.openxmlformats-officedocument.spreadsheetml.worksheet+xml">
        <DigestMethod Algorithm="http://www.w3.org/2001/04/xmlenc#sha256"/>
        <DigestValue>V/44Q6z7UEZr80eAJFg0jJjvYvSCXCE1OknBus9WQYw=</DigestValue>
      </Reference>
      <Reference URI="/xl/worksheets/sheet16.xml?ContentType=application/vnd.openxmlformats-officedocument.spreadsheetml.worksheet+xml">
        <DigestMethod Algorithm="http://www.w3.org/2001/04/xmlenc#sha256"/>
        <DigestValue>KMBJbZvvYx5osDnK71W9dx2DUgtk3id80zapxXoVFNY=</DigestValue>
      </Reference>
      <Reference URI="/xl/worksheets/sheet17.xml?ContentType=application/vnd.openxmlformats-officedocument.spreadsheetml.worksheet+xml">
        <DigestMethod Algorithm="http://www.w3.org/2001/04/xmlenc#sha256"/>
        <DigestValue>YyajEY00F1KTyiQ/nonjSv8rb+D7wew68Q4oLXG3g0s=</DigestValue>
      </Reference>
      <Reference URI="/xl/worksheets/sheet18.xml?ContentType=application/vnd.openxmlformats-officedocument.spreadsheetml.worksheet+xml">
        <DigestMethod Algorithm="http://www.w3.org/2001/04/xmlenc#sha256"/>
        <DigestValue>z6vbs4j02pMqRFPzeXu/9hMLNlY//QtqiTJdZ8tt8Mk=</DigestValue>
      </Reference>
      <Reference URI="/xl/worksheets/sheet2.xml?ContentType=application/vnd.openxmlformats-officedocument.spreadsheetml.worksheet+xml">
        <DigestMethod Algorithm="http://www.w3.org/2001/04/xmlenc#sha256"/>
        <DigestValue>sKXCbG2N6wzHlOrxOW1is7MnxBgoOR+cO832qGYhPG4=</DigestValue>
      </Reference>
      <Reference URI="/xl/worksheets/sheet3.xml?ContentType=application/vnd.openxmlformats-officedocument.spreadsheetml.worksheet+xml">
        <DigestMethod Algorithm="http://www.w3.org/2001/04/xmlenc#sha256"/>
        <DigestValue>QF1xuK9bZZvx0EXnzAw++GmLuTMYcts4oUo+5mWNAH4=</DigestValue>
      </Reference>
      <Reference URI="/xl/worksheets/sheet4.xml?ContentType=application/vnd.openxmlformats-officedocument.spreadsheetml.worksheet+xml">
        <DigestMethod Algorithm="http://www.w3.org/2001/04/xmlenc#sha256"/>
        <DigestValue>giOn0RU5iDOj99B3qYR290Rdr4163RdJqwF/QxJo1mc=</DigestValue>
      </Reference>
      <Reference URI="/xl/worksheets/sheet5.xml?ContentType=application/vnd.openxmlformats-officedocument.spreadsheetml.worksheet+xml">
        <DigestMethod Algorithm="http://www.w3.org/2001/04/xmlenc#sha256"/>
        <DigestValue>sKlUROz0KR500HGFqFGa37buuiItywnqcpOR21TIynY=</DigestValue>
      </Reference>
      <Reference URI="/xl/worksheets/sheet6.xml?ContentType=application/vnd.openxmlformats-officedocument.spreadsheetml.worksheet+xml">
        <DigestMethod Algorithm="http://www.w3.org/2001/04/xmlenc#sha256"/>
        <DigestValue>yA6z51hjRj8XER9wqKXcaOJzveTc0Ml7XuLC3m9WdYI=</DigestValue>
      </Reference>
      <Reference URI="/xl/worksheets/sheet7.xml?ContentType=application/vnd.openxmlformats-officedocument.spreadsheetml.worksheet+xml">
        <DigestMethod Algorithm="http://www.w3.org/2001/04/xmlenc#sha256"/>
        <DigestValue>9RKJV3ZWTFKgAp7N+5X6XqjFlvnahj3ytfaCsQE9XBk=</DigestValue>
      </Reference>
      <Reference URI="/xl/worksheets/sheet8.xml?ContentType=application/vnd.openxmlformats-officedocument.spreadsheetml.worksheet+xml">
        <DigestMethod Algorithm="http://www.w3.org/2001/04/xmlenc#sha256"/>
        <DigestValue>QgzmzejXKdlbaQgoGf7CWUB76RrFSN61pA6ejkOtMi8=</DigestValue>
      </Reference>
      <Reference URI="/xl/worksheets/sheet9.xml?ContentType=application/vnd.openxmlformats-officedocument.spreadsheetml.worksheet+xml">
        <DigestMethod Algorithm="http://www.w3.org/2001/04/xmlenc#sha256"/>
        <DigestValue>P68LRuKLHpfuStolTpG59tjJukb3ksPMD3gchL9/Eek=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2019-04-30T10:35:18Z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16.0.11425/16</OfficeVersion>
          <ApplicationVersion>16.0.11425</ApplicationVersion>
          <Monitors>2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2019-04-30T10:35:18Z</xd:SigningTime>
          <xd:SigningCertificate>
            <xd:Cert>
              <xd:CertDigest>
                <DigestMethod Algorithm="http://www.w3.org/2001/04/xmlenc#sha256"/>
                <DigestValue>1o+rgbtZU5hMPHtOMrLgQH0QHF5gXbYKUf9X3sQEOsw=</DigestValue>
              </xd:CertDigest>
              <xd:IssuerSerial>
                <X509IssuerName>CN=NBG Class 2 INT Sub CA, DC=nbg, DC=ge</X509IssuerName>
                <X509SerialNumber>173148995842446435879805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2019-04-30T07:20:06Z</dcterms:modified>
</cp:coreProperties>
</file>