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992" windowWidth="15576" windowHeight="6936" tabRatio="919" firstSheet="7" activeTab="1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96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/>
</workbook>
</file>

<file path=xl/calcChain.xml><?xml version="1.0" encoding="utf-8"?>
<calcChain xmlns="http://schemas.openxmlformats.org/spreadsheetml/2006/main">
  <c r="C36" i="96" l="1"/>
  <c r="C30" i="95" l="1"/>
  <c r="C26" i="95"/>
  <c r="C18" i="95"/>
  <c r="C8" i="95"/>
  <c r="C36" i="95" s="1"/>
  <c r="C38" i="95" s="1"/>
  <c r="K8" i="92"/>
  <c r="K24" i="93"/>
  <c r="H24" i="93"/>
  <c r="J23" i="93"/>
  <c r="J25" i="93" s="1"/>
  <c r="I23" i="93"/>
  <c r="K23" i="93" s="1"/>
  <c r="K25" i="93" s="1"/>
  <c r="H23" i="93"/>
  <c r="H25" i="93" s="1"/>
  <c r="G23" i="93"/>
  <c r="G25" i="93" s="1"/>
  <c r="F23" i="93"/>
  <c r="F25" i="93" s="1"/>
  <c r="J21" i="93"/>
  <c r="K21" i="93" s="1"/>
  <c r="I21" i="93"/>
  <c r="G21" i="93"/>
  <c r="F21" i="93"/>
  <c r="D21" i="93"/>
  <c r="C21" i="93"/>
  <c r="E21" i="93" s="1"/>
  <c r="K20" i="93"/>
  <c r="H20" i="93"/>
  <c r="E20" i="93"/>
  <c r="K19" i="93"/>
  <c r="H19" i="93"/>
  <c r="E19" i="93"/>
  <c r="K18" i="93"/>
  <c r="H18" i="93"/>
  <c r="H21" i="93" s="1"/>
  <c r="E18" i="93"/>
  <c r="J16" i="93"/>
  <c r="I16" i="93"/>
  <c r="K16" i="93" s="1"/>
  <c r="H16" i="93"/>
  <c r="G16" i="93"/>
  <c r="F16" i="93"/>
  <c r="D16" i="93"/>
  <c r="E16" i="93" s="1"/>
  <c r="C16" i="93"/>
  <c r="K15" i="93"/>
  <c r="H15" i="93"/>
  <c r="E15" i="93"/>
  <c r="K14" i="93"/>
  <c r="H14" i="93"/>
  <c r="E14" i="93"/>
  <c r="K13" i="93"/>
  <c r="H13" i="93"/>
  <c r="E13" i="93"/>
  <c r="K12" i="93"/>
  <c r="H12" i="93"/>
  <c r="E12" i="93"/>
  <c r="K11" i="93"/>
  <c r="H11" i="93"/>
  <c r="E11" i="93"/>
  <c r="K10" i="93"/>
  <c r="H10" i="93"/>
  <c r="E10" i="93"/>
  <c r="K8" i="93"/>
  <c r="H8" i="93"/>
  <c r="F21" i="91"/>
  <c r="G21" i="91" s="1"/>
  <c r="C21" i="91"/>
  <c r="G20" i="91"/>
  <c r="F20" i="91"/>
  <c r="C20" i="91"/>
  <c r="F19" i="91"/>
  <c r="G19" i="91" s="1"/>
  <c r="C19" i="91"/>
  <c r="G18" i="91"/>
  <c r="F18" i="91"/>
  <c r="C18" i="91"/>
  <c r="F17" i="91"/>
  <c r="G17" i="91" s="1"/>
  <c r="C17" i="91"/>
  <c r="G16" i="91"/>
  <c r="F16" i="91"/>
  <c r="C16" i="91"/>
  <c r="F15" i="91"/>
  <c r="G15" i="91" s="1"/>
  <c r="C15" i="91"/>
  <c r="G14" i="91"/>
  <c r="F14" i="91"/>
  <c r="E14" i="91"/>
  <c r="C14" i="91"/>
  <c r="G13" i="91"/>
  <c r="F13" i="91"/>
  <c r="C13" i="91"/>
  <c r="F12" i="91"/>
  <c r="G12" i="91" s="1"/>
  <c r="C12" i="91"/>
  <c r="G11" i="91"/>
  <c r="F11" i="91"/>
  <c r="C11" i="91"/>
  <c r="F10" i="91"/>
  <c r="G10" i="91" s="1"/>
  <c r="C10" i="91"/>
  <c r="G9" i="91"/>
  <c r="F9" i="91"/>
  <c r="C9" i="91"/>
  <c r="F8" i="91"/>
  <c r="G8" i="91" s="1"/>
  <c r="C8" i="91"/>
  <c r="L1" i="90"/>
  <c r="D22" i="90"/>
  <c r="E22" i="90"/>
  <c r="F22" i="90"/>
  <c r="G22" i="90"/>
  <c r="H22" i="90"/>
  <c r="I22" i="90"/>
  <c r="J22" i="90"/>
  <c r="K22" i="90"/>
  <c r="L22" i="90"/>
  <c r="M22" i="90"/>
  <c r="N22" i="90"/>
  <c r="O22" i="90"/>
  <c r="P22" i="90"/>
  <c r="Q22" i="90"/>
  <c r="R22" i="90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14" i="96"/>
  <c r="C25" i="96" s="1"/>
  <c r="B2" i="96"/>
  <c r="B2" i="90" s="1"/>
  <c r="C44" i="96" l="1"/>
  <c r="L2" i="90"/>
  <c r="B2" i="64" s="1"/>
  <c r="B2" i="91" s="1"/>
  <c r="B2" i="93" s="1"/>
  <c r="B2" i="92" s="1"/>
  <c r="B2" i="95" s="1"/>
  <c r="I25" i="93"/>
  <c r="B2" i="94" l="1"/>
  <c r="B2" i="89"/>
  <c r="B2" i="73"/>
  <c r="B2" i="88" l="1"/>
  <c r="B2" i="52"/>
  <c r="B2" i="86" l="1"/>
  <c r="D6" i="86"/>
  <c r="D13" i="86" s="1"/>
  <c r="C6" i="86"/>
  <c r="C13" i="86" s="1"/>
  <c r="C44" i="75"/>
  <c r="D43" i="75"/>
  <c r="C43" i="75"/>
  <c r="D42" i="75"/>
  <c r="C42" i="75"/>
  <c r="B2" i="75"/>
  <c r="B2" i="85"/>
  <c r="H66" i="85"/>
  <c r="E66" i="85"/>
  <c r="H64" i="85"/>
  <c r="E64" i="85"/>
  <c r="G61" i="85"/>
  <c r="F61" i="85"/>
  <c r="H61" i="85" s="1"/>
  <c r="E61" i="85"/>
  <c r="D61" i="85"/>
  <c r="C61" i="85"/>
  <c r="H60" i="85"/>
  <c r="E60" i="85"/>
  <c r="H59" i="85"/>
  <c r="E59" i="85"/>
  <c r="H58" i="85"/>
  <c r="E58" i="85"/>
  <c r="G53" i="85"/>
  <c r="F53" i="85"/>
  <c r="H53" i="85" s="1"/>
  <c r="E53" i="85"/>
  <c r="D53" i="85"/>
  <c r="C53" i="85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D54" i="85" s="1"/>
  <c r="C45" i="85"/>
  <c r="E45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F34" i="85"/>
  <c r="F45" i="85" s="1"/>
  <c r="E34" i="85"/>
  <c r="D34" i="85"/>
  <c r="C34" i="85"/>
  <c r="G30" i="85"/>
  <c r="F30" i="85"/>
  <c r="H30" i="85" s="1"/>
  <c r="E30" i="85"/>
  <c r="D30" i="85"/>
  <c r="C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G22" i="85"/>
  <c r="G31" i="85" s="1"/>
  <c r="G56" i="85" s="1"/>
  <c r="G63" i="85" s="1"/>
  <c r="G65" i="85" s="1"/>
  <c r="G67" i="85" s="1"/>
  <c r="D22" i="85"/>
  <c r="D31" i="85" s="1"/>
  <c r="D56" i="85" s="1"/>
  <c r="D63" i="85" s="1"/>
  <c r="D65" i="85" s="1"/>
  <c r="D67" i="85" s="1"/>
  <c r="C22" i="85"/>
  <c r="C31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F9" i="85"/>
  <c r="F22" i="85" s="1"/>
  <c r="E9" i="85"/>
  <c r="D9" i="85"/>
  <c r="C9" i="85"/>
  <c r="H8" i="85"/>
  <c r="E8" i="85"/>
  <c r="G41" i="83"/>
  <c r="D41" i="83"/>
  <c r="C41" i="83"/>
  <c r="E41" i="83" s="1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H41" i="83" s="1"/>
  <c r="E31" i="83"/>
  <c r="D31" i="83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E14" i="83"/>
  <c r="D14" i="83"/>
  <c r="D20" i="83" s="1"/>
  <c r="C14" i="83"/>
  <c r="C20" i="83" s="1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B2" i="83"/>
  <c r="C56" i="85" l="1"/>
  <c r="E31" i="85"/>
  <c r="H22" i="85"/>
  <c r="F31" i="85"/>
  <c r="H45" i="85"/>
  <c r="F54" i="85"/>
  <c r="H54" i="85" s="1"/>
  <c r="C54" i="85"/>
  <c r="E54" i="85" s="1"/>
  <c r="E22" i="85"/>
  <c r="H9" i="85"/>
  <c r="H34" i="85"/>
  <c r="F20" i="83"/>
  <c r="H20" i="83" s="1"/>
  <c r="H31" i="83"/>
  <c r="C21" i="94"/>
  <c r="C20" i="94"/>
  <c r="C19" i="94"/>
  <c r="C63" i="85" l="1"/>
  <c r="E56" i="85"/>
  <c r="F56" i="85"/>
  <c r="H31" i="85"/>
  <c r="C65" i="85" l="1"/>
  <c r="E63" i="85"/>
  <c r="F63" i="85"/>
  <c r="H56" i="85"/>
  <c r="B1" i="95"/>
  <c r="B1" i="92"/>
  <c r="B1" i="93"/>
  <c r="B1" i="91"/>
  <c r="B1" i="64"/>
  <c r="B1" i="90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8" i="94"/>
  <c r="D9" i="94"/>
  <c r="D11" i="94"/>
  <c r="D12" i="94"/>
  <c r="D13" i="94"/>
  <c r="D15" i="94"/>
  <c r="D16" i="94"/>
  <c r="D17" i="94"/>
  <c r="D20" i="94"/>
  <c r="D21" i="94"/>
  <c r="D7" i="94"/>
  <c r="C67" i="85" l="1"/>
  <c r="E67" i="85" s="1"/>
  <c r="E65" i="85"/>
  <c r="H63" i="85"/>
  <c r="F65" i="85"/>
  <c r="H65" i="85" l="1"/>
  <c r="F67" i="85"/>
  <c r="H67" i="85" s="1"/>
  <c r="N20" i="92" l="1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N21" i="92" l="1"/>
  <c r="C21" i="92"/>
  <c r="E21" i="92"/>
  <c r="C21" i="88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H22" i="91" l="1"/>
  <c r="S22" i="90"/>
  <c r="D21" i="88" l="1"/>
  <c r="E21" i="88"/>
  <c r="C5" i="73" s="1"/>
  <c r="C22" i="90" l="1"/>
  <c r="C12" i="89"/>
  <c r="C6" i="89"/>
  <c r="C28" i="89" l="1"/>
  <c r="C31" i="89"/>
  <c r="C30" i="89" s="1"/>
  <c r="C35" i="89"/>
  <c r="C41" i="89" s="1"/>
  <c r="C43" i="89"/>
  <c r="C47" i="89"/>
  <c r="C8" i="73" l="1"/>
  <c r="C13" i="73" s="1"/>
  <c r="C52" i="89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<sst xmlns="http://schemas.openxmlformats.org/spreadsheetml/2006/main" count="729" uniqueCount="517">
  <si>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</si>
  <si>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</si>
  <si>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</si>
  <si>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</si>
  <si>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</si>
  <si>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</si>
  <si>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</si>
  <si>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</si>
  <si>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</si>
  <si>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</si>
  <si>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</si>
  <si>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</si>
  <si>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</si>
  <si>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</si>
  <si>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</si>
  <si>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</si>
  <si>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</si>
  <si>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</si>
  <si>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</si>
  <si>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</si>
  <si>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</si>
  <si>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</si>
  <si>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</si>
  <si>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</si>
  <si>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</si>
  <si>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</si>
  <si>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</si>
  <si>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</si>
  <si>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</si>
  <si>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</si>
  <si>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</si>
  <si>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</si>
  <si>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</si>
  <si>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</si>
  <si>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</si>
  <si>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</si>
  <si>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</si>
  <si>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</si>
  <si>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</si>
  <si>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</si>
  <si>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</si>
  <si>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</si>
  <si>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</si>
  <si>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</si>
  <si>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</si>
  <si>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</si>
  <si>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</si>
  <si>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</si>
  <si>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</si>
  <si>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</si>
  <si>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</si>
  <si>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</si>
  <si>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</si>
  <si>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</si>
  <si>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</si>
  <si>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</si>
  <si>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</si>
  <si>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</si>
  <si>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</si>
  <si>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</si>
  <si>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</si>
  <si>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</si>
  <si>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</si>
  <si>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</si>
  <si>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</si>
  <si>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</si>
  <si>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</si>
  <si>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</si>
  <si>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</si>
  <si>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</si>
  <si>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</si>
  <si>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</si>
  <si>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</si>
  <si>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</si>
  <si>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</si>
  <si>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</si>
  <si>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</si>
  <si>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</si>
  <si>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</si>
  <si>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</si>
  <si>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</si>
  <si>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</si>
  <si>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</si>
  <si>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</si>
  <si>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</si>
  <si>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</si>
  <si>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</si>
  <si>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</si>
  <si>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</si>
  <si>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</si>
  <si>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</si>
  <si>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</si>
  <si>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</si>
  <si>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</si>
  <si>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</si>
  <si>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</si>
  <si>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</si>
  <si>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</si>
  <si>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</si>
  <si>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</si>
  <si>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</si>
  <si>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</si>
  <si>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</si>
  <si>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</si>
  <si>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</si>
  <si>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</si>
  <si>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</si>
  <si>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</si>
  <si>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</si>
  <si>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</si>
  <si>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</si>
  <si>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</si>
  <si>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</si>
  <si>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</si>
  <si>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</si>
  <si>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</si>
  <si>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</si>
  <si>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</si>
  <si>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</si>
  <si>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</si>
  <si>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</si>
  <si>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</si>
  <si>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</si>
  <si>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</si>
  <si>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</si>
  <si>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</si>
  <si>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</si>
  <si>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</si>
  <si>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</si>
  <si>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</si>
  <si>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</si>
  <si>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</si>
  <si>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</si>
  <si>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</si>
  <si>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</si>
  <si>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</si>
  <si>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</si>
  <si>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</si>
  <si>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</si>
  <si>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</si>
  <si>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</si>
  <si>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</si>
  <si>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</si>
  <si>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</si>
  <si>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</si>
  <si>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</si>
  <si>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</si>
  <si>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</si>
  <si>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</si>
  <si>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</si>
  <si>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</si>
  <si>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</si>
  <si>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</si>
  <si>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</si>
  <si>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</si>
  <si>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</si>
  <si>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</si>
  <si>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</si>
  <si>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</si>
  <si>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</si>
  <si>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</si>
  <si>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</si>
  <si>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</si>
  <si>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</si>
  <si>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</si>
  <si>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</si>
  <si>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</si>
  <si>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</si>
  <si>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</si>
  <si>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</si>
  <si>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</si>
  <si>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</si>
  <si>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</si>
  <si>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</si>
  <si>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</si>
  <si>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</si>
  <si>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</si>
  <si>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</si>
  <si>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</si>
  <si>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</si>
  <si>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</si>
  <si>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</si>
  <si>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</si>
  <si>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</si>
  <si>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</si>
  <si>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</si>
  <si>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</si>
  <si>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</si>
  <si>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</si>
  <si>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</si>
  <si>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</si>
  <si>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</si>
  <si>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</si>
  <si>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</si>
  <si>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</si>
  <si>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</si>
  <si>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</si>
  <si>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</si>
  <si>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</si>
  <si>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</si>
  <si>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</si>
  <si>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</si>
  <si>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</si>
  <si>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</si>
  <si>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</si>
  <si>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</si>
  <si>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</si>
  <si>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</si>
  <si>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</si>
  <si>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</si>
  <si>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</si>
  <si>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</si>
  <si>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</si>
  <si>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</si>
  <si>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</si>
  <si>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</si>
  <si>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</si>
  <si>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</si>
  <si>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</si>
  <si>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</si>
  <si>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</si>
  <si>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</si>
  <si>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</si>
  <si>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</si>
  <si>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</si>
  <si>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</si>
  <si>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</si>
  <si>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</si>
  <si>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</si>
  <si>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</si>
  <si>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</si>
  <si>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</si>
  <si>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</si>
  <si>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</si>
  <si>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</si>
  <si>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</si>
  <si>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</si>
  <si>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</si>
  <si>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</si>
  <si>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</si>
  <si>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</si>
  <si>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</si>
  <si>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</si>
  <si>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</si>
  <si>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</si>
  <si>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</si>
  <si>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</si>
  <si>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</si>
  <si>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</si>
  <si>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</si>
  <si>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</si>
  <si>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</si>
  <si>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</si>
  <si>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</si>
  <si>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</si>
  <si>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</si>
  <si>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</si>
  <si>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</si>
  <si>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</si>
  <si>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</si>
  <si>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</si>
  <si>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</si>
  <si>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</si>
  <si>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</si>
  <si>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</si>
  <si>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</si>
  <si>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</si>
  <si>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</si>
  <si>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</si>
  <si>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</si>
  <si>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</si>
  <si>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</si>
  <si>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</si>
  <si>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</si>
  <si>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</si>
  <si>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</si>
  <si>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</si>
  <si>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</si>
  <si>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</si>
  <si>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</si>
  <si>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</si>
  <si>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</si>
  <si>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</si>
  <si>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</si>
  <si>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</si>
  <si>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</si>
  <si>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</si>
  <si>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</si>
  <si>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</si>
  <si>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</si>
  <si>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</si>
  <si>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</si>
  <si>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</si>
  <si>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</si>
  <si>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</si>
  <si>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</si>
  <si>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</si>
  <si>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</si>
  <si>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</si>
  <si>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</si>
  <si>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</si>
  <si>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</si>
  <si>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</si>
  <si>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</si>
  <si>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</si>
  <si>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</si>
  <si>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</si>
  <si>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</si>
  <si>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</si>
  <si>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</si>
  <si>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</si>
  <si>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</si>
  <si>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</si>
  <si>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</si>
  <si>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</si>
  <si>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</si>
  <si>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</si>
  <si>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</si>
  <si>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</si>
  <si>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</si>
  <si>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</si>
  <si>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</si>
  <si>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</si>
  <si>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</si>
  <si>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</si>
  <si>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</si>
  <si>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</si>
  <si>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</si>
  <si>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</si>
  <si>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</si>
  <si>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</si>
  <si>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</si>
  <si>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</si>
  <si>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</si>
  <si>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</si>
  <si>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</si>
  <si>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</si>
  <si>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</si>
  <si>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</si>
  <si>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</si>
  <si>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</si>
  <si>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</si>
  <si>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</si>
  <si>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</si>
  <si>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</si>
  <si>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</si>
  <si>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</si>
  <si>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</si>
  <si>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</si>
  <si>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</si>
  <si>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</si>
  <si>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</si>
  <si>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</si>
  <si>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</si>
  <si>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</si>
  <si>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</si>
  <si>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</si>
  <si>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</si>
  <si>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</si>
  <si>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</si>
  <si>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</si>
  <si>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</si>
  <si>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</si>
  <si>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</si>
  <si>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</si>
  <si>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</si>
  <si>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</si>
  <si>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</si>
  <si>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</si>
  <si>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</si>
  <si>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</si>
  <si>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</si>
  <si>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</si>
  <si>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</si>
  <si>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</si>
  <si>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</si>
  <si>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</si>
  <si>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</si>
  <si>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</si>
  <si>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</si>
  <si>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</si>
  <si>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</si>
  <si>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</si>
  <si>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</si>
  <si>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</si>
  <si>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</si>
  <si>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</si>
  <si>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</si>
  <si>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</si>
  <si>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</si>
  <si>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</si>
  <si>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</si>
  <si>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</si>
  <si>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</si>
  <si>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</si>
  <si>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</si>
  <si>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</si>
  <si>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</si>
  <si>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</si>
  <si>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</si>
  <si>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</si>
  <si>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</si>
  <si>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</si>
  <si>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</si>
  <si>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</si>
  <si>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</si>
  <si>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</si>
  <si>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</si>
  <si>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</si>
  <si>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</si>
  <si>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</si>
  <si>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</si>
  <si>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</si>
  <si>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</si>
  <si>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</si>
  <si>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</si>
  <si>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</si>
  <si>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</si>
  <si>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</si>
  <si>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</si>
  <si>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</si>
  <si>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</si>
  <si>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</si>
  <si>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</si>
  <si>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</si>
  <si>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</si>
  <si>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</si>
  <si>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</si>
  <si>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</si>
  <si>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</si>
  <si>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</si>
  <si>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</si>
  <si>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</si>
  <si>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</si>
  <si>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</si>
  <si>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</si>
  <si>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</si>
  <si>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</si>
  <si>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</si>
  <si>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</si>
  <si>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</si>
  <si>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</si>
  <si>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</si>
  <si>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</si>
  <si>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</si>
  <si>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</si>
  <si>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</si>
  <si>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</si>
  <si>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</si>
  <si>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</si>
  <si>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</si>
  <si>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</si>
  <si>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</si>
  <si>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</si>
  <si>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</si>
  <si>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</si>
  <si>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</si>
  <si>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</si>
  <si>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</si>
  <si>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</si>
  <si>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</si>
  <si>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</si>
  <si>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</si>
  <si>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</si>
  <si>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</si>
  <si>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</si>
  <si>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</si>
  <si>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</si>
  <si>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</si>
  <si>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</si>
  <si>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</si>
  <si>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</si>
  <si>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</si>
  <si>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</si>
  <si>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</si>
  <si>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</si>
  <si>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</si>
  <si>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</si>
  <si>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</si>
  <si>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</si>
  <si>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</si>
  <si>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</si>
  <si>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</si>
  <si>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</si>
  <si>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</si>
  <si>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Silk Road Bank</t>
  </si>
  <si>
    <t>D.Borger</t>
  </si>
  <si>
    <t>A.Dzneladze</t>
  </si>
  <si>
    <t>www.silkroadbank.ge</t>
  </si>
  <si>
    <t>4Q 2018</t>
  </si>
  <si>
    <t>3Q 2018</t>
  </si>
  <si>
    <t>2Q 2018</t>
  </si>
  <si>
    <t>1Q 2018</t>
  </si>
  <si>
    <t>4Q 2017</t>
  </si>
  <si>
    <t>David Franz Borger, Germany</t>
  </si>
  <si>
    <t>Vasil Kenkishvili</t>
  </si>
  <si>
    <t>Giorgi Marri</t>
  </si>
  <si>
    <t>Mamuka Shurgaia</t>
  </si>
  <si>
    <t>Mzia Kokuashvili</t>
  </si>
  <si>
    <t>Alexander Dzneladze</t>
  </si>
  <si>
    <t>Natia Merabishvili</t>
  </si>
  <si>
    <t>George Gibradze</t>
  </si>
  <si>
    <t xml:space="preserve">JSC Silk Road Financial Group </t>
  </si>
  <si>
    <t xml:space="preserve">Uranus Holdings (Malta) Limited - (C67480) </t>
  </si>
  <si>
    <t xml:space="preserve">Giorgi Ramishvili </t>
  </si>
  <si>
    <t xml:space="preserve">Alexi Topuria </t>
  </si>
  <si>
    <t xml:space="preserve">David Franz Borger, Germany </t>
  </si>
  <si>
    <t>6.2.1</t>
  </si>
  <si>
    <t>of wich General Loan loss Reserves</t>
  </si>
  <si>
    <t>table 9 (Capital), N39</t>
  </si>
  <si>
    <t>of which General other assets loss Reserves</t>
  </si>
  <si>
    <t>of which loss Reserves for off balance liabilities</t>
  </si>
  <si>
    <t>table 9 (Capital), N2</t>
  </si>
  <si>
    <t>table 9 (Capital), N6</t>
  </si>
  <si>
    <t>table 9 (Capital), N5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</si>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</sst>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6" formatCode="_(* #,##0.0_);_(* \(#,##0.0\);_(* &quot;-&quot;??_);_(@_)"/>
  </numFmts>
  <fonts count="118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Sylfaen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Sylfaen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Sylfaen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Sylfaen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Sylfaen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Sylfaen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Sylfaen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Sylfaen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Sylfaen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Sylfaen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Sylfaen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Sylfaen"/>
      <family val="2"/>
      <scheme val="minor"/>
    </font>
    <font>
      <sz val="10"/>
      <name val="Sylfaen"/>
      <family val="2"/>
      <scheme val="minor"/>
    </font>
    <font>
      <sz val="8"/>
      <color theme="1"/>
      <name val="Sylfaen"/>
      <family val="2"/>
      <scheme val="minor"/>
    </font>
    <font>
      <sz val="10"/>
      <name val="SPKolheti"/>
      <family val="1"/>
    </font>
    <font>
      <i/>
      <sz val="10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0"/>
      <name val="Sylfaen"/>
      <family val="1"/>
      <scheme val="minor"/>
    </font>
    <font>
      <sz val="10"/>
      <name val="Sylfaen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333333"/>
      <name val="Sylfaen"/>
      <family val="1"/>
    </font>
    <font>
      <sz val="10"/>
      <name val="Sylfaen"/>
      <family val="2"/>
      <charset val="204"/>
      <scheme val="minor"/>
    </font>
    <font>
      <b/>
      <sz val="10"/>
      <name val="Sylfaen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5" xfId="0" applyNumberFormat="1" applyFont="1" applyBorder="1" applyAlignment="1">
      <alignment horizont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67" fontId="84" fillId="0" borderId="64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2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4" fillId="36" borderId="88" xfId="0" applyNumberFormat="1" applyFont="1" applyFill="1" applyBorder="1" applyAlignment="1">
      <alignment vertical="center" wrapText="1"/>
    </xf>
    <xf numFmtId="3" fontId="104" fillId="0" borderId="88" xfId="0" applyNumberFormat="1" applyFont="1" applyBorder="1" applyAlignment="1">
      <alignment vertical="center" wrapText="1"/>
    </xf>
    <xf numFmtId="3" fontId="104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6" xfId="20964" applyFont="1" applyFill="1" applyBorder="1" applyAlignment="1">
      <alignment vertical="center"/>
    </xf>
    <xf numFmtId="0" fontId="45" fillId="77" borderId="107" xfId="20964" applyFont="1" applyFill="1" applyBorder="1" applyAlignment="1">
      <alignment vertical="center"/>
    </xf>
    <xf numFmtId="0" fontId="45" fillId="77" borderId="104" xfId="20964" applyFont="1" applyFill="1" applyBorder="1" applyAlignment="1">
      <alignment vertical="center"/>
    </xf>
    <xf numFmtId="0" fontId="106" fillId="70" borderId="103" xfId="20964" applyFont="1" applyFill="1" applyBorder="1" applyAlignment="1">
      <alignment horizontal="center" vertical="center"/>
    </xf>
    <xf numFmtId="0" fontId="106" fillId="70" borderId="104" xfId="20964" applyFont="1" applyFill="1" applyBorder="1" applyAlignment="1">
      <alignment horizontal="left" vertical="center" wrapText="1"/>
    </xf>
    <xf numFmtId="0" fontId="105" fillId="78" borderId="105" xfId="20964" applyFont="1" applyFill="1" applyBorder="1" applyAlignment="1">
      <alignment horizontal="center" vertical="center"/>
    </xf>
    <xf numFmtId="0" fontId="105" fillId="78" borderId="107" xfId="20964" applyFont="1" applyFill="1" applyBorder="1" applyAlignment="1">
      <alignment vertical="top" wrapText="1"/>
    </xf>
    <xf numFmtId="0" fontId="107" fillId="70" borderId="103" xfId="20964" applyFont="1" applyFill="1" applyBorder="1" applyAlignment="1">
      <alignment horizontal="center" vertical="center"/>
    </xf>
    <xf numFmtId="0" fontId="106" fillId="70" borderId="107" xfId="20964" applyFont="1" applyFill="1" applyBorder="1" applyAlignment="1">
      <alignment vertical="center" wrapText="1"/>
    </xf>
    <xf numFmtId="0" fontId="106" fillId="70" borderId="104" xfId="20964" applyFont="1" applyFill="1" applyBorder="1" applyAlignment="1">
      <alignment horizontal="left" vertical="center"/>
    </xf>
    <xf numFmtId="0" fontId="107" fillId="3" borderId="103" xfId="20964" applyFont="1" applyFill="1" applyBorder="1" applyAlignment="1">
      <alignment horizontal="center" vertical="center"/>
    </xf>
    <xf numFmtId="0" fontId="106" fillId="3" borderId="104" xfId="20964" applyFont="1" applyFill="1" applyBorder="1" applyAlignment="1">
      <alignment horizontal="left" vertical="center"/>
    </xf>
    <xf numFmtId="0" fontId="107" fillId="0" borderId="103" xfId="20964" applyFont="1" applyFill="1" applyBorder="1" applyAlignment="1">
      <alignment horizontal="center" vertical="center"/>
    </xf>
    <xf numFmtId="0" fontId="106" fillId="0" borderId="104" xfId="20964" applyFont="1" applyFill="1" applyBorder="1" applyAlignment="1">
      <alignment horizontal="left" vertical="center"/>
    </xf>
    <xf numFmtId="0" fontId="108" fillId="78" borderId="105" xfId="20964" applyFont="1" applyFill="1" applyBorder="1" applyAlignment="1">
      <alignment horizontal="center" vertical="center"/>
    </xf>
    <xf numFmtId="0" fontId="105" fillId="78" borderId="107" xfId="20964" applyFont="1" applyFill="1" applyBorder="1" applyAlignment="1">
      <alignment vertical="center"/>
    </xf>
    <xf numFmtId="0" fontId="105" fillId="77" borderId="106" xfId="20964" applyFont="1" applyFill="1" applyBorder="1" applyAlignment="1">
      <alignment vertical="center"/>
    </xf>
    <xf numFmtId="0" fontId="105" fillId="77" borderId="107" xfId="20964" applyFont="1" applyFill="1" applyBorder="1" applyAlignment="1">
      <alignment vertical="center"/>
    </xf>
    <xf numFmtId="0" fontId="110" fillId="3" borderId="103" xfId="20964" applyFont="1" applyFill="1" applyBorder="1" applyAlignment="1">
      <alignment horizontal="center" vertical="center"/>
    </xf>
    <xf numFmtId="0" fontId="111" fillId="78" borderId="105" xfId="20964" applyFont="1" applyFill="1" applyBorder="1" applyAlignment="1">
      <alignment horizontal="center" vertical="center"/>
    </xf>
    <xf numFmtId="0" fontId="45" fillId="78" borderId="107" xfId="20964" applyFont="1" applyFill="1" applyBorder="1" applyAlignment="1">
      <alignment vertical="center"/>
    </xf>
    <xf numFmtId="0" fontId="110" fillId="70" borderId="103" xfId="20964" applyFont="1" applyFill="1" applyBorder="1" applyAlignment="1">
      <alignment horizontal="center" vertical="center"/>
    </xf>
    <xf numFmtId="0" fontId="111" fillId="3" borderId="105" xfId="20964" applyFont="1" applyFill="1" applyBorder="1" applyAlignment="1">
      <alignment horizontal="center" vertical="center"/>
    </xf>
    <xf numFmtId="0" fontId="45" fillId="3" borderId="107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9" fillId="70" borderId="105" xfId="20964" applyFont="1" applyFill="1" applyBorder="1" applyAlignment="1">
      <alignment horizontal="center" vertical="center"/>
    </xf>
    <xf numFmtId="0" fontId="100" fillId="0" borderId="105" xfId="0" applyFont="1" applyFill="1" applyBorder="1" applyAlignment="1">
      <alignment horizontal="left" vertical="center" wrapText="1"/>
    </xf>
    <xf numFmtId="10" fontId="96" fillId="0" borderId="105" xfId="20962" applyNumberFormat="1" applyFont="1" applyFill="1" applyBorder="1" applyAlignment="1">
      <alignment horizontal="left" vertical="center" wrapText="1"/>
    </xf>
    <xf numFmtId="10" fontId="3" fillId="0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left" vertical="center" wrapText="1"/>
    </xf>
    <xf numFmtId="10" fontId="100" fillId="0" borderId="105" xfId="20962" applyNumberFormat="1" applyFont="1" applyFill="1" applyBorder="1" applyAlignment="1">
      <alignment horizontal="left" vertical="center" wrapText="1"/>
    </xf>
    <xf numFmtId="10" fontId="4" fillId="36" borderId="105" xfId="20962" applyNumberFormat="1" applyFont="1" applyFill="1" applyBorder="1" applyAlignment="1">
      <alignment horizontal="left" vertical="center" wrapText="1"/>
    </xf>
    <xf numFmtId="10" fontId="4" fillId="36" borderId="105" xfId="0" applyNumberFormat="1" applyFont="1" applyFill="1" applyBorder="1" applyAlignment="1">
      <alignment horizontal="center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0" fontId="4" fillId="36" borderId="105" xfId="0" applyFont="1" applyFill="1" applyBorder="1" applyAlignment="1">
      <alignment horizontal="left" vertical="center" wrapText="1"/>
    </xf>
    <xf numFmtId="0" fontId="3" fillId="0" borderId="105" xfId="0" applyFont="1" applyFill="1" applyBorder="1" applyAlignment="1">
      <alignment horizontal="left" vertical="center" wrapText="1"/>
    </xf>
    <xf numFmtId="10" fontId="4" fillId="36" borderId="88" xfId="0" applyNumberFormat="1" applyFont="1" applyFill="1" applyBorder="1" applyAlignment="1">
      <alignment horizontal="left" vertical="center" wrapText="1"/>
    </xf>
    <xf numFmtId="10" fontId="4" fillId="36" borderId="88" xfId="20962" applyNumberFormat="1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4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5" xfId="0" applyFont="1" applyBorder="1"/>
    <xf numFmtId="0" fontId="6" fillId="0" borderId="105" xfId="17" applyFill="1" applyBorder="1" applyAlignment="1" applyProtection="1">
      <alignment horizontal="left" vertical="center"/>
    </xf>
    <xf numFmtId="0" fontId="6" fillId="0" borderId="105" xfId="17" applyBorder="1" applyAlignment="1" applyProtection="1"/>
    <xf numFmtId="0" fontId="84" fillId="0" borderId="105" xfId="0" applyFont="1" applyFill="1" applyBorder="1"/>
    <xf numFmtId="0" fontId="6" fillId="0" borderId="105" xfId="17" applyFill="1" applyBorder="1" applyAlignment="1" applyProtection="1">
      <alignment horizontal="left" vertical="center" wrapText="1"/>
    </xf>
    <xf numFmtId="0" fontId="6" fillId="0" borderId="105" xfId="17" applyFill="1" applyBorder="1" applyAlignment="1" applyProtection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5" fillId="0" borderId="105" xfId="0" applyFont="1" applyBorder="1"/>
    <xf numFmtId="14" fontId="2" fillId="0" borderId="0" xfId="0" applyNumberFormat="1" applyFont="1" applyAlignment="1">
      <alignment horizontal="left"/>
    </xf>
    <xf numFmtId="193" fontId="96" fillId="0" borderId="105" xfId="0" applyNumberFormat="1" applyFont="1" applyFill="1" applyBorder="1" applyAlignment="1" applyProtection="1">
      <alignment vertical="center" wrapText="1"/>
      <protection locked="0"/>
    </xf>
    <xf numFmtId="193" fontId="3" fillId="0" borderId="105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105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05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105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2" xfId="20962" applyNumberFormat="1" applyFont="1" applyFill="1" applyBorder="1"/>
    <xf numFmtId="10" fontId="94" fillId="2" borderId="105" xfId="20962" applyNumberFormat="1" applyFont="1" applyFill="1" applyBorder="1" applyAlignment="1" applyProtection="1">
      <alignment vertical="center"/>
      <protection locked="0"/>
    </xf>
    <xf numFmtId="10" fontId="112" fillId="2" borderId="105" xfId="20962" applyNumberFormat="1" applyFont="1" applyFill="1" applyBorder="1" applyAlignment="1" applyProtection="1">
      <alignment vertical="center"/>
      <protection locked="0"/>
    </xf>
    <xf numFmtId="10" fontId="112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193" fontId="94" fillId="2" borderId="105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12" fillId="2" borderId="105" xfId="0" applyNumberFormat="1" applyFont="1" applyFill="1" applyBorder="1" applyAlignment="1" applyProtection="1">
      <alignment vertical="center"/>
      <protection locked="0"/>
    </xf>
    <xf numFmtId="193" fontId="112" fillId="2" borderId="88" xfId="0" applyNumberFormat="1" applyFont="1" applyFill="1" applyBorder="1" applyAlignment="1" applyProtection="1">
      <alignment vertical="center"/>
      <protection locked="0"/>
    </xf>
    <xf numFmtId="10" fontId="94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5" xfId="20962" applyNumberFormat="1" applyFont="1" applyFill="1" applyBorder="1" applyAlignment="1" applyProtection="1">
      <alignment vertical="center"/>
      <protection locked="0"/>
    </xf>
    <xf numFmtId="10" fontId="112" fillId="2" borderId="26" xfId="20962" applyNumberFormat="1" applyFont="1" applyFill="1" applyBorder="1" applyAlignment="1" applyProtection="1">
      <alignment vertical="center"/>
      <protection locked="0"/>
    </xf>
    <xf numFmtId="14" fontId="84" fillId="0" borderId="0" xfId="0" applyNumberFormat="1" applyFont="1" applyAlignment="1">
      <alignment horizontal="left"/>
    </xf>
    <xf numFmtId="193" fontId="94" fillId="0" borderId="105" xfId="7" applyNumberFormat="1" applyFont="1" applyFill="1" applyBorder="1" applyAlignment="1" applyProtection="1">
      <alignment horizontal="right"/>
    </xf>
    <xf numFmtId="193" fontId="94" fillId="36" borderId="105" xfId="7" applyNumberFormat="1" applyFont="1" applyFill="1" applyBorder="1" applyAlignment="1" applyProtection="1">
      <alignment horizontal="right"/>
    </xf>
    <xf numFmtId="193" fontId="94" fillId="0" borderId="104" xfId="0" applyNumberFormat="1" applyFont="1" applyFill="1" applyBorder="1" applyAlignment="1" applyProtection="1">
      <alignment horizontal="right"/>
    </xf>
    <xf numFmtId="193" fontId="94" fillId="0" borderId="105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105" xfId="7" applyNumberFormat="1" applyFont="1" applyFill="1" applyBorder="1" applyAlignment="1" applyProtection="1">
      <alignment horizontal="right"/>
      <protection locked="0"/>
    </xf>
    <xf numFmtId="193" fontId="94" fillId="0" borderId="104" xfId="0" applyNumberFormat="1" applyFont="1" applyFill="1" applyBorder="1" applyAlignment="1" applyProtection="1">
      <alignment horizontal="right"/>
      <protection locked="0"/>
    </xf>
    <xf numFmtId="193" fontId="94" fillId="0" borderId="105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93" fontId="113" fillId="0" borderId="105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13" fillId="36" borderId="105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14" fillId="0" borderId="105" xfId="0" applyNumberFormat="1" applyFont="1" applyFill="1" applyBorder="1" applyAlignment="1">
      <alignment horizontal="center"/>
    </xf>
    <xf numFmtId="193" fontId="114" fillId="0" borderId="88" xfId="0" applyNumberFormat="1" applyFont="1" applyFill="1" applyBorder="1" applyAlignment="1">
      <alignment horizontal="center"/>
    </xf>
    <xf numFmtId="193" fontId="113" fillId="36" borderId="105" xfId="0" applyNumberFormat="1" applyFont="1" applyFill="1" applyBorder="1" applyAlignment="1" applyProtection="1">
      <alignment horizontal="right"/>
    </xf>
    <xf numFmtId="193" fontId="113" fillId="0" borderId="88" xfId="0" applyNumberFormat="1" applyFont="1" applyFill="1" applyBorder="1" applyAlignment="1" applyProtection="1">
      <alignment horizontal="right"/>
      <protection locked="0"/>
    </xf>
    <xf numFmtId="193" fontId="113" fillId="0" borderId="105" xfId="0" applyNumberFormat="1" applyFont="1" applyFill="1" applyBorder="1" applyAlignment="1" applyProtection="1">
      <alignment horizontal="right" indent="1"/>
      <protection locked="0"/>
    </xf>
    <xf numFmtId="193" fontId="113" fillId="0" borderId="105" xfId="0" applyNumberFormat="1" applyFont="1" applyFill="1" applyBorder="1" applyAlignment="1" applyProtection="1">
      <alignment horizontal="left" indent="1"/>
      <protection locked="0"/>
    </xf>
    <xf numFmtId="193" fontId="94" fillId="36" borderId="105" xfId="7" applyNumberFormat="1" applyFont="1" applyFill="1" applyBorder="1" applyAlignment="1" applyProtection="1"/>
    <xf numFmtId="193" fontId="113" fillId="0" borderId="105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13" fillId="0" borderId="105" xfId="0" applyNumberFormat="1" applyFont="1" applyFill="1" applyBorder="1" applyAlignment="1" applyProtection="1">
      <alignment horizontal="right" vertical="center"/>
      <protection locked="0"/>
    </xf>
    <xf numFmtId="193" fontId="113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4" fontId="85" fillId="0" borderId="0" xfId="0" applyNumberFormat="1" applyFont="1" applyAlignment="1">
      <alignment horizontal="left"/>
    </xf>
    <xf numFmtId="193" fontId="94" fillId="0" borderId="25" xfId="0" applyNumberFormat="1" applyFont="1" applyFill="1" applyBorder="1" applyAlignment="1" applyProtection="1">
      <alignment horizontal="right"/>
    </xf>
    <xf numFmtId="0" fontId="103" fillId="0" borderId="7" xfId="0" applyFont="1" applyBorder="1" applyAlignment="1">
      <alignment horizontal="center" vertical="center" wrapText="1"/>
    </xf>
    <xf numFmtId="0" fontId="103" fillId="0" borderId="70" xfId="0" applyFont="1" applyBorder="1" applyAlignment="1">
      <alignment horizontal="center" vertical="center" wrapText="1"/>
    </xf>
    <xf numFmtId="3" fontId="104" fillId="36" borderId="105" xfId="0" applyNumberFormat="1" applyFont="1" applyFill="1" applyBorder="1" applyAlignment="1">
      <alignment vertical="center" wrapText="1"/>
    </xf>
    <xf numFmtId="3" fontId="104" fillId="0" borderId="105" xfId="0" applyNumberFormat="1" applyFont="1" applyBorder="1" applyAlignment="1">
      <alignment vertical="center" wrapText="1"/>
    </xf>
    <xf numFmtId="3" fontId="104" fillId="0" borderId="105" xfId="0" applyNumberFormat="1" applyFont="1" applyFill="1" applyBorder="1" applyAlignment="1">
      <alignment vertical="center" wrapText="1"/>
    </xf>
    <xf numFmtId="3" fontId="104" fillId="0" borderId="88" xfId="0" applyNumberFormat="1" applyFont="1" applyFill="1" applyBorder="1" applyAlignment="1">
      <alignment vertical="center" wrapText="1"/>
    </xf>
    <xf numFmtId="10" fontId="84" fillId="0" borderId="23" xfId="20962" applyNumberFormat="1" applyFont="1" applyBorder="1" applyAlignment="1"/>
    <xf numFmtId="0" fontId="2" fillId="0" borderId="93" xfId="0" applyFont="1" applyBorder="1" applyAlignment="1">
      <alignment vertical="center"/>
    </xf>
    <xf numFmtId="0" fontId="2" fillId="0" borderId="96" xfId="0" applyFont="1" applyBorder="1" applyAlignment="1">
      <alignment wrapText="1"/>
    </xf>
    <xf numFmtId="10" fontId="84" fillId="0" borderId="108" xfId="20962" applyNumberFormat="1" applyFont="1" applyBorder="1" applyAlignment="1"/>
    <xf numFmtId="14" fontId="2" fillId="0" borderId="0" xfId="11" applyNumberFormat="1" applyFont="1" applyFill="1" applyBorder="1" applyAlignment="1" applyProtection="1">
      <alignment horizontal="left"/>
    </xf>
    <xf numFmtId="0" fontId="46" fillId="0" borderId="0" xfId="11" applyFont="1" applyFill="1" applyBorder="1" applyAlignment="1" applyProtection="1">
      <alignment horizontal="right" vertical="center"/>
    </xf>
    <xf numFmtId="0" fontId="84" fillId="0" borderId="1" xfId="0" applyFont="1" applyBorder="1" applyAlignment="1">
      <alignment horizontal="left" wrapText="1"/>
    </xf>
    <xf numFmtId="14" fontId="94" fillId="0" borderId="0" xfId="11" applyNumberFormat="1" applyFont="1" applyFill="1" applyBorder="1" applyAlignment="1" applyProtection="1"/>
    <xf numFmtId="196" fontId="3" fillId="0" borderId="88" xfId="7" applyNumberFormat="1" applyFont="1" applyFill="1" applyBorder="1" applyAlignment="1">
      <alignment horizontal="right" vertical="center" wrapText="1"/>
    </xf>
    <xf numFmtId="164" fontId="3" fillId="0" borderId="88" xfId="7" applyNumberFormat="1" applyFont="1" applyFill="1" applyBorder="1" applyAlignment="1">
      <alignment horizontal="right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93" fontId="115" fillId="0" borderId="34" xfId="0" applyNumberFormat="1" applyFont="1" applyBorder="1" applyAlignment="1">
      <alignment vertical="center"/>
    </xf>
    <xf numFmtId="193" fontId="115" fillId="0" borderId="13" xfId="0" applyNumberFormat="1" applyFont="1" applyBorder="1" applyAlignment="1">
      <alignment vertical="center"/>
    </xf>
    <xf numFmtId="193" fontId="116" fillId="0" borderId="13" xfId="0" applyNumberFormat="1" applyFont="1" applyBorder="1" applyAlignment="1">
      <alignment vertical="center"/>
    </xf>
    <xf numFmtId="0" fontId="87" fillId="0" borderId="11" xfId="0" applyFont="1" applyBorder="1" applyAlignment="1">
      <alignment horizontal="left" wrapText="1" indent="6"/>
    </xf>
    <xf numFmtId="193" fontId="115" fillId="36" borderId="13" xfId="0" applyNumberFormat="1" applyFont="1" applyFill="1" applyBorder="1" applyAlignment="1">
      <alignment vertical="center"/>
    </xf>
    <xf numFmtId="0" fontId="84" fillId="0" borderId="109" xfId="0" applyFont="1" applyBorder="1" applyAlignment="1">
      <alignment wrapText="1"/>
    </xf>
    <xf numFmtId="193" fontId="117" fillId="36" borderId="16" xfId="0" applyNumberFormat="1" applyFont="1" applyFill="1" applyBorder="1" applyAlignment="1">
      <alignment vertical="center"/>
    </xf>
    <xf numFmtId="193" fontId="115" fillId="0" borderId="17" xfId="0" applyNumberFormat="1" applyFont="1" applyBorder="1" applyAlignment="1">
      <alignment vertical="center"/>
    </xf>
    <xf numFmtId="0" fontId="84" fillId="0" borderId="12" xfId="0" applyFont="1" applyBorder="1" applyAlignment="1">
      <alignment horizontal="left" wrapText="1" indent="2"/>
    </xf>
    <xf numFmtId="193" fontId="115" fillId="0" borderId="14" xfId="0" applyNumberFormat="1" applyFont="1" applyBorder="1" applyAlignment="1">
      <alignment vertical="center"/>
    </xf>
    <xf numFmtId="193" fontId="117" fillId="36" borderId="62" xfId="0" applyNumberFormat="1" applyFont="1" applyFill="1" applyBorder="1" applyAlignment="1">
      <alignment vertical="center"/>
    </xf>
    <xf numFmtId="167" fontId="3" fillId="0" borderId="88" xfId="0" applyNumberFormat="1" applyFont="1" applyBorder="1" applyAlignment="1"/>
    <xf numFmtId="14" fontId="88" fillId="0" borderId="0" xfId="0" applyNumberFormat="1" applyFont="1" applyAlignment="1">
      <alignment horizontal="left"/>
    </xf>
    <xf numFmtId="193" fontId="3" fillId="0" borderId="105" xfId="0" applyNumberFormat="1" applyFont="1" applyBorder="1"/>
    <xf numFmtId="193" fontId="3" fillId="0" borderId="105" xfId="0" applyNumberFormat="1" applyFont="1" applyFill="1" applyBorder="1"/>
    <xf numFmtId="193" fontId="3" fillId="0" borderId="106" xfId="0" applyNumberFormat="1" applyFont="1" applyBorder="1"/>
    <xf numFmtId="43" fontId="9" fillId="37" borderId="0" xfId="7" applyFont="1" applyFill="1" applyBorder="1"/>
    <xf numFmtId="43" fontId="3" fillId="0" borderId="92" xfId="7" applyFont="1" applyFill="1" applyBorder="1" applyAlignment="1">
      <alignment vertical="center"/>
    </xf>
    <xf numFmtId="43" fontId="3" fillId="3" borderId="107" xfId="7" applyFont="1" applyFill="1" applyBorder="1" applyAlignment="1">
      <alignment vertical="center"/>
    </xf>
    <xf numFmtId="0" fontId="3" fillId="3" borderId="107" xfId="0" applyFont="1" applyFill="1" applyBorder="1" applyAlignment="1">
      <alignment vertical="center"/>
    </xf>
    <xf numFmtId="43" fontId="3" fillId="0" borderId="105" xfId="7" applyFont="1" applyFill="1" applyBorder="1" applyAlignment="1">
      <alignment vertical="center"/>
    </xf>
    <xf numFmtId="43" fontId="3" fillId="0" borderId="106" xfId="7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vertical="center"/>
    </xf>
    <xf numFmtId="164" fontId="3" fillId="0" borderId="96" xfId="7" applyNumberFormat="1" applyFont="1" applyFill="1" applyBorder="1" applyAlignment="1">
      <alignment vertical="center"/>
    </xf>
    <xf numFmtId="2" fontId="3" fillId="0" borderId="96" xfId="0" applyNumberFormat="1" applyFont="1" applyFill="1" applyBorder="1" applyAlignment="1">
      <alignment vertical="center"/>
    </xf>
    <xf numFmtId="2" fontId="3" fillId="0" borderId="97" xfId="0" applyNumberFormat="1" applyFont="1" applyFill="1" applyBorder="1" applyAlignment="1">
      <alignment vertical="center"/>
    </xf>
    <xf numFmtId="10" fontId="4" fillId="0" borderId="100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64" fontId="106" fillId="0" borderId="105" xfId="948" applyNumberFormat="1" applyFont="1" applyFill="1" applyBorder="1" applyAlignment="1" applyProtection="1">
      <alignment horizontal="right" vertical="center"/>
      <protection locked="0"/>
    </xf>
    <xf numFmtId="164" fontId="106" fillId="78" borderId="105" xfId="948" applyNumberFormat="1" applyFont="1" applyFill="1" applyBorder="1" applyAlignment="1" applyProtection="1">
      <alignment horizontal="right" vertical="center"/>
    </xf>
    <xf numFmtId="164" fontId="45" fillId="77" borderId="104" xfId="948" applyNumberFormat="1" applyFont="1" applyFill="1" applyBorder="1" applyAlignment="1" applyProtection="1">
      <alignment horizontal="right" vertical="center"/>
      <protection locked="0"/>
    </xf>
    <xf numFmtId="164" fontId="105" fillId="77" borderId="104" xfId="948" applyNumberFormat="1" applyFont="1" applyFill="1" applyBorder="1" applyAlignment="1" applyProtection="1">
      <alignment horizontal="right" vertical="center"/>
      <protection locked="0"/>
    </xf>
    <xf numFmtId="164" fontId="106" fillId="3" borderId="105" xfId="948" applyNumberFormat="1" applyFont="1" applyFill="1" applyBorder="1" applyAlignment="1" applyProtection="1">
      <alignment horizontal="right" vertical="center"/>
      <protection locked="0"/>
    </xf>
    <xf numFmtId="43" fontId="106" fillId="78" borderId="105" xfId="948" applyNumberFormat="1" applyFont="1" applyFill="1" applyBorder="1" applyAlignment="1" applyProtection="1">
      <alignment horizontal="right" vertical="center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G1-BBB-QQ-YYYYMMDD%20%20by%2017,01,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. key ratios"/>
      <sheetName val="2. RC"/>
      <sheetName val="3. PL"/>
      <sheetName val="4. Off-Balance"/>
      <sheetName val="5. RWA"/>
      <sheetName val="6. Administrators-shareholders"/>
      <sheetName val="7. LI1"/>
      <sheetName val="8. LI2"/>
      <sheetName val="9. Capital"/>
      <sheetName val="9.1. Capital Requirements"/>
      <sheetName val="10. CC2"/>
      <sheetName val="11. CRWA"/>
      <sheetName val="12. CRM"/>
      <sheetName val="13. CRME"/>
      <sheetName val="14. LCR"/>
      <sheetName val="15. CCR"/>
      <sheetName val="15.1. LR"/>
      <sheetName val="Instruction"/>
    </sheetNames>
    <sheetDataSet>
      <sheetData sheetId="0" refreshError="1"/>
      <sheetData sheetId="1" refreshError="1"/>
      <sheetData sheetId="2">
        <row r="7">
          <cell r="E7">
            <v>5051510.67</v>
          </cell>
        </row>
      </sheetData>
      <sheetData sheetId="3" refreshError="1"/>
      <sheetData sheetId="4" refreshError="1"/>
      <sheetData sheetId="5">
        <row r="9">
          <cell r="C9">
            <v>80298</v>
          </cell>
        </row>
      </sheetData>
      <sheetData sheetId="6" refreshError="1"/>
      <sheetData sheetId="7" refreshError="1"/>
      <sheetData sheetId="8" refreshError="1"/>
      <sheetData sheetId="9">
        <row r="15">
          <cell r="C15">
            <v>56368</v>
          </cell>
        </row>
      </sheetData>
      <sheetData sheetId="10" refreshError="1"/>
      <sheetData sheetId="11" refreshError="1"/>
      <sheetData sheetId="12">
        <row r="8">
          <cell r="S8">
            <v>3551610.9699999997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7602115.2080000006</v>
          </cell>
        </row>
        <row r="14">
          <cell r="S14">
            <v>8261860.8700000001</v>
          </cell>
        </row>
        <row r="15">
          <cell r="S15">
            <v>1712514.22</v>
          </cell>
        </row>
        <row r="16">
          <cell r="S16">
            <v>0</v>
          </cell>
        </row>
        <row r="17">
          <cell r="S17">
            <v>840201.84999999986</v>
          </cell>
        </row>
        <row r="18">
          <cell r="S18">
            <v>8977294.1850000005</v>
          </cell>
        </row>
        <row r="19">
          <cell r="S19">
            <v>0</v>
          </cell>
        </row>
        <row r="20">
          <cell r="S20">
            <v>0</v>
          </cell>
        </row>
        <row r="21">
          <cell r="S21">
            <v>17092524.987999994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kroad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A7" sqref="A7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71"/>
      <c r="B1" s="219" t="s">
        <v>351</v>
      </c>
      <c r="C1" s="171"/>
    </row>
    <row r="2" spans="1:3">
      <c r="A2" s="220">
        <v>1</v>
      </c>
      <c r="B2" s="369" t="s">
        <v>352</v>
      </c>
      <c r="C2" s="480" t="s">
        <v>485</v>
      </c>
    </row>
    <row r="3" spans="1:3">
      <c r="A3" s="220">
        <v>2</v>
      </c>
      <c r="B3" s="370" t="s">
        <v>348</v>
      </c>
      <c r="C3" s="480" t="s">
        <v>486</v>
      </c>
    </row>
    <row r="4" spans="1:3">
      <c r="A4" s="220">
        <v>3</v>
      </c>
      <c r="B4" s="371" t="s">
        <v>353</v>
      </c>
      <c r="C4" s="480" t="s">
        <v>487</v>
      </c>
    </row>
    <row r="5" spans="1:3">
      <c r="A5" s="221">
        <v>4</v>
      </c>
      <c r="B5" s="372" t="s">
        <v>349</v>
      </c>
      <c r="C5" s="425" t="s">
        <v>488</v>
      </c>
    </row>
    <row r="6" spans="1:3" s="222" customFormat="1" ht="45.75" customHeight="1">
      <c r="A6" s="429" t="s">
        <v>427</v>
      </c>
      <c r="B6" s="430"/>
      <c r="C6" s="430"/>
    </row>
    <row r="7" spans="1:3">
      <c r="A7" s="223" t="s">
        <v>30</v>
      </c>
      <c r="B7" s="219" t="s">
        <v>350</v>
      </c>
    </row>
    <row r="8" spans="1:3">
      <c r="A8" s="171">
        <v>1</v>
      </c>
      <c r="B8" s="269" t="s">
        <v>21</v>
      </c>
    </row>
    <row r="9" spans="1:3">
      <c r="A9" s="171">
        <v>2</v>
      </c>
      <c r="B9" s="270" t="s">
        <v>22</v>
      </c>
    </row>
    <row r="10" spans="1:3">
      <c r="A10" s="171">
        <v>3</v>
      </c>
      <c r="B10" s="270" t="s">
        <v>23</v>
      </c>
    </row>
    <row r="11" spans="1:3">
      <c r="A11" s="171">
        <v>4</v>
      </c>
      <c r="B11" s="270" t="s">
        <v>24</v>
      </c>
      <c r="C11" s="93"/>
    </row>
    <row r="12" spans="1:3">
      <c r="A12" s="171">
        <v>5</v>
      </c>
      <c r="B12" s="270" t="s">
        <v>25</v>
      </c>
    </row>
    <row r="13" spans="1:3">
      <c r="A13" s="171">
        <v>6</v>
      </c>
      <c r="B13" s="271" t="s">
        <v>360</v>
      </c>
    </row>
    <row r="14" spans="1:3">
      <c r="A14" s="171">
        <v>7</v>
      </c>
      <c r="B14" s="270" t="s">
        <v>354</v>
      </c>
    </row>
    <row r="15" spans="1:3">
      <c r="A15" s="171">
        <v>8</v>
      </c>
      <c r="B15" s="270" t="s">
        <v>355</v>
      </c>
    </row>
    <row r="16" spans="1:3">
      <c r="A16" s="171">
        <v>9</v>
      </c>
      <c r="B16" s="270" t="s">
        <v>26</v>
      </c>
    </row>
    <row r="17" spans="1:2">
      <c r="A17" s="368" t="s">
        <v>426</v>
      </c>
      <c r="B17" s="367" t="s">
        <v>412</v>
      </c>
    </row>
    <row r="18" spans="1:2">
      <c r="A18" s="171">
        <v>10</v>
      </c>
      <c r="B18" s="270" t="s">
        <v>27</v>
      </c>
    </row>
    <row r="19" spans="1:2">
      <c r="A19" s="171">
        <v>11</v>
      </c>
      <c r="B19" s="271" t="s">
        <v>356</v>
      </c>
    </row>
    <row r="20" spans="1:2">
      <c r="A20" s="171">
        <v>12</v>
      </c>
      <c r="B20" s="271" t="s">
        <v>28</v>
      </c>
    </row>
    <row r="21" spans="1:2">
      <c r="A21" s="423">
        <v>13</v>
      </c>
      <c r="B21" s="424" t="s">
        <v>357</v>
      </c>
    </row>
    <row r="22" spans="1:2">
      <c r="A22" s="423">
        <v>14</v>
      </c>
      <c r="B22" s="425" t="s">
        <v>384</v>
      </c>
    </row>
    <row r="23" spans="1:2">
      <c r="A23" s="426">
        <v>15</v>
      </c>
      <c r="B23" s="427" t="s">
        <v>29</v>
      </c>
    </row>
    <row r="24" spans="1:2">
      <c r="A24" s="426">
        <v>15.1</v>
      </c>
      <c r="B24" s="428" t="s">
        <v>439</v>
      </c>
    </row>
    <row r="25" spans="1:2">
      <c r="A25" s="96"/>
      <c r="B25" s="17"/>
    </row>
    <row r="26" spans="1:2">
      <c r="A26" s="96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C46" sqref="C46"/>
    </sheetView>
  </sheetViews>
  <sheetFormatPr defaultColWidth="9.109375" defaultRowHeight="13.2"/>
  <cols>
    <col min="1" max="1" width="9.5546875" style="96" bestFit="1" customWidth="1"/>
    <col min="2" max="2" width="96.109375" style="4" customWidth="1"/>
    <col min="3" max="3" width="18.44140625" style="4" customWidth="1"/>
    <col min="4" max="16384" width="9.109375" style="4"/>
  </cols>
  <sheetData>
    <row r="1" spans="1:3">
      <c r="A1" s="2" t="s">
        <v>31</v>
      </c>
      <c r="B1" s="3" t="str">
        <f>'Info '!C2</f>
        <v>JSC Silk Road Bank</v>
      </c>
    </row>
    <row r="2" spans="1:3" s="84" customFormat="1" ht="15.75" customHeight="1">
      <c r="A2" s="84" t="s">
        <v>32</v>
      </c>
      <c r="B2" s="542">
        <f>'8. LI2'!B2</f>
        <v>43465</v>
      </c>
    </row>
    <row r="3" spans="1:3" s="84" customFormat="1" ht="15.75" customHeight="1"/>
    <row r="4" spans="1:3" ht="13.8" thickBot="1">
      <c r="A4" s="96" t="s">
        <v>252</v>
      </c>
      <c r="B4" s="152" t="s">
        <v>251</v>
      </c>
    </row>
    <row r="5" spans="1:3">
      <c r="A5" s="97" t="s">
        <v>7</v>
      </c>
      <c r="B5" s="98"/>
      <c r="C5" s="99" t="s">
        <v>74</v>
      </c>
    </row>
    <row r="6" spans="1:3">
      <c r="A6" s="100">
        <v>1</v>
      </c>
      <c r="B6" s="101" t="s">
        <v>250</v>
      </c>
      <c r="C6" s="102">
        <f>SUM(C7:C11)</f>
        <v>55419741.049999997</v>
      </c>
    </row>
    <row r="7" spans="1:3">
      <c r="A7" s="100">
        <v>2</v>
      </c>
      <c r="B7" s="103" t="s">
        <v>249</v>
      </c>
      <c r="C7" s="104">
        <v>61146400</v>
      </c>
    </row>
    <row r="8" spans="1:3">
      <c r="A8" s="100">
        <v>3</v>
      </c>
      <c r="B8" s="105" t="s">
        <v>248</v>
      </c>
      <c r="C8" s="104"/>
    </row>
    <row r="9" spans="1:3">
      <c r="A9" s="100">
        <v>4</v>
      </c>
      <c r="B9" s="105" t="s">
        <v>247</v>
      </c>
      <c r="C9" s="104"/>
    </row>
    <row r="10" spans="1:3">
      <c r="A10" s="100">
        <v>5</v>
      </c>
      <c r="B10" s="105" t="s">
        <v>246</v>
      </c>
      <c r="C10" s="104">
        <v>4982432.3</v>
      </c>
    </row>
    <row r="11" spans="1:3">
      <c r="A11" s="100">
        <v>6</v>
      </c>
      <c r="B11" s="106" t="s">
        <v>245</v>
      </c>
      <c r="C11" s="104">
        <v>-10709091.25</v>
      </c>
    </row>
    <row r="12" spans="1:3" s="70" customFormat="1">
      <c r="A12" s="100">
        <v>7</v>
      </c>
      <c r="B12" s="101" t="s">
        <v>244</v>
      </c>
      <c r="C12" s="107">
        <f>SUM(C13:C27)</f>
        <v>5038800.3</v>
      </c>
    </row>
    <row r="13" spans="1:3" s="70" customFormat="1">
      <c r="A13" s="100">
        <v>8</v>
      </c>
      <c r="B13" s="108" t="s">
        <v>243</v>
      </c>
      <c r="C13" s="109">
        <v>4982432.3</v>
      </c>
    </row>
    <row r="14" spans="1:3" s="70" customFormat="1" ht="26.4">
      <c r="A14" s="100">
        <v>9</v>
      </c>
      <c r="B14" s="110" t="s">
        <v>242</v>
      </c>
      <c r="C14" s="109"/>
    </row>
    <row r="15" spans="1:3" s="70" customFormat="1">
      <c r="A15" s="100">
        <v>10</v>
      </c>
      <c r="B15" s="111" t="s">
        <v>241</v>
      </c>
      <c r="C15" s="109">
        <v>56368</v>
      </c>
    </row>
    <row r="16" spans="1:3" s="70" customFormat="1">
      <c r="A16" s="100">
        <v>11</v>
      </c>
      <c r="B16" s="112" t="s">
        <v>240</v>
      </c>
      <c r="C16" s="109"/>
    </row>
    <row r="17" spans="1:3" s="70" customFormat="1">
      <c r="A17" s="100">
        <v>12</v>
      </c>
      <c r="B17" s="111" t="s">
        <v>239</v>
      </c>
      <c r="C17" s="109"/>
    </row>
    <row r="18" spans="1:3" s="70" customFormat="1">
      <c r="A18" s="100">
        <v>13</v>
      </c>
      <c r="B18" s="111" t="s">
        <v>238</v>
      </c>
      <c r="C18" s="109"/>
    </row>
    <row r="19" spans="1:3" s="70" customFormat="1">
      <c r="A19" s="100">
        <v>14</v>
      </c>
      <c r="B19" s="111" t="s">
        <v>237</v>
      </c>
      <c r="C19" s="109"/>
    </row>
    <row r="20" spans="1:3" s="70" customFormat="1">
      <c r="A20" s="100">
        <v>15</v>
      </c>
      <c r="B20" s="111" t="s">
        <v>236</v>
      </c>
      <c r="C20" s="109"/>
    </row>
    <row r="21" spans="1:3" s="70" customFormat="1" ht="26.4">
      <c r="A21" s="100">
        <v>16</v>
      </c>
      <c r="B21" s="110" t="s">
        <v>235</v>
      </c>
      <c r="C21" s="109"/>
    </row>
    <row r="22" spans="1:3" s="70" customFormat="1" ht="26.4">
      <c r="A22" s="100">
        <v>17</v>
      </c>
      <c r="B22" s="113" t="s">
        <v>234</v>
      </c>
      <c r="C22" s="109"/>
    </row>
    <row r="23" spans="1:3" s="70" customFormat="1" ht="26.4">
      <c r="A23" s="100">
        <v>18</v>
      </c>
      <c r="B23" s="110" t="s">
        <v>233</v>
      </c>
      <c r="C23" s="109"/>
    </row>
    <row r="24" spans="1:3" s="70" customFormat="1" ht="26.4">
      <c r="A24" s="100">
        <v>19</v>
      </c>
      <c r="B24" s="110" t="s">
        <v>210</v>
      </c>
      <c r="C24" s="109"/>
    </row>
    <row r="25" spans="1:3" s="70" customFormat="1">
      <c r="A25" s="100">
        <v>20</v>
      </c>
      <c r="B25" s="114" t="s">
        <v>232</v>
      </c>
      <c r="C25" s="109"/>
    </row>
    <row r="26" spans="1:3" s="70" customFormat="1">
      <c r="A26" s="100">
        <v>21</v>
      </c>
      <c r="B26" s="114" t="s">
        <v>231</v>
      </c>
      <c r="C26" s="109"/>
    </row>
    <row r="27" spans="1:3" s="70" customFormat="1" ht="26.4">
      <c r="A27" s="100">
        <v>22</v>
      </c>
      <c r="B27" s="114" t="s">
        <v>230</v>
      </c>
      <c r="C27" s="109"/>
    </row>
    <row r="28" spans="1:3" s="70" customFormat="1">
      <c r="A28" s="100">
        <v>23</v>
      </c>
      <c r="B28" s="115" t="s">
        <v>229</v>
      </c>
      <c r="C28" s="107">
        <f>C6-C12</f>
        <v>50380940.75</v>
      </c>
    </row>
    <row r="29" spans="1:3" s="70" customFormat="1">
      <c r="A29" s="116"/>
      <c r="B29" s="117"/>
      <c r="C29" s="109"/>
    </row>
    <row r="30" spans="1:3" s="70" customFormat="1">
      <c r="A30" s="116">
        <v>24</v>
      </c>
      <c r="B30" s="115" t="s">
        <v>228</v>
      </c>
      <c r="C30" s="107">
        <f>C31+C34</f>
        <v>0</v>
      </c>
    </row>
    <row r="31" spans="1:3" s="70" customFormat="1">
      <c r="A31" s="116">
        <v>25</v>
      </c>
      <c r="B31" s="105" t="s">
        <v>227</v>
      </c>
      <c r="C31" s="118">
        <f>C32+C33</f>
        <v>0</v>
      </c>
    </row>
    <row r="32" spans="1:3" s="70" customFormat="1">
      <c r="A32" s="116">
        <v>26</v>
      </c>
      <c r="B32" s="119" t="s">
        <v>309</v>
      </c>
      <c r="C32" s="109"/>
    </row>
    <row r="33" spans="1:3" s="70" customFormat="1">
      <c r="A33" s="116">
        <v>27</v>
      </c>
      <c r="B33" s="119" t="s">
        <v>226</v>
      </c>
      <c r="C33" s="109"/>
    </row>
    <row r="34" spans="1:3" s="70" customFormat="1">
      <c r="A34" s="116">
        <v>28</v>
      </c>
      <c r="B34" s="105" t="s">
        <v>225</v>
      </c>
      <c r="C34" s="109"/>
    </row>
    <row r="35" spans="1:3" s="70" customFormat="1">
      <c r="A35" s="116">
        <v>29</v>
      </c>
      <c r="B35" s="115" t="s">
        <v>224</v>
      </c>
      <c r="C35" s="107">
        <f>SUM(C36:C40)</f>
        <v>0</v>
      </c>
    </row>
    <row r="36" spans="1:3" s="70" customFormat="1">
      <c r="A36" s="116">
        <v>30</v>
      </c>
      <c r="B36" s="110" t="s">
        <v>223</v>
      </c>
      <c r="C36" s="109"/>
    </row>
    <row r="37" spans="1:3" s="70" customFormat="1">
      <c r="A37" s="116">
        <v>31</v>
      </c>
      <c r="B37" s="111" t="s">
        <v>222</v>
      </c>
      <c r="C37" s="109"/>
    </row>
    <row r="38" spans="1:3" s="70" customFormat="1">
      <c r="A38" s="116">
        <v>32</v>
      </c>
      <c r="B38" s="110" t="s">
        <v>221</v>
      </c>
      <c r="C38" s="109"/>
    </row>
    <row r="39" spans="1:3" s="70" customFormat="1" ht="26.4">
      <c r="A39" s="116">
        <v>33</v>
      </c>
      <c r="B39" s="110" t="s">
        <v>210</v>
      </c>
      <c r="C39" s="109"/>
    </row>
    <row r="40" spans="1:3" s="70" customFormat="1">
      <c r="A40" s="116">
        <v>34</v>
      </c>
      <c r="B40" s="114" t="s">
        <v>220</v>
      </c>
      <c r="C40" s="109"/>
    </row>
    <row r="41" spans="1:3" s="70" customFormat="1">
      <c r="A41" s="116">
        <v>35</v>
      </c>
      <c r="B41" s="115" t="s">
        <v>219</v>
      </c>
      <c r="C41" s="107">
        <f>C30-C35</f>
        <v>0</v>
      </c>
    </row>
    <row r="42" spans="1:3" s="70" customFormat="1">
      <c r="A42" s="116"/>
      <c r="B42" s="117"/>
      <c r="C42" s="109"/>
    </row>
    <row r="43" spans="1:3" s="70" customFormat="1">
      <c r="A43" s="116">
        <v>36</v>
      </c>
      <c r="B43" s="120" t="s">
        <v>218</v>
      </c>
      <c r="C43" s="107">
        <f>SUM(C44:C46)</f>
        <v>244293.68</v>
      </c>
    </row>
    <row r="44" spans="1:3" s="70" customFormat="1">
      <c r="A44" s="116">
        <v>37</v>
      </c>
      <c r="B44" s="105" t="s">
        <v>217</v>
      </c>
      <c r="C44" s="109"/>
    </row>
    <row r="45" spans="1:3" s="70" customFormat="1">
      <c r="A45" s="116">
        <v>38</v>
      </c>
      <c r="B45" s="105" t="s">
        <v>216</v>
      </c>
      <c r="C45" s="109"/>
    </row>
    <row r="46" spans="1:3" s="70" customFormat="1">
      <c r="A46" s="116">
        <v>39</v>
      </c>
      <c r="B46" s="105" t="s">
        <v>215</v>
      </c>
      <c r="C46" s="109">
        <v>244293.68</v>
      </c>
    </row>
    <row r="47" spans="1:3" s="70" customFormat="1">
      <c r="A47" s="116">
        <v>40</v>
      </c>
      <c r="B47" s="120" t="s">
        <v>214</v>
      </c>
      <c r="C47" s="107">
        <f>SUM(C48:C51)</f>
        <v>0</v>
      </c>
    </row>
    <row r="48" spans="1:3" s="70" customFormat="1">
      <c r="A48" s="116">
        <v>41</v>
      </c>
      <c r="B48" s="110" t="s">
        <v>213</v>
      </c>
      <c r="C48" s="109"/>
    </row>
    <row r="49" spans="1:3" s="70" customFormat="1">
      <c r="A49" s="116">
        <v>42</v>
      </c>
      <c r="B49" s="111" t="s">
        <v>212</v>
      </c>
      <c r="C49" s="109"/>
    </row>
    <row r="50" spans="1:3" s="70" customFormat="1">
      <c r="A50" s="116">
        <v>43</v>
      </c>
      <c r="B50" s="110" t="s">
        <v>211</v>
      </c>
      <c r="C50" s="109"/>
    </row>
    <row r="51" spans="1:3" s="70" customFormat="1" ht="26.4">
      <c r="A51" s="116">
        <v>44</v>
      </c>
      <c r="B51" s="110" t="s">
        <v>210</v>
      </c>
      <c r="C51" s="109"/>
    </row>
    <row r="52" spans="1:3" s="70" customFormat="1" ht="13.8" thickBot="1">
      <c r="A52" s="121">
        <v>45</v>
      </c>
      <c r="B52" s="122" t="s">
        <v>209</v>
      </c>
      <c r="C52" s="123">
        <f>C43-C47</f>
        <v>244293.68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E11" sqref="E11"/>
    </sheetView>
  </sheetViews>
  <sheetFormatPr defaultColWidth="9.109375" defaultRowHeight="13.8"/>
  <cols>
    <col min="1" max="1" width="9.44140625" style="285" bestFit="1" customWidth="1"/>
    <col min="2" max="2" width="59" style="285" customWidth="1"/>
    <col min="3" max="3" width="16.6640625" style="285" bestFit="1" customWidth="1"/>
    <col min="4" max="4" width="13.33203125" style="285" bestFit="1" customWidth="1"/>
    <col min="5" max="16384" width="9.109375" style="285"/>
  </cols>
  <sheetData>
    <row r="1" spans="1:4">
      <c r="A1" s="347" t="s">
        <v>31</v>
      </c>
      <c r="B1" s="348" t="str">
        <f>'Info '!C2</f>
        <v>JSC Silk Road Bank</v>
      </c>
    </row>
    <row r="2" spans="1:4" s="252" customFormat="1" ht="15.75" customHeight="1">
      <c r="A2" s="252" t="s">
        <v>32</v>
      </c>
      <c r="B2" s="545">
        <f>'9.Capital'!B2</f>
        <v>43465</v>
      </c>
    </row>
    <row r="3" spans="1:4" s="252" customFormat="1" ht="15.75" customHeight="1"/>
    <row r="4" spans="1:4" ht="14.4" thickBot="1">
      <c r="A4" s="305" t="s">
        <v>411</v>
      </c>
      <c r="B4" s="356" t="s">
        <v>412</v>
      </c>
    </row>
    <row r="5" spans="1:4" s="357" customFormat="1" ht="12.75" customHeight="1">
      <c r="A5" s="421"/>
      <c r="B5" s="422" t="s">
        <v>415</v>
      </c>
      <c r="C5" s="349" t="s">
        <v>413</v>
      </c>
      <c r="D5" s="350" t="s">
        <v>414</v>
      </c>
    </row>
    <row r="6" spans="1:4" s="358" customFormat="1">
      <c r="A6" s="351">
        <v>1</v>
      </c>
      <c r="B6" s="414" t="s">
        <v>416</v>
      </c>
      <c r="C6" s="414"/>
      <c r="D6" s="352"/>
    </row>
    <row r="7" spans="1:4" s="358" customFormat="1">
      <c r="A7" s="353" t="s">
        <v>402</v>
      </c>
      <c r="B7" s="415" t="s">
        <v>417</v>
      </c>
      <c r="C7" s="407">
        <v>4.4999999999999998E-2</v>
      </c>
      <c r="D7" s="546">
        <f>C7*'5. RWA '!$C$13</f>
        <v>2516873.8335397402</v>
      </c>
    </row>
    <row r="8" spans="1:4" s="358" customFormat="1">
      <c r="A8" s="353" t="s">
        <v>403</v>
      </c>
      <c r="B8" s="415" t="s">
        <v>418</v>
      </c>
      <c r="C8" s="408">
        <v>0.06</v>
      </c>
      <c r="D8" s="546">
        <f>C8*'5. RWA '!$C$13</f>
        <v>3355831.7780529871</v>
      </c>
    </row>
    <row r="9" spans="1:4" s="358" customFormat="1">
      <c r="A9" s="353" t="s">
        <v>404</v>
      </c>
      <c r="B9" s="415" t="s">
        <v>419</v>
      </c>
      <c r="C9" s="408">
        <v>0.08</v>
      </c>
      <c r="D9" s="546">
        <f>C9*'5. RWA '!$C$13</f>
        <v>4474442.3707373161</v>
      </c>
    </row>
    <row r="10" spans="1:4" s="358" customFormat="1">
      <c r="A10" s="351" t="s">
        <v>405</v>
      </c>
      <c r="B10" s="414" t="s">
        <v>420</v>
      </c>
      <c r="C10" s="409"/>
      <c r="D10" s="416"/>
    </row>
    <row r="11" spans="1:4" s="359" customFormat="1">
      <c r="A11" s="354" t="s">
        <v>406</v>
      </c>
      <c r="B11" s="406" t="s">
        <v>421</v>
      </c>
      <c r="C11" s="410">
        <v>2.5000000000000001E-2</v>
      </c>
      <c r="D11" s="547">
        <f>C11*'5. RWA '!$C$13</f>
        <v>1398263.2408554114</v>
      </c>
    </row>
    <row r="12" spans="1:4" s="359" customFormat="1">
      <c r="A12" s="354" t="s">
        <v>407</v>
      </c>
      <c r="B12" s="406" t="s">
        <v>422</v>
      </c>
      <c r="C12" s="410">
        <v>0</v>
      </c>
      <c r="D12" s="547">
        <f>C12*'5. RWA '!$C$13</f>
        <v>0</v>
      </c>
    </row>
    <row r="13" spans="1:4" s="359" customFormat="1">
      <c r="A13" s="354" t="s">
        <v>408</v>
      </c>
      <c r="B13" s="406" t="s">
        <v>423</v>
      </c>
      <c r="C13" s="410"/>
      <c r="D13" s="547">
        <f>C13*'5. RWA '!$C$13</f>
        <v>0</v>
      </c>
    </row>
    <row r="14" spans="1:4" s="359" customFormat="1">
      <c r="A14" s="351" t="s">
        <v>409</v>
      </c>
      <c r="B14" s="414" t="s">
        <v>484</v>
      </c>
      <c r="C14" s="411"/>
      <c r="D14" s="417"/>
    </row>
    <row r="15" spans="1:4" s="359" customFormat="1">
      <c r="A15" s="354">
        <v>3.1</v>
      </c>
      <c r="B15" s="406" t="s">
        <v>428</v>
      </c>
      <c r="C15" s="410">
        <v>3.0928468114854685E-2</v>
      </c>
      <c r="D15" s="547">
        <f>C15*'5. RWA '!$C$13</f>
        <v>1729845.6024387986</v>
      </c>
    </row>
    <row r="16" spans="1:4" s="359" customFormat="1">
      <c r="A16" s="354">
        <v>3.2</v>
      </c>
      <c r="B16" s="406" t="s">
        <v>429</v>
      </c>
      <c r="C16" s="410">
        <v>4.1256168733079399E-2</v>
      </c>
      <c r="D16" s="547">
        <f>C16*'5. RWA '!$C$13</f>
        <v>2307479.3679197314</v>
      </c>
    </row>
    <row r="17" spans="1:6" s="358" customFormat="1">
      <c r="A17" s="354">
        <v>3.3</v>
      </c>
      <c r="B17" s="406" t="s">
        <v>430</v>
      </c>
      <c r="C17" s="410">
        <v>0.19125656521504736</v>
      </c>
      <c r="D17" s="547">
        <f>C17*'5. RWA '!$C$13</f>
        <v>10697080.988498658</v>
      </c>
    </row>
    <row r="18" spans="1:6" s="357" customFormat="1" ht="12.75" customHeight="1">
      <c r="A18" s="419"/>
      <c r="B18" s="420" t="s">
        <v>483</v>
      </c>
      <c r="C18" s="412" t="s">
        <v>413</v>
      </c>
      <c r="D18" s="418" t="s">
        <v>414</v>
      </c>
    </row>
    <row r="19" spans="1:6" s="358" customFormat="1">
      <c r="A19" s="355">
        <v>4</v>
      </c>
      <c r="B19" s="406" t="s">
        <v>424</v>
      </c>
      <c r="C19" s="410">
        <f>C7+C11+C12+C13+C15</f>
        <v>0.10092846811485469</v>
      </c>
      <c r="D19" s="547">
        <f>C19*'5. RWA '!$C$13</f>
        <v>5644982.67683395</v>
      </c>
    </row>
    <row r="20" spans="1:6" s="358" customFormat="1">
      <c r="A20" s="355">
        <v>5</v>
      </c>
      <c r="B20" s="406" t="s">
        <v>141</v>
      </c>
      <c r="C20" s="410">
        <f>C8+C11+C12+C13+C16</f>
        <v>0.12625616873307938</v>
      </c>
      <c r="D20" s="547">
        <f>C20*'5. RWA '!$C$13</f>
        <v>7061574.3868281282</v>
      </c>
    </row>
    <row r="21" spans="1:6" s="358" customFormat="1" ht="14.4" thickBot="1">
      <c r="A21" s="360" t="s">
        <v>410</v>
      </c>
      <c r="B21" s="361" t="s">
        <v>425</v>
      </c>
      <c r="C21" s="413">
        <f>C9+C11+C12+C13+C17</f>
        <v>0.2962565652150474</v>
      </c>
      <c r="D21" s="548">
        <f>C21*'5. RWA '!$C$13</f>
        <v>16569786.600091387</v>
      </c>
    </row>
    <row r="22" spans="1:6">
      <c r="F22" s="30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="70" zoomScaleNormal="70" workbookViewId="0">
      <pane xSplit="1" ySplit="5" topLeftCell="B24" activePane="bottomRight" state="frozen"/>
      <selection activeCell="B47" sqref="B47"/>
      <selection pane="topRight" activeCell="B47" sqref="B47"/>
      <selection pane="bottomLeft" activeCell="B47" sqref="B47"/>
      <selection pane="bottomRight" activeCell="C53" sqref="C53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31</v>
      </c>
      <c r="B1" s="3" t="s">
        <v>485</v>
      </c>
      <c r="E1" s="4"/>
      <c r="F1" s="4"/>
    </row>
    <row r="2" spans="1:6" s="84" customFormat="1" ht="15.75" customHeight="1">
      <c r="A2" s="2" t="s">
        <v>32</v>
      </c>
      <c r="B2" s="481">
        <f>'9.1. Capital Requirements'!B2</f>
        <v>43465</v>
      </c>
    </row>
    <row r="3" spans="1:6" s="84" customFormat="1" ht="15.75" customHeight="1">
      <c r="A3" s="124"/>
    </row>
    <row r="4" spans="1:6" s="84" customFormat="1" ht="15.75" customHeight="1" thickBot="1">
      <c r="A4" s="84" t="s">
        <v>87</v>
      </c>
      <c r="B4" s="243" t="s">
        <v>293</v>
      </c>
      <c r="D4" s="42" t="s">
        <v>74</v>
      </c>
    </row>
    <row r="5" spans="1:6" ht="26.4">
      <c r="A5" s="125" t="s">
        <v>7</v>
      </c>
      <c r="B5" s="274" t="s">
        <v>347</v>
      </c>
      <c r="C5" s="126" t="s">
        <v>94</v>
      </c>
      <c r="D5" s="127" t="s">
        <v>95</v>
      </c>
    </row>
    <row r="6" spans="1:6">
      <c r="A6" s="89">
        <v>1</v>
      </c>
      <c r="B6" s="128" t="s">
        <v>36</v>
      </c>
      <c r="C6" s="549">
        <v>5051510.67</v>
      </c>
      <c r="D6" s="129"/>
      <c r="E6" s="130"/>
    </row>
    <row r="7" spans="1:6">
      <c r="A7" s="89">
        <v>2</v>
      </c>
      <c r="B7" s="131" t="s">
        <v>37</v>
      </c>
      <c r="C7" s="550">
        <v>3722342.8099999996</v>
      </c>
      <c r="D7" s="132"/>
      <c r="E7" s="130"/>
    </row>
    <row r="8" spans="1:6">
      <c r="A8" s="89">
        <v>3</v>
      </c>
      <c r="B8" s="131" t="s">
        <v>38</v>
      </c>
      <c r="C8" s="550">
        <v>13636157.379999999</v>
      </c>
      <c r="D8" s="132"/>
      <c r="E8" s="130"/>
    </row>
    <row r="9" spans="1:6">
      <c r="A9" s="89">
        <v>4</v>
      </c>
      <c r="B9" s="131" t="s">
        <v>39</v>
      </c>
      <c r="C9" s="550">
        <v>0</v>
      </c>
      <c r="D9" s="132"/>
      <c r="E9" s="130"/>
    </row>
    <row r="10" spans="1:6">
      <c r="A10" s="89">
        <v>5</v>
      </c>
      <c r="B10" s="131" t="s">
        <v>40</v>
      </c>
      <c r="C10" s="550">
        <v>13125104.880000001</v>
      </c>
      <c r="D10" s="132"/>
      <c r="E10" s="130"/>
    </row>
    <row r="11" spans="1:6" ht="14.4">
      <c r="A11" s="89">
        <v>6.1</v>
      </c>
      <c r="B11" s="244" t="s">
        <v>41</v>
      </c>
      <c r="C11" s="551">
        <v>18876843.210000001</v>
      </c>
      <c r="D11" s="133"/>
      <c r="E11" s="134"/>
    </row>
    <row r="12" spans="1:6" ht="14.4">
      <c r="A12" s="89">
        <v>6.2</v>
      </c>
      <c r="B12" s="245" t="s">
        <v>42</v>
      </c>
      <c r="C12" s="551">
        <v>-2588642.7400000002</v>
      </c>
      <c r="D12" s="133"/>
      <c r="E12" s="134"/>
    </row>
    <row r="13" spans="1:6">
      <c r="A13" s="89" t="s">
        <v>507</v>
      </c>
      <c r="B13" s="552" t="s">
        <v>508</v>
      </c>
      <c r="C13" s="551">
        <v>-242835.34</v>
      </c>
      <c r="D13" s="136" t="s">
        <v>509</v>
      </c>
      <c r="E13" s="130"/>
    </row>
    <row r="14" spans="1:6">
      <c r="A14" s="89">
        <v>6</v>
      </c>
      <c r="B14" s="131" t="s">
        <v>43</v>
      </c>
      <c r="C14" s="553">
        <f>C11+C12</f>
        <v>16288200.470000001</v>
      </c>
      <c r="D14" s="133"/>
      <c r="E14" s="130"/>
    </row>
    <row r="15" spans="1:6">
      <c r="A15" s="89">
        <v>7</v>
      </c>
      <c r="B15" s="131" t="s">
        <v>44</v>
      </c>
      <c r="C15" s="550">
        <v>680900.35</v>
      </c>
      <c r="D15" s="132"/>
      <c r="E15" s="130"/>
    </row>
    <row r="16" spans="1:6">
      <c r="A16" s="89">
        <v>8</v>
      </c>
      <c r="B16" s="272" t="s">
        <v>205</v>
      </c>
      <c r="C16" s="550">
        <v>795960.9</v>
      </c>
      <c r="D16" s="132"/>
      <c r="E16" s="130"/>
    </row>
    <row r="17" spans="1:5">
      <c r="A17" s="89">
        <v>9</v>
      </c>
      <c r="B17" s="131" t="s">
        <v>45</v>
      </c>
      <c r="C17" s="550">
        <v>20000</v>
      </c>
      <c r="D17" s="132"/>
      <c r="E17" s="130"/>
    </row>
    <row r="18" spans="1:5">
      <c r="A18" s="89">
        <v>9.1</v>
      </c>
      <c r="B18" s="135" t="s">
        <v>90</v>
      </c>
      <c r="C18" s="551"/>
      <c r="D18" s="132"/>
      <c r="E18" s="130"/>
    </row>
    <row r="19" spans="1:5">
      <c r="A19" s="89">
        <v>9.1999999999999993</v>
      </c>
      <c r="B19" s="135" t="s">
        <v>91</v>
      </c>
      <c r="C19" s="551"/>
      <c r="D19" s="132"/>
      <c r="E19" s="130"/>
    </row>
    <row r="20" spans="1:5">
      <c r="A20" s="89">
        <v>9.3000000000000007</v>
      </c>
      <c r="B20" s="246" t="s">
        <v>275</v>
      </c>
      <c r="C20" s="551"/>
      <c r="D20" s="132"/>
      <c r="E20" s="130"/>
    </row>
    <row r="21" spans="1:5">
      <c r="A21" s="89">
        <v>10</v>
      </c>
      <c r="B21" s="131" t="s">
        <v>46</v>
      </c>
      <c r="C21" s="550">
        <v>14645571.929999996</v>
      </c>
      <c r="D21" s="132"/>
      <c r="E21" s="130"/>
    </row>
    <row r="22" spans="1:5">
      <c r="A22" s="89">
        <v>10.1</v>
      </c>
      <c r="B22" s="135" t="s">
        <v>92</v>
      </c>
      <c r="C22" s="550">
        <v>56368</v>
      </c>
      <c r="D22" s="136" t="s">
        <v>93</v>
      </c>
      <c r="E22" s="130"/>
    </row>
    <row r="23" spans="1:5">
      <c r="A23" s="89">
        <v>11</v>
      </c>
      <c r="B23" s="137" t="s">
        <v>47</v>
      </c>
      <c r="C23" s="550">
        <v>1645356.1100000003</v>
      </c>
      <c r="D23" s="138"/>
      <c r="E23" s="141"/>
    </row>
    <row r="24" spans="1:5">
      <c r="A24" s="89">
        <v>11.1</v>
      </c>
      <c r="B24" s="554" t="s">
        <v>510</v>
      </c>
      <c r="C24" s="550">
        <v>-1458.34</v>
      </c>
      <c r="D24" s="136" t="s">
        <v>509</v>
      </c>
      <c r="E24" s="130"/>
    </row>
    <row r="25" spans="1:5">
      <c r="A25" s="89">
        <v>12</v>
      </c>
      <c r="B25" s="139" t="s">
        <v>48</v>
      </c>
      <c r="C25" s="555">
        <f>SUM(C6:C10,C14:C17,C21,C23)</f>
        <v>69611105.5</v>
      </c>
      <c r="D25" s="140"/>
      <c r="E25" s="130"/>
    </row>
    <row r="26" spans="1:5">
      <c r="A26" s="89">
        <v>13</v>
      </c>
      <c r="B26" s="131" t="s">
        <v>50</v>
      </c>
      <c r="C26" s="556">
        <v>0</v>
      </c>
      <c r="D26" s="142"/>
      <c r="E26" s="130"/>
    </row>
    <row r="27" spans="1:5">
      <c r="A27" s="89">
        <v>14</v>
      </c>
      <c r="B27" s="131" t="s">
        <v>51</v>
      </c>
      <c r="C27" s="556">
        <v>10206907.1</v>
      </c>
      <c r="D27" s="132"/>
      <c r="E27" s="130"/>
    </row>
    <row r="28" spans="1:5">
      <c r="A28" s="89">
        <v>15</v>
      </c>
      <c r="B28" s="131" t="s">
        <v>52</v>
      </c>
      <c r="C28" s="556">
        <v>1492484.85</v>
      </c>
      <c r="D28" s="132"/>
      <c r="E28" s="130"/>
    </row>
    <row r="29" spans="1:5">
      <c r="A29" s="89">
        <v>16</v>
      </c>
      <c r="B29" s="131" t="s">
        <v>53</v>
      </c>
      <c r="C29" s="556">
        <v>1317237.1000000001</v>
      </c>
      <c r="D29" s="132"/>
      <c r="E29" s="130"/>
    </row>
    <row r="30" spans="1:5">
      <c r="A30" s="89">
        <v>17</v>
      </c>
      <c r="B30" s="131" t="s">
        <v>54</v>
      </c>
      <c r="C30" s="556">
        <v>0</v>
      </c>
      <c r="D30" s="132"/>
      <c r="E30" s="130"/>
    </row>
    <row r="31" spans="1:5">
      <c r="A31" s="89">
        <v>18</v>
      </c>
      <c r="B31" s="131" t="s">
        <v>55</v>
      </c>
      <c r="C31" s="556">
        <v>0</v>
      </c>
      <c r="D31" s="132"/>
      <c r="E31" s="130"/>
    </row>
    <row r="32" spans="1:5">
      <c r="A32" s="89">
        <v>19</v>
      </c>
      <c r="B32" s="131" t="s">
        <v>56</v>
      </c>
      <c r="C32" s="556">
        <v>29943.46</v>
      </c>
      <c r="D32" s="132"/>
      <c r="E32" s="130"/>
    </row>
    <row r="33" spans="1:5">
      <c r="A33" s="89">
        <v>20</v>
      </c>
      <c r="B33" s="131" t="s">
        <v>57</v>
      </c>
      <c r="C33" s="556">
        <v>1144792.3600000001</v>
      </c>
      <c r="D33" s="132"/>
      <c r="E33" s="130"/>
    </row>
    <row r="34" spans="1:5">
      <c r="A34" s="89">
        <v>20.100000000000001</v>
      </c>
      <c r="B34" s="557" t="s">
        <v>511</v>
      </c>
      <c r="C34" s="556">
        <v>-1606</v>
      </c>
      <c r="D34" s="138"/>
      <c r="E34" s="141"/>
    </row>
    <row r="35" spans="1:5">
      <c r="A35" s="89">
        <v>21</v>
      </c>
      <c r="B35" s="137" t="s">
        <v>58</v>
      </c>
      <c r="C35" s="558">
        <v>0</v>
      </c>
      <c r="D35" s="138"/>
      <c r="E35" s="130"/>
    </row>
    <row r="36" spans="1:5">
      <c r="A36" s="89">
        <v>22</v>
      </c>
      <c r="B36" s="139" t="s">
        <v>59</v>
      </c>
      <c r="C36" s="555">
        <f>SUM(C27:C33)</f>
        <v>14191364.869999999</v>
      </c>
      <c r="D36" s="140"/>
      <c r="E36" s="130"/>
    </row>
    <row r="37" spans="1:5">
      <c r="A37" s="89">
        <v>23</v>
      </c>
      <c r="B37" s="137" t="s">
        <v>61</v>
      </c>
      <c r="C37" s="550">
        <v>61146400</v>
      </c>
      <c r="D37" s="136" t="s">
        <v>512</v>
      </c>
      <c r="E37" s="130"/>
    </row>
    <row r="38" spans="1:5">
      <c r="A38" s="89">
        <v>24</v>
      </c>
      <c r="B38" s="137" t="s">
        <v>62</v>
      </c>
      <c r="C38" s="550"/>
      <c r="D38" s="132"/>
      <c r="E38" s="130"/>
    </row>
    <row r="39" spans="1:5">
      <c r="A39" s="89">
        <v>25</v>
      </c>
      <c r="B39" s="137" t="s">
        <v>63</v>
      </c>
      <c r="C39" s="550"/>
      <c r="D39" s="132"/>
      <c r="E39" s="130"/>
    </row>
    <row r="40" spans="1:5">
      <c r="A40" s="89">
        <v>26</v>
      </c>
      <c r="B40" s="137" t="s">
        <v>64</v>
      </c>
      <c r="C40" s="550"/>
      <c r="D40" s="132"/>
      <c r="E40" s="130"/>
    </row>
    <row r="41" spans="1:5">
      <c r="A41" s="89">
        <v>27</v>
      </c>
      <c r="B41" s="137" t="s">
        <v>65</v>
      </c>
      <c r="C41" s="550"/>
      <c r="D41" s="132"/>
      <c r="E41" s="141"/>
    </row>
    <row r="42" spans="1:5">
      <c r="A42" s="89">
        <v>28</v>
      </c>
      <c r="B42" s="137" t="s">
        <v>66</v>
      </c>
      <c r="C42" s="550">
        <v>-10709091.25</v>
      </c>
      <c r="D42" s="136" t="s">
        <v>513</v>
      </c>
    </row>
    <row r="43" spans="1:5">
      <c r="A43" s="89">
        <v>29</v>
      </c>
      <c r="B43" s="137" t="s">
        <v>67</v>
      </c>
      <c r="C43" s="550">
        <v>4982432.3</v>
      </c>
      <c r="D43" s="136" t="s">
        <v>514</v>
      </c>
    </row>
    <row r="44" spans="1:5" ht="14.4" thickBot="1">
      <c r="A44" s="143">
        <v>30</v>
      </c>
      <c r="B44" s="144" t="s">
        <v>273</v>
      </c>
      <c r="C44" s="559">
        <f>SUM(C37:C43)</f>
        <v>55419741.049999997</v>
      </c>
      <c r="D44" s="14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85" zoomScaleNormal="85" workbookViewId="0">
      <pane xSplit="1" ySplit="4" topLeftCell="L23" activePane="bottomRight" state="frozen"/>
      <selection activeCell="B9" sqref="B9"/>
      <selection pane="topRight" activeCell="B9" sqref="B9"/>
      <selection pane="bottomLeft" activeCell="B9" sqref="B9"/>
      <selection pane="bottomRight" activeCell="P26" sqref="P26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40" bestFit="1" customWidth="1"/>
    <col min="17" max="17" width="14.6640625" style="40" customWidth="1"/>
    <col min="18" max="18" width="13" style="40" bestFit="1" customWidth="1"/>
    <col min="19" max="19" width="34.88671875" style="40" customWidth="1"/>
    <col min="20" max="16384" width="9.109375" style="40"/>
  </cols>
  <sheetData>
    <row r="1" spans="1:19">
      <c r="A1" s="2" t="s">
        <v>31</v>
      </c>
      <c r="B1" s="4" t="str">
        <f>'Info '!C2</f>
        <v>JSC Silk Road Bank</v>
      </c>
      <c r="L1" s="40" t="str">
        <f>'10. CC2'!B1</f>
        <v>JSC Silk Road Bank</v>
      </c>
    </row>
    <row r="2" spans="1:19">
      <c r="A2" s="2" t="s">
        <v>32</v>
      </c>
      <c r="B2" s="502">
        <f>'10. CC2'!B2</f>
        <v>43465</v>
      </c>
      <c r="L2" s="561">
        <f>'10. CC2'!B2</f>
        <v>43465</v>
      </c>
    </row>
    <row r="4" spans="1:19" ht="27" thickBot="1">
      <c r="A4" s="4" t="s">
        <v>255</v>
      </c>
      <c r="B4" s="293" t="s">
        <v>382</v>
      </c>
    </row>
    <row r="5" spans="1:19" s="282" customFormat="1" ht="13.8">
      <c r="A5" s="277"/>
      <c r="B5" s="278"/>
      <c r="C5" s="279" t="s">
        <v>0</v>
      </c>
      <c r="D5" s="279" t="s">
        <v>1</v>
      </c>
      <c r="E5" s="279" t="s">
        <v>2</v>
      </c>
      <c r="F5" s="279" t="s">
        <v>3</v>
      </c>
      <c r="G5" s="279" t="s">
        <v>4</v>
      </c>
      <c r="H5" s="279" t="s">
        <v>6</v>
      </c>
      <c r="I5" s="279" t="s">
        <v>9</v>
      </c>
      <c r="J5" s="279" t="s">
        <v>10</v>
      </c>
      <c r="K5" s="279" t="s">
        <v>11</v>
      </c>
      <c r="L5" s="279" t="s">
        <v>12</v>
      </c>
      <c r="M5" s="279" t="s">
        <v>13</v>
      </c>
      <c r="N5" s="279" t="s">
        <v>14</v>
      </c>
      <c r="O5" s="279" t="s">
        <v>365</v>
      </c>
      <c r="P5" s="279" t="s">
        <v>366</v>
      </c>
      <c r="Q5" s="279" t="s">
        <v>367</v>
      </c>
      <c r="R5" s="280" t="s">
        <v>368</v>
      </c>
      <c r="S5" s="281" t="s">
        <v>369</v>
      </c>
    </row>
    <row r="6" spans="1:19" s="282" customFormat="1" ht="99" customHeight="1">
      <c r="A6" s="283"/>
      <c r="B6" s="455" t="s">
        <v>370</v>
      </c>
      <c r="C6" s="451">
        <v>0</v>
      </c>
      <c r="D6" s="452"/>
      <c r="E6" s="451">
        <v>0.2</v>
      </c>
      <c r="F6" s="452"/>
      <c r="G6" s="451">
        <v>0.35</v>
      </c>
      <c r="H6" s="452"/>
      <c r="I6" s="451">
        <v>0.5</v>
      </c>
      <c r="J6" s="452"/>
      <c r="K6" s="451">
        <v>0.75</v>
      </c>
      <c r="L6" s="452"/>
      <c r="M6" s="451">
        <v>1</v>
      </c>
      <c r="N6" s="452"/>
      <c r="O6" s="451">
        <v>1.5</v>
      </c>
      <c r="P6" s="452"/>
      <c r="Q6" s="451">
        <v>2.5</v>
      </c>
      <c r="R6" s="452"/>
      <c r="S6" s="453" t="s">
        <v>254</v>
      </c>
    </row>
    <row r="7" spans="1:19" s="282" customFormat="1" ht="30.75" customHeight="1">
      <c r="A7" s="283"/>
      <c r="B7" s="456"/>
      <c r="C7" s="273" t="s">
        <v>257</v>
      </c>
      <c r="D7" s="273" t="s">
        <v>256</v>
      </c>
      <c r="E7" s="273" t="s">
        <v>257</v>
      </c>
      <c r="F7" s="273" t="s">
        <v>256</v>
      </c>
      <c r="G7" s="273" t="s">
        <v>257</v>
      </c>
      <c r="H7" s="273" t="s">
        <v>256</v>
      </c>
      <c r="I7" s="273" t="s">
        <v>257</v>
      </c>
      <c r="J7" s="273" t="s">
        <v>256</v>
      </c>
      <c r="K7" s="273" t="s">
        <v>257</v>
      </c>
      <c r="L7" s="273" t="s">
        <v>256</v>
      </c>
      <c r="M7" s="273" t="s">
        <v>257</v>
      </c>
      <c r="N7" s="273" t="s">
        <v>256</v>
      </c>
      <c r="O7" s="273" t="s">
        <v>257</v>
      </c>
      <c r="P7" s="273" t="s">
        <v>256</v>
      </c>
      <c r="Q7" s="273" t="s">
        <v>257</v>
      </c>
      <c r="R7" s="273" t="s">
        <v>256</v>
      </c>
      <c r="S7" s="454"/>
    </row>
    <row r="8" spans="1:19" s="148" customFormat="1" ht="13.8">
      <c r="A8" s="146">
        <v>1</v>
      </c>
      <c r="B8" s="1" t="s">
        <v>97</v>
      </c>
      <c r="C8" s="147">
        <v>13787979.360000001</v>
      </c>
      <c r="D8" s="147"/>
      <c r="E8" s="147"/>
      <c r="F8" s="147"/>
      <c r="G8" s="147"/>
      <c r="H8" s="147"/>
      <c r="I8" s="147"/>
      <c r="J8" s="147"/>
      <c r="K8" s="147"/>
      <c r="L8" s="147"/>
      <c r="M8" s="147">
        <v>3551610.9699999997</v>
      </c>
      <c r="N8" s="147"/>
      <c r="O8" s="147"/>
      <c r="P8" s="147"/>
      <c r="Q8" s="147"/>
      <c r="R8" s="147"/>
      <c r="S8" s="560">
        <f>$C$6*SUM(C8:D8)+$E$6*SUM(E8:F8)+$G$6*SUM(G8:H8)+$I$6*SUM(I8:J8)+$K$6*SUM(K8:L8)+$M$6*SUM(M8:N8)+$O$6*SUM(O8:P8)+$Q$6*SUM(Q8:R8)</f>
        <v>3551610.9699999997</v>
      </c>
    </row>
    <row r="9" spans="1:19" s="148" customFormat="1" ht="13.8">
      <c r="A9" s="146">
        <v>2</v>
      </c>
      <c r="B9" s="1" t="s">
        <v>98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560">
        <f t="shared" ref="S9:S21" si="0">$C$6*SUM(C9:D9)+$E$6*SUM(E9:F9)+$G$6*SUM(G9:H9)+$I$6*SUM(I9:J9)+$K$6*SUM(K9:L9)+$M$6*SUM(M9:N9)+$O$6*SUM(O9:P9)+$Q$6*SUM(Q9:R9)</f>
        <v>0</v>
      </c>
    </row>
    <row r="10" spans="1:19" s="148" customFormat="1" ht="13.8">
      <c r="A10" s="146">
        <v>3</v>
      </c>
      <c r="B10" s="1" t="s">
        <v>276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560">
        <f t="shared" si="0"/>
        <v>0</v>
      </c>
    </row>
    <row r="11" spans="1:19" s="148" customFormat="1" ht="13.8">
      <c r="A11" s="146">
        <v>4</v>
      </c>
      <c r="B11" s="1" t="s">
        <v>99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560">
        <f t="shared" si="0"/>
        <v>0</v>
      </c>
    </row>
    <row r="12" spans="1:19" s="148" customFormat="1" ht="13.8">
      <c r="A12" s="146">
        <v>5</v>
      </c>
      <c r="B12" s="1" t="s">
        <v>100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560">
        <f t="shared" si="0"/>
        <v>0</v>
      </c>
    </row>
    <row r="13" spans="1:19" s="148" customFormat="1" ht="13.8">
      <c r="A13" s="146">
        <v>6</v>
      </c>
      <c r="B13" s="1" t="s">
        <v>101</v>
      </c>
      <c r="C13" s="147"/>
      <c r="D13" s="147"/>
      <c r="E13" s="147">
        <v>7542466.9399999995</v>
      </c>
      <c r="F13" s="147"/>
      <c r="G13" s="147"/>
      <c r="H13" s="147"/>
      <c r="I13" s="147"/>
      <c r="J13" s="147"/>
      <c r="K13" s="147"/>
      <c r="L13" s="147"/>
      <c r="M13" s="147">
        <v>6093621.8200000003</v>
      </c>
      <c r="N13" s="147"/>
      <c r="O13" s="147"/>
      <c r="P13" s="147"/>
      <c r="Q13" s="147"/>
      <c r="R13" s="147"/>
      <c r="S13" s="560">
        <f t="shared" si="0"/>
        <v>7602115.2080000006</v>
      </c>
    </row>
    <row r="14" spans="1:19" s="148" customFormat="1" ht="13.8">
      <c r="A14" s="146">
        <v>7</v>
      </c>
      <c r="B14" s="1" t="s">
        <v>102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>
        <v>8181562.8700000001</v>
      </c>
      <c r="N14" s="147">
        <v>80298</v>
      </c>
      <c r="O14" s="147"/>
      <c r="P14" s="147"/>
      <c r="Q14" s="147"/>
      <c r="R14" s="147"/>
      <c r="S14" s="560">
        <f t="shared" si="0"/>
        <v>8261860.8700000001</v>
      </c>
    </row>
    <row r="15" spans="1:19" s="148" customFormat="1" ht="13.8">
      <c r="A15" s="146">
        <v>8</v>
      </c>
      <c r="B15" s="1" t="s">
        <v>103</v>
      </c>
      <c r="C15" s="147"/>
      <c r="D15" s="147"/>
      <c r="E15" s="147"/>
      <c r="F15" s="147"/>
      <c r="G15" s="147"/>
      <c r="H15" s="147"/>
      <c r="I15" s="147" t="s">
        <v>5</v>
      </c>
      <c r="J15" s="147"/>
      <c r="K15" s="147"/>
      <c r="L15" s="147"/>
      <c r="M15" s="147">
        <v>1712514.22</v>
      </c>
      <c r="N15" s="147"/>
      <c r="O15" s="147"/>
      <c r="P15" s="147"/>
      <c r="Q15" s="147"/>
      <c r="R15" s="147"/>
      <c r="S15" s="560">
        <f t="shared" si="0"/>
        <v>1712514.22</v>
      </c>
    </row>
    <row r="16" spans="1:19" s="148" customFormat="1" ht="13.8">
      <c r="A16" s="146">
        <v>9</v>
      </c>
      <c r="B16" s="1" t="s">
        <v>104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560">
        <f t="shared" si="0"/>
        <v>0</v>
      </c>
    </row>
    <row r="17" spans="1:19" s="148" customFormat="1" ht="13.8">
      <c r="A17" s="146">
        <v>10</v>
      </c>
      <c r="B17" s="1" t="s">
        <v>105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>
        <v>840201.84999999986</v>
      </c>
      <c r="N17" s="147"/>
      <c r="O17" s="147"/>
      <c r="P17" s="147"/>
      <c r="Q17" s="147"/>
      <c r="R17" s="147"/>
      <c r="S17" s="560">
        <f t="shared" si="0"/>
        <v>840201.84999999986</v>
      </c>
    </row>
    <row r="18" spans="1:19" s="148" customFormat="1" ht="13.8">
      <c r="A18" s="146">
        <v>11</v>
      </c>
      <c r="B18" s="1" t="s">
        <v>106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>
        <v>5984862.79</v>
      </c>
      <c r="P18" s="147"/>
      <c r="Q18" s="147"/>
      <c r="R18" s="147"/>
      <c r="S18" s="560">
        <f t="shared" si="0"/>
        <v>8977294.1850000005</v>
      </c>
    </row>
    <row r="19" spans="1:19" s="148" customFormat="1" ht="13.8">
      <c r="A19" s="146">
        <v>12</v>
      </c>
      <c r="B19" s="1" t="s">
        <v>107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560">
        <f t="shared" si="0"/>
        <v>0</v>
      </c>
    </row>
    <row r="20" spans="1:19" s="148" customFormat="1" ht="13.8">
      <c r="A20" s="146">
        <v>13</v>
      </c>
      <c r="B20" s="1" t="s">
        <v>253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560">
        <f t="shared" si="0"/>
        <v>0</v>
      </c>
    </row>
    <row r="21" spans="1:19" s="148" customFormat="1" ht="13.8">
      <c r="A21" s="146">
        <v>14</v>
      </c>
      <c r="B21" s="1" t="s">
        <v>109</v>
      </c>
      <c r="C21" s="147">
        <v>4852384.43</v>
      </c>
      <c r="D21" s="147"/>
      <c r="E21" s="147">
        <v>199126.24</v>
      </c>
      <c r="F21" s="147"/>
      <c r="G21" s="147"/>
      <c r="H21" s="147"/>
      <c r="I21" s="147"/>
      <c r="J21" s="147"/>
      <c r="K21" s="147"/>
      <c r="L21" s="147"/>
      <c r="M21" s="147">
        <v>17052699.739999995</v>
      </c>
      <c r="N21" s="147"/>
      <c r="O21" s="147"/>
      <c r="P21" s="147"/>
      <c r="Q21" s="147"/>
      <c r="R21" s="147"/>
      <c r="S21" s="560">
        <f t="shared" si="0"/>
        <v>17092524.987999994</v>
      </c>
    </row>
    <row r="22" spans="1:19" ht="13.8" thickBot="1">
      <c r="A22" s="149"/>
      <c r="B22" s="150" t="s">
        <v>110</v>
      </c>
      <c r="C22" s="151">
        <f>SUM(C8:C21)</f>
        <v>18640363.789999999</v>
      </c>
      <c r="D22" s="294">
        <f t="shared" ref="D22:R22" si="1">SUM(D8:D21)</f>
        <v>0</v>
      </c>
      <c r="E22" s="294">
        <f t="shared" si="1"/>
        <v>7741593.1799999997</v>
      </c>
      <c r="F22" s="294">
        <f t="shared" si="1"/>
        <v>0</v>
      </c>
      <c r="G22" s="294">
        <f t="shared" si="1"/>
        <v>0</v>
      </c>
      <c r="H22" s="294">
        <f t="shared" si="1"/>
        <v>0</v>
      </c>
      <c r="I22" s="294">
        <f t="shared" si="1"/>
        <v>0</v>
      </c>
      <c r="J22" s="294">
        <f t="shared" si="1"/>
        <v>0</v>
      </c>
      <c r="K22" s="294">
        <f t="shared" si="1"/>
        <v>0</v>
      </c>
      <c r="L22" s="294">
        <f t="shared" si="1"/>
        <v>0</v>
      </c>
      <c r="M22" s="294">
        <f t="shared" si="1"/>
        <v>37432211.469999999</v>
      </c>
      <c r="N22" s="294">
        <f t="shared" si="1"/>
        <v>80298</v>
      </c>
      <c r="O22" s="294">
        <f t="shared" si="1"/>
        <v>5984862.79</v>
      </c>
      <c r="P22" s="294">
        <f t="shared" si="1"/>
        <v>0</v>
      </c>
      <c r="Q22" s="294">
        <f t="shared" si="1"/>
        <v>0</v>
      </c>
      <c r="R22" s="294">
        <f t="shared" si="1"/>
        <v>0</v>
      </c>
      <c r="S22" s="294">
        <f t="shared" ref="K22:S22" si="2">SUM(S8:S21)</f>
        <v>48038122.290999994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="85" zoomScaleNormal="85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:G20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40"/>
  </cols>
  <sheetData>
    <row r="1" spans="1:22">
      <c r="A1" s="2" t="s">
        <v>31</v>
      </c>
      <c r="B1" s="4" t="str">
        <f>'Info '!C2</f>
        <v>JSC Silk Road Bank</v>
      </c>
    </row>
    <row r="2" spans="1:22">
      <c r="A2" s="2" t="s">
        <v>32</v>
      </c>
      <c r="B2" s="502">
        <f>'11. CRWA '!L2</f>
        <v>43465</v>
      </c>
    </row>
    <row r="4" spans="1:22" ht="13.8" thickBot="1">
      <c r="A4" s="4" t="s">
        <v>373</v>
      </c>
      <c r="B4" s="152" t="s">
        <v>96</v>
      </c>
      <c r="V4" s="42" t="s">
        <v>74</v>
      </c>
    </row>
    <row r="5" spans="1:22" ht="12.75" customHeight="1">
      <c r="A5" s="153"/>
      <c r="B5" s="154"/>
      <c r="C5" s="457" t="s">
        <v>284</v>
      </c>
      <c r="D5" s="458"/>
      <c r="E5" s="458"/>
      <c r="F5" s="458"/>
      <c r="G5" s="458"/>
      <c r="H5" s="458"/>
      <c r="I5" s="458"/>
      <c r="J5" s="458"/>
      <c r="K5" s="458"/>
      <c r="L5" s="459"/>
      <c r="M5" s="460" t="s">
        <v>285</v>
      </c>
      <c r="N5" s="461"/>
      <c r="O5" s="461"/>
      <c r="P5" s="461"/>
      <c r="Q5" s="461"/>
      <c r="R5" s="461"/>
      <c r="S5" s="462"/>
      <c r="T5" s="465" t="s">
        <v>371</v>
      </c>
      <c r="U5" s="465" t="s">
        <v>372</v>
      </c>
      <c r="V5" s="463" t="s">
        <v>122</v>
      </c>
    </row>
    <row r="6" spans="1:22" s="95" customFormat="1" ht="105.6">
      <c r="A6" s="92"/>
      <c r="B6" s="155"/>
      <c r="C6" s="156" t="s">
        <v>111</v>
      </c>
      <c r="D6" s="249" t="s">
        <v>112</v>
      </c>
      <c r="E6" s="183" t="s">
        <v>287</v>
      </c>
      <c r="F6" s="183" t="s">
        <v>288</v>
      </c>
      <c r="G6" s="249" t="s">
        <v>291</v>
      </c>
      <c r="H6" s="249" t="s">
        <v>286</v>
      </c>
      <c r="I6" s="249" t="s">
        <v>113</v>
      </c>
      <c r="J6" s="249" t="s">
        <v>114</v>
      </c>
      <c r="K6" s="157" t="s">
        <v>115</v>
      </c>
      <c r="L6" s="158" t="s">
        <v>116</v>
      </c>
      <c r="M6" s="156" t="s">
        <v>289</v>
      </c>
      <c r="N6" s="157" t="s">
        <v>117</v>
      </c>
      <c r="O6" s="157" t="s">
        <v>118</v>
      </c>
      <c r="P6" s="157" t="s">
        <v>119</v>
      </c>
      <c r="Q6" s="157" t="s">
        <v>120</v>
      </c>
      <c r="R6" s="157" t="s">
        <v>121</v>
      </c>
      <c r="S6" s="275" t="s">
        <v>290</v>
      </c>
      <c r="T6" s="466"/>
      <c r="U6" s="466"/>
      <c r="V6" s="464"/>
    </row>
    <row r="7" spans="1:22" s="148" customFormat="1">
      <c r="A7" s="159">
        <v>1</v>
      </c>
      <c r="B7" s="1" t="s">
        <v>97</v>
      </c>
      <c r="C7" s="160"/>
      <c r="D7" s="147"/>
      <c r="E7" s="147"/>
      <c r="F7" s="147"/>
      <c r="G7" s="147"/>
      <c r="H7" s="147"/>
      <c r="I7" s="147"/>
      <c r="J7" s="147"/>
      <c r="K7" s="147"/>
      <c r="L7" s="161"/>
      <c r="M7" s="160"/>
      <c r="N7" s="147"/>
      <c r="O7" s="147"/>
      <c r="P7" s="147"/>
      <c r="Q7" s="147"/>
      <c r="R7" s="147"/>
      <c r="S7" s="161"/>
      <c r="T7" s="284"/>
      <c r="U7" s="284"/>
      <c r="V7" s="162">
        <f>SUM(C7:S7)</f>
        <v>0</v>
      </c>
    </row>
    <row r="8" spans="1:22" s="148" customFormat="1">
      <c r="A8" s="159">
        <v>2</v>
      </c>
      <c r="B8" s="1" t="s">
        <v>98</v>
      </c>
      <c r="C8" s="160"/>
      <c r="D8" s="147"/>
      <c r="E8" s="147"/>
      <c r="F8" s="147"/>
      <c r="G8" s="147"/>
      <c r="H8" s="147"/>
      <c r="I8" s="147"/>
      <c r="J8" s="147"/>
      <c r="K8" s="147"/>
      <c r="L8" s="161"/>
      <c r="M8" s="160"/>
      <c r="N8" s="147"/>
      <c r="O8" s="147"/>
      <c r="P8" s="147"/>
      <c r="Q8" s="147"/>
      <c r="R8" s="147"/>
      <c r="S8" s="161"/>
      <c r="T8" s="284"/>
      <c r="U8" s="284"/>
      <c r="V8" s="162">
        <f t="shared" ref="V8:V20" si="0">SUM(C8:S8)</f>
        <v>0</v>
      </c>
    </row>
    <row r="9" spans="1:22" s="148" customFormat="1">
      <c r="A9" s="159">
        <v>3</v>
      </c>
      <c r="B9" s="1" t="s">
        <v>277</v>
      </c>
      <c r="C9" s="160"/>
      <c r="D9" s="147"/>
      <c r="E9" s="147"/>
      <c r="F9" s="147"/>
      <c r="G9" s="147"/>
      <c r="H9" s="147"/>
      <c r="I9" s="147"/>
      <c r="J9" s="147"/>
      <c r="K9" s="147"/>
      <c r="L9" s="161"/>
      <c r="M9" s="160"/>
      <c r="N9" s="147"/>
      <c r="O9" s="147"/>
      <c r="P9" s="147"/>
      <c r="Q9" s="147"/>
      <c r="R9" s="147"/>
      <c r="S9" s="161"/>
      <c r="T9" s="284"/>
      <c r="U9" s="284"/>
      <c r="V9" s="162">
        <f t="shared" si="0"/>
        <v>0</v>
      </c>
    </row>
    <row r="10" spans="1:22" s="148" customFormat="1">
      <c r="A10" s="159">
        <v>4</v>
      </c>
      <c r="B10" s="1" t="s">
        <v>99</v>
      </c>
      <c r="C10" s="160"/>
      <c r="D10" s="147"/>
      <c r="E10" s="147"/>
      <c r="F10" s="147"/>
      <c r="G10" s="147"/>
      <c r="H10" s="147"/>
      <c r="I10" s="147"/>
      <c r="J10" s="147"/>
      <c r="K10" s="147"/>
      <c r="L10" s="161"/>
      <c r="M10" s="160"/>
      <c r="N10" s="147"/>
      <c r="O10" s="147"/>
      <c r="P10" s="147"/>
      <c r="Q10" s="147"/>
      <c r="R10" s="147"/>
      <c r="S10" s="161"/>
      <c r="T10" s="284"/>
      <c r="U10" s="284"/>
      <c r="V10" s="162">
        <f t="shared" si="0"/>
        <v>0</v>
      </c>
    </row>
    <row r="11" spans="1:22" s="148" customFormat="1">
      <c r="A11" s="159">
        <v>5</v>
      </c>
      <c r="B11" s="1" t="s">
        <v>100</v>
      </c>
      <c r="C11" s="160"/>
      <c r="D11" s="147"/>
      <c r="E11" s="147"/>
      <c r="F11" s="147"/>
      <c r="G11" s="147"/>
      <c r="H11" s="147"/>
      <c r="I11" s="147"/>
      <c r="J11" s="147"/>
      <c r="K11" s="147"/>
      <c r="L11" s="161"/>
      <c r="M11" s="160"/>
      <c r="N11" s="147"/>
      <c r="O11" s="147"/>
      <c r="P11" s="147"/>
      <c r="Q11" s="147"/>
      <c r="R11" s="147"/>
      <c r="S11" s="161"/>
      <c r="T11" s="284"/>
      <c r="U11" s="284"/>
      <c r="V11" s="162">
        <f t="shared" si="0"/>
        <v>0</v>
      </c>
    </row>
    <row r="12" spans="1:22" s="148" customFormat="1">
      <c r="A12" s="159">
        <v>6</v>
      </c>
      <c r="B12" s="1" t="s">
        <v>101</v>
      </c>
      <c r="C12" s="160"/>
      <c r="D12" s="147"/>
      <c r="E12" s="147"/>
      <c r="F12" s="147"/>
      <c r="G12" s="147"/>
      <c r="H12" s="147"/>
      <c r="I12" s="147"/>
      <c r="J12" s="147"/>
      <c r="K12" s="147"/>
      <c r="L12" s="161"/>
      <c r="M12" s="160"/>
      <c r="N12" s="147"/>
      <c r="O12" s="147"/>
      <c r="P12" s="147"/>
      <c r="Q12" s="147"/>
      <c r="R12" s="147"/>
      <c r="S12" s="161"/>
      <c r="T12" s="284"/>
      <c r="U12" s="284"/>
      <c r="V12" s="162">
        <f t="shared" si="0"/>
        <v>0</v>
      </c>
    </row>
    <row r="13" spans="1:22" s="148" customFormat="1">
      <c r="A13" s="159">
        <v>7</v>
      </c>
      <c r="B13" s="1" t="s">
        <v>102</v>
      </c>
      <c r="C13" s="160"/>
      <c r="D13" s="147"/>
      <c r="E13" s="147"/>
      <c r="F13" s="147"/>
      <c r="G13" s="147"/>
      <c r="H13" s="147"/>
      <c r="I13" s="147"/>
      <c r="J13" s="147"/>
      <c r="K13" s="147"/>
      <c r="L13" s="161"/>
      <c r="M13" s="160"/>
      <c r="N13" s="147"/>
      <c r="O13" s="147"/>
      <c r="P13" s="147"/>
      <c r="Q13" s="147"/>
      <c r="R13" s="147"/>
      <c r="S13" s="161"/>
      <c r="T13" s="284"/>
      <c r="U13" s="284"/>
      <c r="V13" s="162">
        <f t="shared" si="0"/>
        <v>0</v>
      </c>
    </row>
    <row r="14" spans="1:22" s="148" customFormat="1">
      <c r="A14" s="159">
        <v>8</v>
      </c>
      <c r="B14" s="1" t="s">
        <v>103</v>
      </c>
      <c r="C14" s="160"/>
      <c r="D14" s="147"/>
      <c r="E14" s="147"/>
      <c r="F14" s="147"/>
      <c r="G14" s="147"/>
      <c r="H14" s="147"/>
      <c r="I14" s="147"/>
      <c r="J14" s="147"/>
      <c r="K14" s="147"/>
      <c r="L14" s="161"/>
      <c r="M14" s="160"/>
      <c r="N14" s="147"/>
      <c r="O14" s="147"/>
      <c r="P14" s="147"/>
      <c r="Q14" s="147"/>
      <c r="R14" s="147"/>
      <c r="S14" s="161"/>
      <c r="T14" s="284"/>
      <c r="U14" s="284"/>
      <c r="V14" s="162">
        <f t="shared" si="0"/>
        <v>0</v>
      </c>
    </row>
    <row r="15" spans="1:22" s="148" customFormat="1">
      <c r="A15" s="159">
        <v>9</v>
      </c>
      <c r="B15" s="1" t="s">
        <v>104</v>
      </c>
      <c r="C15" s="160"/>
      <c r="D15" s="147"/>
      <c r="E15" s="147"/>
      <c r="F15" s="147"/>
      <c r="G15" s="147"/>
      <c r="H15" s="147"/>
      <c r="I15" s="147"/>
      <c r="J15" s="147"/>
      <c r="K15" s="147"/>
      <c r="L15" s="161"/>
      <c r="M15" s="160"/>
      <c r="N15" s="147"/>
      <c r="O15" s="147"/>
      <c r="P15" s="147"/>
      <c r="Q15" s="147"/>
      <c r="R15" s="147"/>
      <c r="S15" s="161"/>
      <c r="T15" s="284"/>
      <c r="U15" s="284"/>
      <c r="V15" s="162">
        <f t="shared" si="0"/>
        <v>0</v>
      </c>
    </row>
    <row r="16" spans="1:22" s="148" customFormat="1">
      <c r="A16" s="159">
        <v>10</v>
      </c>
      <c r="B16" s="1" t="s">
        <v>105</v>
      </c>
      <c r="C16" s="160"/>
      <c r="D16" s="147"/>
      <c r="E16" s="147"/>
      <c r="F16" s="147"/>
      <c r="G16" s="147"/>
      <c r="H16" s="147"/>
      <c r="I16" s="147"/>
      <c r="J16" s="147"/>
      <c r="K16" s="147"/>
      <c r="L16" s="161"/>
      <c r="M16" s="160"/>
      <c r="N16" s="147"/>
      <c r="O16" s="147"/>
      <c r="P16" s="147"/>
      <c r="Q16" s="147"/>
      <c r="R16" s="147"/>
      <c r="S16" s="161"/>
      <c r="T16" s="284"/>
      <c r="U16" s="284"/>
      <c r="V16" s="162">
        <f t="shared" si="0"/>
        <v>0</v>
      </c>
    </row>
    <row r="17" spans="1:22" s="148" customFormat="1">
      <c r="A17" s="159">
        <v>11</v>
      </c>
      <c r="B17" s="1" t="s">
        <v>106</v>
      </c>
      <c r="C17" s="160"/>
      <c r="D17" s="147"/>
      <c r="E17" s="147"/>
      <c r="F17" s="147"/>
      <c r="G17" s="147"/>
      <c r="H17" s="147"/>
      <c r="I17" s="147"/>
      <c r="J17" s="147"/>
      <c r="K17" s="147"/>
      <c r="L17" s="161"/>
      <c r="M17" s="160"/>
      <c r="N17" s="147"/>
      <c r="O17" s="147"/>
      <c r="P17" s="147"/>
      <c r="Q17" s="147"/>
      <c r="R17" s="147"/>
      <c r="S17" s="161"/>
      <c r="T17" s="284"/>
      <c r="U17" s="284"/>
      <c r="V17" s="162">
        <f t="shared" si="0"/>
        <v>0</v>
      </c>
    </row>
    <row r="18" spans="1:22" s="148" customFormat="1">
      <c r="A18" s="159">
        <v>12</v>
      </c>
      <c r="B18" s="1" t="s">
        <v>107</v>
      </c>
      <c r="C18" s="160"/>
      <c r="D18" s="147"/>
      <c r="E18" s="147"/>
      <c r="F18" s="147"/>
      <c r="G18" s="147"/>
      <c r="H18" s="147"/>
      <c r="I18" s="147"/>
      <c r="J18" s="147"/>
      <c r="K18" s="147"/>
      <c r="L18" s="161"/>
      <c r="M18" s="160"/>
      <c r="N18" s="147"/>
      <c r="O18" s="147"/>
      <c r="P18" s="147"/>
      <c r="Q18" s="147"/>
      <c r="R18" s="147"/>
      <c r="S18" s="161"/>
      <c r="T18" s="284"/>
      <c r="U18" s="284"/>
      <c r="V18" s="162">
        <f t="shared" si="0"/>
        <v>0</v>
      </c>
    </row>
    <row r="19" spans="1:22" s="148" customFormat="1">
      <c r="A19" s="159">
        <v>13</v>
      </c>
      <c r="B19" s="1" t="s">
        <v>108</v>
      </c>
      <c r="C19" s="160"/>
      <c r="D19" s="147"/>
      <c r="E19" s="147"/>
      <c r="F19" s="147"/>
      <c r="G19" s="147"/>
      <c r="H19" s="147"/>
      <c r="I19" s="147"/>
      <c r="J19" s="147"/>
      <c r="K19" s="147"/>
      <c r="L19" s="161"/>
      <c r="M19" s="160"/>
      <c r="N19" s="147"/>
      <c r="O19" s="147"/>
      <c r="P19" s="147"/>
      <c r="Q19" s="147"/>
      <c r="R19" s="147"/>
      <c r="S19" s="161"/>
      <c r="T19" s="284"/>
      <c r="U19" s="284"/>
      <c r="V19" s="162">
        <f t="shared" si="0"/>
        <v>0</v>
      </c>
    </row>
    <row r="20" spans="1:22" s="148" customFormat="1">
      <c r="A20" s="159">
        <v>14</v>
      </c>
      <c r="B20" s="1" t="s">
        <v>109</v>
      </c>
      <c r="C20" s="160"/>
      <c r="D20" s="147"/>
      <c r="E20" s="147"/>
      <c r="F20" s="147"/>
      <c r="G20" s="147"/>
      <c r="H20" s="147"/>
      <c r="I20" s="147"/>
      <c r="J20" s="147"/>
      <c r="K20" s="147"/>
      <c r="L20" s="161"/>
      <c r="M20" s="160"/>
      <c r="N20" s="147"/>
      <c r="O20" s="147"/>
      <c r="P20" s="147"/>
      <c r="Q20" s="147"/>
      <c r="R20" s="147"/>
      <c r="S20" s="161"/>
      <c r="T20" s="284"/>
      <c r="U20" s="284"/>
      <c r="V20" s="162">
        <f t="shared" si="0"/>
        <v>0</v>
      </c>
    </row>
    <row r="21" spans="1:22" ht="13.8" thickBot="1">
      <c r="A21" s="149"/>
      <c r="B21" s="163" t="s">
        <v>110</v>
      </c>
      <c r="C21" s="164">
        <f>SUM(C7:C20)</f>
        <v>0</v>
      </c>
      <c r="D21" s="151">
        <f t="shared" ref="D21:V21" si="1">SUM(D7:D20)</f>
        <v>0</v>
      </c>
      <c r="E21" s="151">
        <f t="shared" si="1"/>
        <v>0</v>
      </c>
      <c r="F21" s="151">
        <f t="shared" si="1"/>
        <v>0</v>
      </c>
      <c r="G21" s="151">
        <f t="shared" si="1"/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65">
        <f t="shared" si="1"/>
        <v>0</v>
      </c>
      <c r="M21" s="164">
        <f t="shared" si="1"/>
        <v>0</v>
      </c>
      <c r="N21" s="151">
        <f t="shared" si="1"/>
        <v>0</v>
      </c>
      <c r="O21" s="151">
        <f t="shared" si="1"/>
        <v>0</v>
      </c>
      <c r="P21" s="151">
        <f t="shared" si="1"/>
        <v>0</v>
      </c>
      <c r="Q21" s="151">
        <f t="shared" si="1"/>
        <v>0</v>
      </c>
      <c r="R21" s="151">
        <f t="shared" si="1"/>
        <v>0</v>
      </c>
      <c r="S21" s="165">
        <f>SUM(S7:S20)</f>
        <v>0</v>
      </c>
      <c r="T21" s="165">
        <f>SUM(T7:T20)</f>
        <v>0</v>
      </c>
      <c r="U21" s="165">
        <f t="shared" ref="U21" si="2">SUM(U7:U20)</f>
        <v>0</v>
      </c>
      <c r="V21" s="166">
        <f t="shared" si="1"/>
        <v>0</v>
      </c>
    </row>
    <row r="24" spans="1:22">
      <c r="A24" s="7"/>
      <c r="B24" s="7"/>
      <c r="C24" s="68"/>
      <c r="D24" s="68"/>
      <c r="E24" s="68"/>
    </row>
    <row r="25" spans="1:22">
      <c r="A25" s="167"/>
      <c r="B25" s="167"/>
      <c r="C25" s="7"/>
      <c r="D25" s="68"/>
      <c r="E25" s="68"/>
    </row>
    <row r="26" spans="1:22">
      <c r="A26" s="167"/>
      <c r="B26" s="69"/>
      <c r="C26" s="7"/>
      <c r="D26" s="68"/>
      <c r="E26" s="68"/>
    </row>
    <row r="27" spans="1:22">
      <c r="A27" s="167"/>
      <c r="B27" s="167"/>
      <c r="C27" s="7"/>
      <c r="D27" s="68"/>
      <c r="E27" s="68"/>
    </row>
    <row r="28" spans="1:22">
      <c r="A28" s="167"/>
      <c r="B28" s="69"/>
      <c r="C28" s="7"/>
      <c r="D28" s="68"/>
      <c r="E28" s="6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C8" activePane="bottomRight" state="frozen"/>
      <selection activeCell="B9" sqref="B9"/>
      <selection pane="topRight" activeCell="B9" sqref="B9"/>
      <selection pane="bottomLeft" activeCell="B9" sqref="B9"/>
      <selection pane="bottomRight" activeCell="G22" sqref="G2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85" customWidth="1"/>
    <col min="4" max="4" width="14.88671875" style="285" bestFit="1" customWidth="1"/>
    <col min="5" max="5" width="17.6640625" style="285" customWidth="1"/>
    <col min="6" max="6" width="15.88671875" style="285" customWidth="1"/>
    <col min="7" max="7" width="17.44140625" style="285" customWidth="1"/>
    <col min="8" max="8" width="15.33203125" style="285" customWidth="1"/>
    <col min="9" max="16384" width="9.109375" style="40"/>
  </cols>
  <sheetData>
    <row r="1" spans="1:9">
      <c r="A1" s="2" t="s">
        <v>31</v>
      </c>
      <c r="B1" s="4" t="str">
        <f>'Info '!C2</f>
        <v>JSC Silk Road Bank</v>
      </c>
    </row>
    <row r="2" spans="1:9">
      <c r="A2" s="2" t="s">
        <v>32</v>
      </c>
      <c r="B2" s="502">
        <f>'12. CRM'!B2</f>
        <v>43465</v>
      </c>
    </row>
    <row r="4" spans="1:9" ht="14.4" thickBot="1">
      <c r="A4" s="2" t="s">
        <v>259</v>
      </c>
      <c r="B4" s="152" t="s">
        <v>383</v>
      </c>
    </row>
    <row r="5" spans="1:9">
      <c r="A5" s="153"/>
      <c r="B5" s="168"/>
      <c r="C5" s="286" t="s">
        <v>0</v>
      </c>
      <c r="D5" s="286" t="s">
        <v>1</v>
      </c>
      <c r="E5" s="286" t="s">
        <v>2</v>
      </c>
      <c r="F5" s="286" t="s">
        <v>3</v>
      </c>
      <c r="G5" s="287" t="s">
        <v>4</v>
      </c>
      <c r="H5" s="288" t="s">
        <v>6</v>
      </c>
      <c r="I5" s="169"/>
    </row>
    <row r="6" spans="1:9" s="169" customFormat="1" ht="12.75" customHeight="1">
      <c r="A6" s="170"/>
      <c r="B6" s="469" t="s">
        <v>258</v>
      </c>
      <c r="C6" s="471" t="s">
        <v>375</v>
      </c>
      <c r="D6" s="473" t="s">
        <v>374</v>
      </c>
      <c r="E6" s="474"/>
      <c r="F6" s="471" t="s">
        <v>379</v>
      </c>
      <c r="G6" s="471" t="s">
        <v>380</v>
      </c>
      <c r="H6" s="467" t="s">
        <v>378</v>
      </c>
    </row>
    <row r="7" spans="1:9" ht="41.4">
      <c r="A7" s="172"/>
      <c r="B7" s="470"/>
      <c r="C7" s="472"/>
      <c r="D7" s="289" t="s">
        <v>377</v>
      </c>
      <c r="E7" s="289" t="s">
        <v>376</v>
      </c>
      <c r="F7" s="472"/>
      <c r="G7" s="472"/>
      <c r="H7" s="468"/>
      <c r="I7" s="169"/>
    </row>
    <row r="8" spans="1:9">
      <c r="A8" s="170">
        <v>1</v>
      </c>
      <c r="B8" s="1" t="s">
        <v>97</v>
      </c>
      <c r="C8" s="562">
        <f>'[4]11. CRWA'!S8</f>
        <v>3551610.9699999997</v>
      </c>
      <c r="D8" s="563"/>
      <c r="E8" s="562"/>
      <c r="F8" s="562">
        <f>'[4]11. CRWA'!S8</f>
        <v>3551610.9699999997</v>
      </c>
      <c r="G8" s="564">
        <f>F8</f>
        <v>3551610.9699999997</v>
      </c>
      <c r="H8" s="291">
        <f>G8/(C8+E8)</f>
        <v>1</v>
      </c>
    </row>
    <row r="9" spans="1:9" ht="15" customHeight="1">
      <c r="A9" s="170">
        <v>2</v>
      </c>
      <c r="B9" s="1" t="s">
        <v>98</v>
      </c>
      <c r="C9" s="562">
        <f>'[4]11. CRWA'!S9</f>
        <v>0</v>
      </c>
      <c r="D9" s="563"/>
      <c r="E9" s="562"/>
      <c r="F9" s="562">
        <f>'[4]11. CRWA'!S9</f>
        <v>0</v>
      </c>
      <c r="G9" s="564">
        <f t="shared" ref="G9:G21" si="0">F9</f>
        <v>0</v>
      </c>
      <c r="H9" s="291" t="e">
        <f t="shared" ref="H9:H21" si="1">G9/(C9+E9)</f>
        <v>#DIV/0!</v>
      </c>
    </row>
    <row r="10" spans="1:9">
      <c r="A10" s="170">
        <v>3</v>
      </c>
      <c r="B10" s="1" t="s">
        <v>277</v>
      </c>
      <c r="C10" s="562">
        <f>'[4]11. CRWA'!S10</f>
        <v>0</v>
      </c>
      <c r="D10" s="563"/>
      <c r="E10" s="562"/>
      <c r="F10" s="562">
        <f>'[4]11. CRWA'!S10</f>
        <v>0</v>
      </c>
      <c r="G10" s="564">
        <f t="shared" si="0"/>
        <v>0</v>
      </c>
      <c r="H10" s="291" t="e">
        <f t="shared" si="1"/>
        <v>#DIV/0!</v>
      </c>
    </row>
    <row r="11" spans="1:9">
      <c r="A11" s="170">
        <v>4</v>
      </c>
      <c r="B11" s="1" t="s">
        <v>99</v>
      </c>
      <c r="C11" s="562">
        <f>'[4]11. CRWA'!S11</f>
        <v>0</v>
      </c>
      <c r="D11" s="563"/>
      <c r="E11" s="562"/>
      <c r="F11" s="562">
        <f>'[4]11. CRWA'!S11</f>
        <v>0</v>
      </c>
      <c r="G11" s="564">
        <f t="shared" si="0"/>
        <v>0</v>
      </c>
      <c r="H11" s="291" t="e">
        <f t="shared" si="1"/>
        <v>#DIV/0!</v>
      </c>
    </row>
    <row r="12" spans="1:9">
      <c r="A12" s="170">
        <v>5</v>
      </c>
      <c r="B12" s="1" t="s">
        <v>100</v>
      </c>
      <c r="C12" s="562">
        <f>'[4]11. CRWA'!S12</f>
        <v>0</v>
      </c>
      <c r="D12" s="563"/>
      <c r="E12" s="562"/>
      <c r="F12" s="562">
        <f>'[4]11. CRWA'!S12</f>
        <v>0</v>
      </c>
      <c r="G12" s="564">
        <f t="shared" si="0"/>
        <v>0</v>
      </c>
      <c r="H12" s="291" t="e">
        <f t="shared" si="1"/>
        <v>#DIV/0!</v>
      </c>
    </row>
    <row r="13" spans="1:9">
      <c r="A13" s="170">
        <v>6</v>
      </c>
      <c r="B13" s="1" t="s">
        <v>101</v>
      </c>
      <c r="C13" s="562">
        <f>'[4]11. CRWA'!S13</f>
        <v>7602115.2080000006</v>
      </c>
      <c r="D13" s="563"/>
      <c r="E13" s="562"/>
      <c r="F13" s="562">
        <f>'[4]11. CRWA'!S13</f>
        <v>7602115.2080000006</v>
      </c>
      <c r="G13" s="564">
        <f t="shared" si="0"/>
        <v>7602115.2080000006</v>
      </c>
      <c r="H13" s="291">
        <f t="shared" si="1"/>
        <v>1</v>
      </c>
    </row>
    <row r="14" spans="1:9">
      <c r="A14" s="170">
        <v>7</v>
      </c>
      <c r="B14" s="1" t="s">
        <v>102</v>
      </c>
      <c r="C14" s="562">
        <f>'[4]11. CRWA'!S14</f>
        <v>8261860.8700000001</v>
      </c>
      <c r="D14" s="563">
        <v>258326.08</v>
      </c>
      <c r="E14" s="562">
        <f>'[4]5. RWA'!C9</f>
        <v>80298</v>
      </c>
      <c r="F14" s="562">
        <f>'[4]11. CRWA'!S14</f>
        <v>8261860.8700000001</v>
      </c>
      <c r="G14" s="564">
        <f t="shared" si="0"/>
        <v>8261860.8700000001</v>
      </c>
      <c r="H14" s="291">
        <f t="shared" si="1"/>
        <v>0.99037443409418069</v>
      </c>
    </row>
    <row r="15" spans="1:9">
      <c r="A15" s="170">
        <v>8</v>
      </c>
      <c r="B15" s="1" t="s">
        <v>103</v>
      </c>
      <c r="C15" s="562">
        <f>'[4]11. CRWA'!S15</f>
        <v>1712514.22</v>
      </c>
      <c r="D15" s="563"/>
      <c r="E15" s="562"/>
      <c r="F15" s="562">
        <f>'[4]11. CRWA'!S15</f>
        <v>1712514.22</v>
      </c>
      <c r="G15" s="564">
        <f t="shared" si="0"/>
        <v>1712514.22</v>
      </c>
      <c r="H15" s="291">
        <f t="shared" si="1"/>
        <v>1</v>
      </c>
    </row>
    <row r="16" spans="1:9">
      <c r="A16" s="170">
        <v>9</v>
      </c>
      <c r="B16" s="1" t="s">
        <v>104</v>
      </c>
      <c r="C16" s="562">
        <f>'[4]11. CRWA'!S16</f>
        <v>0</v>
      </c>
      <c r="D16" s="563"/>
      <c r="E16" s="562"/>
      <c r="F16" s="562">
        <f>'[4]11. CRWA'!S16</f>
        <v>0</v>
      </c>
      <c r="G16" s="564">
        <f t="shared" si="0"/>
        <v>0</v>
      </c>
      <c r="H16" s="291" t="e">
        <f t="shared" si="1"/>
        <v>#DIV/0!</v>
      </c>
    </row>
    <row r="17" spans="1:8">
      <c r="A17" s="170">
        <v>10</v>
      </c>
      <c r="B17" s="1" t="s">
        <v>105</v>
      </c>
      <c r="C17" s="562">
        <f>'[4]11. CRWA'!S17</f>
        <v>840201.84999999986</v>
      </c>
      <c r="D17" s="563"/>
      <c r="E17" s="562"/>
      <c r="F17" s="562">
        <f>'[4]11. CRWA'!S17</f>
        <v>840201.84999999986</v>
      </c>
      <c r="G17" s="564">
        <f t="shared" si="0"/>
        <v>840201.84999999986</v>
      </c>
      <c r="H17" s="291">
        <f t="shared" si="1"/>
        <v>1</v>
      </c>
    </row>
    <row r="18" spans="1:8">
      <c r="A18" s="170">
        <v>11</v>
      </c>
      <c r="B18" s="1" t="s">
        <v>106</v>
      </c>
      <c r="C18" s="562">
        <f>'[4]11. CRWA'!S18</f>
        <v>8977294.1850000005</v>
      </c>
      <c r="D18" s="563"/>
      <c r="E18" s="562"/>
      <c r="F18" s="562">
        <f>'[4]11. CRWA'!S18</f>
        <v>8977294.1850000005</v>
      </c>
      <c r="G18" s="564">
        <f t="shared" si="0"/>
        <v>8977294.1850000005</v>
      </c>
      <c r="H18" s="291">
        <f t="shared" si="1"/>
        <v>1</v>
      </c>
    </row>
    <row r="19" spans="1:8">
      <c r="A19" s="170">
        <v>12</v>
      </c>
      <c r="B19" s="1" t="s">
        <v>107</v>
      </c>
      <c r="C19" s="562">
        <f>'[4]11. CRWA'!S19</f>
        <v>0</v>
      </c>
      <c r="D19" s="563"/>
      <c r="E19" s="562"/>
      <c r="F19" s="562">
        <f>'[4]11. CRWA'!S19</f>
        <v>0</v>
      </c>
      <c r="G19" s="564">
        <f t="shared" si="0"/>
        <v>0</v>
      </c>
      <c r="H19" s="291" t="e">
        <f t="shared" si="1"/>
        <v>#DIV/0!</v>
      </c>
    </row>
    <row r="20" spans="1:8">
      <c r="A20" s="170">
        <v>13</v>
      </c>
      <c r="B20" s="1" t="s">
        <v>253</v>
      </c>
      <c r="C20" s="562">
        <f>'[4]11. CRWA'!S20</f>
        <v>0</v>
      </c>
      <c r="D20" s="563"/>
      <c r="E20" s="562"/>
      <c r="F20" s="562">
        <f>'[4]11. CRWA'!S20</f>
        <v>0</v>
      </c>
      <c r="G20" s="564">
        <f t="shared" si="0"/>
        <v>0</v>
      </c>
      <c r="H20" s="291" t="e">
        <f t="shared" si="1"/>
        <v>#DIV/0!</v>
      </c>
    </row>
    <row r="21" spans="1:8">
      <c r="A21" s="170">
        <v>14</v>
      </c>
      <c r="B21" s="1" t="s">
        <v>109</v>
      </c>
      <c r="C21" s="562">
        <f>'[4]11. CRWA'!S21</f>
        <v>17092524.987999994</v>
      </c>
      <c r="D21" s="563"/>
      <c r="E21" s="562"/>
      <c r="F21" s="562">
        <f>'[4]11. CRWA'!S21</f>
        <v>17092524.987999994</v>
      </c>
      <c r="G21" s="564">
        <f t="shared" si="0"/>
        <v>17092524.987999994</v>
      </c>
      <c r="H21" s="291">
        <f t="shared" si="1"/>
        <v>1</v>
      </c>
    </row>
    <row r="22" spans="1:8" ht="14.4" thickBot="1">
      <c r="A22" s="173"/>
      <c r="B22" s="174" t="s">
        <v>110</v>
      </c>
      <c r="C22" s="290">
        <f>SUM(C8:C21)</f>
        <v>48038122.290999994</v>
      </c>
      <c r="D22" s="290">
        <f>SUM(D8:D21)</f>
        <v>258326.08</v>
      </c>
      <c r="E22" s="290">
        <f>SUM(E8:E21)</f>
        <v>80298</v>
      </c>
      <c r="F22" s="290">
        <f>SUM(F8:F21)</f>
        <v>48038122.290999994</v>
      </c>
      <c r="G22" s="290">
        <f>SUM(G8:G21)</f>
        <v>48038122.290999994</v>
      </c>
      <c r="H22" s="292">
        <f>G22/(C22+E22)</f>
        <v>0.99833124197522716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J7" activePane="bottomRight" state="frozen"/>
      <selection pane="topRight" activeCell="C1" sqref="C1"/>
      <selection pane="bottomLeft" activeCell="A6" sqref="A6"/>
      <selection pane="bottomRight" activeCell="K25" sqref="K25"/>
    </sheetView>
  </sheetViews>
  <sheetFormatPr defaultColWidth="9.109375" defaultRowHeight="13.8"/>
  <cols>
    <col min="1" max="1" width="10.5546875" style="285" bestFit="1" customWidth="1"/>
    <col min="2" max="2" width="104.109375" style="285" customWidth="1"/>
    <col min="3" max="11" width="12.6640625" style="285" customWidth="1"/>
    <col min="12" max="16384" width="9.109375" style="285"/>
  </cols>
  <sheetData>
    <row r="1" spans="1:11">
      <c r="A1" s="285" t="s">
        <v>31</v>
      </c>
      <c r="B1" s="285" t="str">
        <f>'Info '!C2</f>
        <v>JSC Silk Road Bank</v>
      </c>
    </row>
    <row r="2" spans="1:11">
      <c r="A2" s="285" t="s">
        <v>32</v>
      </c>
      <c r="B2" s="581">
        <f>'13. CRME '!B2</f>
        <v>43465</v>
      </c>
      <c r="C2" s="305"/>
      <c r="D2" s="305"/>
    </row>
    <row r="3" spans="1:11">
      <c r="B3" s="305"/>
      <c r="C3" s="305"/>
      <c r="D3" s="305"/>
    </row>
    <row r="4" spans="1:11" ht="14.4" thickBot="1">
      <c r="A4" s="285" t="s">
        <v>255</v>
      </c>
      <c r="B4" s="336" t="s">
        <v>384</v>
      </c>
      <c r="C4" s="305"/>
      <c r="D4" s="305"/>
    </row>
    <row r="5" spans="1:11" ht="30" customHeight="1">
      <c r="A5" s="475"/>
      <c r="B5" s="476"/>
      <c r="C5" s="477" t="s">
        <v>435</v>
      </c>
      <c r="D5" s="477"/>
      <c r="E5" s="477"/>
      <c r="F5" s="477" t="s">
        <v>436</v>
      </c>
      <c r="G5" s="477"/>
      <c r="H5" s="477"/>
      <c r="I5" s="477" t="s">
        <v>437</v>
      </c>
      <c r="J5" s="477"/>
      <c r="K5" s="478"/>
    </row>
    <row r="6" spans="1:11">
      <c r="A6" s="306"/>
      <c r="B6" s="307"/>
      <c r="C6" s="47" t="s">
        <v>70</v>
      </c>
      <c r="D6" s="47" t="s">
        <v>71</v>
      </c>
      <c r="E6" s="47" t="s">
        <v>72</v>
      </c>
      <c r="F6" s="47" t="s">
        <v>70</v>
      </c>
      <c r="G6" s="47" t="s">
        <v>71</v>
      </c>
      <c r="H6" s="47" t="s">
        <v>72</v>
      </c>
      <c r="I6" s="47" t="s">
        <v>70</v>
      </c>
      <c r="J6" s="47" t="s">
        <v>71</v>
      </c>
      <c r="K6" s="47" t="s">
        <v>72</v>
      </c>
    </row>
    <row r="7" spans="1:11">
      <c r="A7" s="308" t="s">
        <v>387</v>
      </c>
      <c r="B7" s="309"/>
      <c r="C7" s="309"/>
      <c r="D7" s="309"/>
      <c r="E7" s="309"/>
      <c r="F7" s="309"/>
      <c r="G7" s="309"/>
      <c r="H7" s="309"/>
      <c r="I7" s="309"/>
      <c r="J7" s="309"/>
      <c r="K7" s="310"/>
    </row>
    <row r="8" spans="1:11">
      <c r="A8" s="311">
        <v>1</v>
      </c>
      <c r="B8" s="312" t="s">
        <v>385</v>
      </c>
      <c r="C8" s="565"/>
      <c r="D8" s="565"/>
      <c r="E8" s="565"/>
      <c r="F8" s="566">
        <v>20267060.030000001</v>
      </c>
      <c r="G8" s="566">
        <v>13531732.122500001</v>
      </c>
      <c r="H8" s="566">
        <f>F8+G8</f>
        <v>33798792.152500004</v>
      </c>
      <c r="I8" s="314">
        <v>14209787.300000001</v>
      </c>
      <c r="J8" s="314">
        <v>8287563.2800000003</v>
      </c>
      <c r="K8" s="315">
        <f>I8+J8</f>
        <v>22497350.580000002</v>
      </c>
    </row>
    <row r="9" spans="1:11">
      <c r="A9" s="308" t="s">
        <v>388</v>
      </c>
      <c r="B9" s="309"/>
      <c r="C9" s="567"/>
      <c r="D9" s="567"/>
      <c r="E9" s="567"/>
      <c r="F9" s="567"/>
      <c r="G9" s="567"/>
      <c r="H9" s="567"/>
      <c r="I9" s="568"/>
      <c r="J9" s="568"/>
      <c r="K9" s="310"/>
    </row>
    <row r="10" spans="1:11">
      <c r="A10" s="316">
        <v>2</v>
      </c>
      <c r="B10" s="317" t="s">
        <v>396</v>
      </c>
      <c r="C10" s="569">
        <v>2596086.27</v>
      </c>
      <c r="D10" s="570">
        <v>5835180.6399999997</v>
      </c>
      <c r="E10" s="570">
        <f>C10+D10</f>
        <v>8431266.9100000001</v>
      </c>
      <c r="F10" s="570">
        <v>1104077</v>
      </c>
      <c r="G10" s="570">
        <v>2219758</v>
      </c>
      <c r="H10" s="570">
        <f>F10+G10</f>
        <v>3323835</v>
      </c>
      <c r="I10" s="571">
        <v>225975</v>
      </c>
      <c r="J10" s="571">
        <v>402675</v>
      </c>
      <c r="K10" s="318">
        <f>SUM(I10:J10)</f>
        <v>628650</v>
      </c>
    </row>
    <row r="11" spans="1:11">
      <c r="A11" s="316">
        <v>3</v>
      </c>
      <c r="B11" s="317" t="s">
        <v>390</v>
      </c>
      <c r="C11" s="569">
        <v>7126269.7300000023</v>
      </c>
      <c r="D11" s="570">
        <v>14688279.800000001</v>
      </c>
      <c r="E11" s="570">
        <f t="shared" ref="E11:E16" si="0">C11+D11</f>
        <v>21814549.530000001</v>
      </c>
      <c r="F11" s="570">
        <v>5611762.8024000004</v>
      </c>
      <c r="G11" s="570">
        <v>10173611.568849999</v>
      </c>
      <c r="H11" s="570">
        <f t="shared" ref="H11:H16" si="1">F11+G11</f>
        <v>15785374.37125</v>
      </c>
      <c r="I11" s="571">
        <v>4989251.8279999997</v>
      </c>
      <c r="J11" s="571">
        <v>7768027.698499999</v>
      </c>
      <c r="K11" s="318">
        <f t="shared" ref="K11:K16" si="2">SUM(I11:J11)</f>
        <v>12757279.526499998</v>
      </c>
    </row>
    <row r="12" spans="1:11">
      <c r="A12" s="316">
        <v>4</v>
      </c>
      <c r="B12" s="317" t="s">
        <v>391</v>
      </c>
      <c r="C12" s="569">
        <v>2806346.15</v>
      </c>
      <c r="D12" s="570">
        <v>0</v>
      </c>
      <c r="E12" s="570">
        <f t="shared" si="0"/>
        <v>2806346.15</v>
      </c>
      <c r="F12" s="570">
        <v>420951.92249999999</v>
      </c>
      <c r="G12" s="570">
        <v>0</v>
      </c>
      <c r="H12" s="570">
        <f t="shared" si="1"/>
        <v>420951.92249999999</v>
      </c>
      <c r="I12" s="571">
        <v>420951.92249999999</v>
      </c>
      <c r="J12" s="571"/>
      <c r="K12" s="318">
        <f t="shared" si="2"/>
        <v>420951.92249999999</v>
      </c>
    </row>
    <row r="13" spans="1:11">
      <c r="A13" s="316">
        <v>5</v>
      </c>
      <c r="B13" s="317" t="s">
        <v>399</v>
      </c>
      <c r="C13" s="569">
        <v>211615.84999999998</v>
      </c>
      <c r="D13" s="570">
        <v>107009.38999999998</v>
      </c>
      <c r="E13" s="570">
        <f t="shared" si="0"/>
        <v>318625.24</v>
      </c>
      <c r="F13" s="570">
        <v>39569.06489999999</v>
      </c>
      <c r="G13" s="570">
        <v>16051.407999999999</v>
      </c>
      <c r="H13" s="570">
        <f t="shared" si="1"/>
        <v>55620.472899999993</v>
      </c>
      <c r="I13" s="571">
        <v>39569.06489999999</v>
      </c>
      <c r="J13" s="571">
        <v>16051.407999999999</v>
      </c>
      <c r="K13" s="318">
        <f t="shared" si="2"/>
        <v>55620.472899999993</v>
      </c>
    </row>
    <row r="14" spans="1:11">
      <c r="A14" s="316">
        <v>6</v>
      </c>
      <c r="B14" s="317" t="s">
        <v>431</v>
      </c>
      <c r="C14" s="569"/>
      <c r="D14" s="570"/>
      <c r="E14" s="570">
        <f t="shared" si="0"/>
        <v>0</v>
      </c>
      <c r="F14" s="570"/>
      <c r="G14" s="570"/>
      <c r="H14" s="570">
        <f t="shared" si="1"/>
        <v>0</v>
      </c>
      <c r="I14" s="571"/>
      <c r="J14" s="571"/>
      <c r="K14" s="318">
        <f t="shared" si="2"/>
        <v>0</v>
      </c>
    </row>
    <row r="15" spans="1:11">
      <c r="A15" s="316">
        <v>7</v>
      </c>
      <c r="B15" s="317" t="s">
        <v>432</v>
      </c>
      <c r="C15" s="569">
        <v>834633.31</v>
      </c>
      <c r="D15" s="570">
        <v>571853.43999999994</v>
      </c>
      <c r="E15" s="570">
        <f t="shared" si="0"/>
        <v>1406486.75</v>
      </c>
      <c r="F15" s="570">
        <v>565512.63</v>
      </c>
      <c r="G15" s="570">
        <v>457352.88</v>
      </c>
      <c r="H15" s="570">
        <f t="shared" si="1"/>
        <v>1022865.51</v>
      </c>
      <c r="I15" s="571">
        <v>565512.63</v>
      </c>
      <c r="J15" s="571">
        <v>457352.88</v>
      </c>
      <c r="K15" s="318">
        <f t="shared" si="2"/>
        <v>1022865.51</v>
      </c>
    </row>
    <row r="16" spans="1:11">
      <c r="A16" s="316">
        <v>8</v>
      </c>
      <c r="B16" s="319" t="s">
        <v>392</v>
      </c>
      <c r="C16" s="569">
        <f>SUM(C10:C15)</f>
        <v>13574951.310000002</v>
      </c>
      <c r="D16" s="569">
        <f>SUM(D10:D15)</f>
        <v>21202323.270000003</v>
      </c>
      <c r="E16" s="570">
        <f t="shared" si="0"/>
        <v>34777274.580000006</v>
      </c>
      <c r="F16" s="570">
        <f>SUM(F10:F15)</f>
        <v>7741873.4198000003</v>
      </c>
      <c r="G16" s="570">
        <f>SUM(G10:G15)</f>
        <v>12866773.85685</v>
      </c>
      <c r="H16" s="570">
        <f t="shared" si="1"/>
        <v>20608647.27665</v>
      </c>
      <c r="I16" s="571">
        <f>SUM(I10:I15)</f>
        <v>6241260.4453999996</v>
      </c>
      <c r="J16" s="571">
        <f>SUM(J10:J15)</f>
        <v>8644106.9864999987</v>
      </c>
      <c r="K16" s="318">
        <f t="shared" si="2"/>
        <v>14885367.431899998</v>
      </c>
    </row>
    <row r="17" spans="1:11">
      <c r="A17" s="308" t="s">
        <v>389</v>
      </c>
      <c r="B17" s="309"/>
      <c r="C17" s="568"/>
      <c r="D17" s="568"/>
      <c r="E17" s="568"/>
      <c r="F17" s="568"/>
      <c r="G17" s="568"/>
      <c r="H17" s="568"/>
      <c r="I17" s="568"/>
      <c r="J17" s="568"/>
      <c r="K17" s="310"/>
    </row>
    <row r="18" spans="1:11">
      <c r="A18" s="316">
        <v>9</v>
      </c>
      <c r="B18" s="317" t="s">
        <v>395</v>
      </c>
      <c r="C18" s="569"/>
      <c r="D18" s="570"/>
      <c r="E18" s="570">
        <f>C18+D18</f>
        <v>0</v>
      </c>
      <c r="F18" s="571"/>
      <c r="G18" s="571"/>
      <c r="H18" s="571">
        <f>SUM(F18:G18)</f>
        <v>0</v>
      </c>
      <c r="I18" s="571"/>
      <c r="J18" s="571"/>
      <c r="K18" s="318">
        <f>SUM(I18:J18)</f>
        <v>0</v>
      </c>
    </row>
    <row r="19" spans="1:11">
      <c r="A19" s="316">
        <v>10</v>
      </c>
      <c r="B19" s="317" t="s">
        <v>433</v>
      </c>
      <c r="C19" s="569">
        <v>46328897.390000001</v>
      </c>
      <c r="D19" s="570">
        <v>10152090.130000001</v>
      </c>
      <c r="E19" s="570">
        <f t="shared" ref="E19:E21" si="3">C19+D19</f>
        <v>56480987.520000003</v>
      </c>
      <c r="F19" s="571">
        <v>17152410.349999998</v>
      </c>
      <c r="G19" s="571">
        <v>31645.334999999999</v>
      </c>
      <c r="H19" s="571">
        <f t="shared" ref="H19:H20" si="4">SUM(F19:G19)</f>
        <v>17184055.684999999</v>
      </c>
      <c r="I19" s="571">
        <v>17152410.349999998</v>
      </c>
      <c r="J19" s="571">
        <v>31645.334999999999</v>
      </c>
      <c r="K19" s="318">
        <f t="shared" ref="K19:K21" si="5">SUM(I19:J19)</f>
        <v>17184055.684999999</v>
      </c>
    </row>
    <row r="20" spans="1:11">
      <c r="A20" s="316">
        <v>11</v>
      </c>
      <c r="B20" s="317" t="s">
        <v>394</v>
      </c>
      <c r="C20" s="569"/>
      <c r="D20" s="570"/>
      <c r="E20" s="570">
        <f t="shared" si="3"/>
        <v>0</v>
      </c>
      <c r="F20" s="571"/>
      <c r="G20" s="571"/>
      <c r="H20" s="571">
        <f t="shared" si="4"/>
        <v>0</v>
      </c>
      <c r="I20" s="571">
        <v>0</v>
      </c>
      <c r="J20" s="571">
        <v>0</v>
      </c>
      <c r="K20" s="318">
        <f t="shared" si="5"/>
        <v>0</v>
      </c>
    </row>
    <row r="21" spans="1:11" ht="14.4" thickBot="1">
      <c r="A21" s="320">
        <v>12</v>
      </c>
      <c r="B21" s="321" t="s">
        <v>393</v>
      </c>
      <c r="C21" s="572">
        <f>SUM(C18:C20)</f>
        <v>46328897.390000001</v>
      </c>
      <c r="D21" s="572">
        <f>SUM(D18:D20)</f>
        <v>10152090.130000001</v>
      </c>
      <c r="E21" s="572">
        <f t="shared" si="3"/>
        <v>56480987.520000003</v>
      </c>
      <c r="F21" s="322">
        <f>SUM(F18:F20)</f>
        <v>17152410.349999998</v>
      </c>
      <c r="G21" s="322">
        <f t="shared" ref="G21:H21" si="6">SUM(G18:G20)</f>
        <v>31645.334999999999</v>
      </c>
      <c r="H21" s="322">
        <f t="shared" si="6"/>
        <v>17184055.684999999</v>
      </c>
      <c r="I21" s="322">
        <f>SUM(I18:I20)</f>
        <v>17152410.349999998</v>
      </c>
      <c r="J21" s="322">
        <f>SUM(J18:J20)</f>
        <v>31645.334999999999</v>
      </c>
      <c r="K21" s="318">
        <f t="shared" si="5"/>
        <v>17184055.684999999</v>
      </c>
    </row>
    <row r="22" spans="1:11" ht="38.25" customHeight="1" thickBot="1">
      <c r="A22" s="323"/>
      <c r="B22" s="324"/>
      <c r="C22" s="324"/>
      <c r="D22" s="324"/>
      <c r="E22" s="324"/>
      <c r="F22" s="479" t="s">
        <v>515</v>
      </c>
      <c r="G22" s="477"/>
      <c r="H22" s="477"/>
      <c r="I22" s="479" t="s">
        <v>516</v>
      </c>
      <c r="J22" s="477"/>
      <c r="K22" s="478"/>
    </row>
    <row r="23" spans="1:11">
      <c r="A23" s="325">
        <v>13</v>
      </c>
      <c r="B23" s="326" t="s">
        <v>385</v>
      </c>
      <c r="C23" s="327"/>
      <c r="D23" s="327"/>
      <c r="E23" s="327"/>
      <c r="F23" s="573">
        <f>F8</f>
        <v>20267060.030000001</v>
      </c>
      <c r="G23" s="573">
        <f>G8</f>
        <v>13531732.122500001</v>
      </c>
      <c r="H23" s="573">
        <f>F23+G23</f>
        <v>33798792.152500004</v>
      </c>
      <c r="I23" s="574">
        <f>I8</f>
        <v>14209787.300000001</v>
      </c>
      <c r="J23" s="574">
        <f>J8</f>
        <v>8287563.2800000003</v>
      </c>
      <c r="K23" s="575">
        <f>I23+J23</f>
        <v>22497350.580000002</v>
      </c>
    </row>
    <row r="24" spans="1:11" ht="14.4" thickBot="1">
      <c r="A24" s="328">
        <v>14</v>
      </c>
      <c r="B24" s="329" t="s">
        <v>397</v>
      </c>
      <c r="C24" s="330"/>
      <c r="D24" s="331"/>
      <c r="E24" s="332"/>
      <c r="F24" s="576">
        <v>1935468.3549499998</v>
      </c>
      <c r="G24" s="576">
        <v>12835128.521849999</v>
      </c>
      <c r="H24" s="576">
        <f>F24+G24</f>
        <v>14770596.876799999</v>
      </c>
      <c r="I24" s="577">
        <v>1935468.3549499998</v>
      </c>
      <c r="J24" s="577">
        <v>12835128.521849999</v>
      </c>
      <c r="K24" s="578">
        <f>I24+J24</f>
        <v>14770596.876799999</v>
      </c>
    </row>
    <row r="25" spans="1:11" ht="14.4" thickBot="1">
      <c r="A25" s="333">
        <v>15</v>
      </c>
      <c r="B25" s="334" t="s">
        <v>398</v>
      </c>
      <c r="C25" s="335"/>
      <c r="D25" s="335"/>
      <c r="E25" s="335"/>
      <c r="F25" s="579">
        <f t="shared" ref="F25:K25" si="7">F23/F24</f>
        <v>10.471398293940887</v>
      </c>
      <c r="G25" s="579">
        <f t="shared" si="7"/>
        <v>1.0542732080527384</v>
      </c>
      <c r="H25" s="579">
        <f t="shared" si="7"/>
        <v>2.2882482295341338</v>
      </c>
      <c r="I25" s="579">
        <f t="shared" si="7"/>
        <v>7.3417822945325764</v>
      </c>
      <c r="J25" s="579">
        <f t="shared" si="7"/>
        <v>0.64569382892361304</v>
      </c>
      <c r="K25" s="580">
        <f t="shared" si="7"/>
        <v>1.5231172286162873</v>
      </c>
    </row>
    <row r="27" spans="1:11" ht="27">
      <c r="B27" s="304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6" sqref="B26"/>
    </sheetView>
  </sheetViews>
  <sheetFormatPr defaultColWidth="9.109375" defaultRowHeight="13.2"/>
  <cols>
    <col min="1" max="1" width="10.5546875" style="4" bestFit="1" customWidth="1"/>
    <col min="2" max="2" width="44.3320312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40"/>
  </cols>
  <sheetData>
    <row r="1" spans="1:14">
      <c r="A1" s="4" t="s">
        <v>31</v>
      </c>
      <c r="B1" s="4" t="str">
        <f>'Info '!C2</f>
        <v>JSC Silk Road Bank</v>
      </c>
    </row>
    <row r="2" spans="1:14" ht="14.25" customHeight="1">
      <c r="A2" s="4" t="s">
        <v>32</v>
      </c>
      <c r="B2" s="502">
        <f>'14. LCR'!B2</f>
        <v>43465</v>
      </c>
    </row>
    <row r="3" spans="1:14" ht="14.25" customHeight="1"/>
    <row r="4" spans="1:14" ht="13.8" thickBot="1">
      <c r="A4" s="4" t="s">
        <v>271</v>
      </c>
      <c r="B4" s="248" t="s">
        <v>29</v>
      </c>
    </row>
    <row r="5" spans="1:14" s="180" customFormat="1">
      <c r="A5" s="176"/>
      <c r="B5" s="177"/>
      <c r="C5" s="178" t="s">
        <v>0</v>
      </c>
      <c r="D5" s="178" t="s">
        <v>1</v>
      </c>
      <c r="E5" s="178" t="s">
        <v>2</v>
      </c>
      <c r="F5" s="178" t="s">
        <v>3</v>
      </c>
      <c r="G5" s="178" t="s">
        <v>4</v>
      </c>
      <c r="H5" s="178" t="s">
        <v>6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9" t="s">
        <v>14</v>
      </c>
    </row>
    <row r="6" spans="1:14" ht="26.4">
      <c r="A6" s="181"/>
      <c r="B6" s="182"/>
      <c r="C6" s="183" t="s">
        <v>270</v>
      </c>
      <c r="D6" s="184" t="s">
        <v>269</v>
      </c>
      <c r="E6" s="185" t="s">
        <v>268</v>
      </c>
      <c r="F6" s="186">
        <v>0</v>
      </c>
      <c r="G6" s="186">
        <v>0.2</v>
      </c>
      <c r="H6" s="186">
        <v>0.35</v>
      </c>
      <c r="I6" s="186">
        <v>0.5</v>
      </c>
      <c r="J6" s="186">
        <v>0.75</v>
      </c>
      <c r="K6" s="186">
        <v>1</v>
      </c>
      <c r="L6" s="186">
        <v>1.5</v>
      </c>
      <c r="M6" s="186">
        <v>2.5</v>
      </c>
      <c r="N6" s="247" t="s">
        <v>283</v>
      </c>
    </row>
    <row r="7" spans="1:14" ht="13.8">
      <c r="A7" s="187">
        <v>1</v>
      </c>
      <c r="B7" s="188" t="s">
        <v>267</v>
      </c>
      <c r="C7" s="189">
        <f>SUM(C8:C13)</f>
        <v>9903420</v>
      </c>
      <c r="D7" s="182"/>
      <c r="E7" s="190">
        <f t="shared" ref="E7:M7" si="0">SUM(E8:E13)</f>
        <v>198068.4</v>
      </c>
      <c r="F7" s="191">
        <f>SUM(F8:F13)</f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198068.4</v>
      </c>
      <c r="L7" s="191">
        <f t="shared" si="0"/>
        <v>0</v>
      </c>
      <c r="M7" s="191">
        <f t="shared" si="0"/>
        <v>0</v>
      </c>
      <c r="N7" s="192">
        <f>SUM(N8:N13)</f>
        <v>198068.4</v>
      </c>
    </row>
    <row r="8" spans="1:14" ht="13.8">
      <c r="A8" s="187">
        <v>1.1000000000000001</v>
      </c>
      <c r="B8" s="193" t="s">
        <v>265</v>
      </c>
      <c r="C8" s="191">
        <v>9903420</v>
      </c>
      <c r="D8" s="194">
        <v>0.02</v>
      </c>
      <c r="E8" s="190">
        <f>C8*D8</f>
        <v>198068.4</v>
      </c>
      <c r="F8" s="191"/>
      <c r="G8" s="191"/>
      <c r="H8" s="191"/>
      <c r="I8" s="191"/>
      <c r="J8" s="191"/>
      <c r="K8" s="191">
        <f>E8</f>
        <v>198068.4</v>
      </c>
      <c r="L8" s="191"/>
      <c r="M8" s="191"/>
      <c r="N8" s="192">
        <f>SUMPRODUCT($F$6:$M$6,F8:M8)</f>
        <v>198068.4</v>
      </c>
    </row>
    <row r="9" spans="1:14" ht="13.8">
      <c r="A9" s="187">
        <v>1.2</v>
      </c>
      <c r="B9" s="193" t="s">
        <v>264</v>
      </c>
      <c r="C9" s="191">
        <v>0</v>
      </c>
      <c r="D9" s="194">
        <v>0.05</v>
      </c>
      <c r="E9" s="190">
        <f>C9*D9</f>
        <v>0</v>
      </c>
      <c r="F9" s="191"/>
      <c r="G9" s="191"/>
      <c r="H9" s="191"/>
      <c r="I9" s="191"/>
      <c r="J9" s="191"/>
      <c r="K9" s="191"/>
      <c r="L9" s="191"/>
      <c r="M9" s="191"/>
      <c r="N9" s="192">
        <f t="shared" ref="N9:N12" si="1">SUMPRODUCT($F$6:$M$6,F9:M9)</f>
        <v>0</v>
      </c>
    </row>
    <row r="10" spans="1:14" ht="13.8">
      <c r="A10" s="187">
        <v>1.3</v>
      </c>
      <c r="B10" s="193" t="s">
        <v>263</v>
      </c>
      <c r="C10" s="191">
        <v>0</v>
      </c>
      <c r="D10" s="194">
        <v>0.08</v>
      </c>
      <c r="E10" s="190">
        <f>C10*D10</f>
        <v>0</v>
      </c>
      <c r="F10" s="191"/>
      <c r="G10" s="191"/>
      <c r="H10" s="191"/>
      <c r="I10" s="191"/>
      <c r="J10" s="191"/>
      <c r="K10" s="191"/>
      <c r="L10" s="191"/>
      <c r="M10" s="191"/>
      <c r="N10" s="192">
        <f>SUMPRODUCT($F$6:$M$6,F10:M10)</f>
        <v>0</v>
      </c>
    </row>
    <row r="11" spans="1:14" ht="13.8">
      <c r="A11" s="187">
        <v>1.4</v>
      </c>
      <c r="B11" s="193" t="s">
        <v>262</v>
      </c>
      <c r="C11" s="191">
        <v>0</v>
      </c>
      <c r="D11" s="194">
        <v>0.11</v>
      </c>
      <c r="E11" s="190">
        <f>C11*D11</f>
        <v>0</v>
      </c>
      <c r="F11" s="191"/>
      <c r="G11" s="191"/>
      <c r="H11" s="191"/>
      <c r="I11" s="191"/>
      <c r="J11" s="191"/>
      <c r="K11" s="191"/>
      <c r="L11" s="191"/>
      <c r="M11" s="191"/>
      <c r="N11" s="192">
        <f t="shared" si="1"/>
        <v>0</v>
      </c>
    </row>
    <row r="12" spans="1:14" ht="13.8">
      <c r="A12" s="187">
        <v>1.5</v>
      </c>
      <c r="B12" s="193" t="s">
        <v>261</v>
      </c>
      <c r="C12" s="191">
        <v>0</v>
      </c>
      <c r="D12" s="194">
        <v>0.14000000000000001</v>
      </c>
      <c r="E12" s="190">
        <f>C12*D12</f>
        <v>0</v>
      </c>
      <c r="F12" s="191"/>
      <c r="G12" s="191"/>
      <c r="H12" s="191"/>
      <c r="I12" s="191"/>
      <c r="J12" s="191"/>
      <c r="K12" s="191"/>
      <c r="L12" s="191"/>
      <c r="M12" s="191"/>
      <c r="N12" s="192">
        <f t="shared" si="1"/>
        <v>0</v>
      </c>
    </row>
    <row r="13" spans="1:14" ht="13.8">
      <c r="A13" s="187">
        <v>1.6</v>
      </c>
      <c r="B13" s="195" t="s">
        <v>260</v>
      </c>
      <c r="C13" s="191">
        <v>0</v>
      </c>
      <c r="D13" s="196"/>
      <c r="E13" s="191"/>
      <c r="F13" s="191"/>
      <c r="G13" s="191"/>
      <c r="H13" s="191"/>
      <c r="I13" s="191"/>
      <c r="J13" s="191"/>
      <c r="K13" s="191"/>
      <c r="L13" s="191"/>
      <c r="M13" s="191"/>
      <c r="N13" s="192">
        <f>SUMPRODUCT($F$6:$M$6,F13:M13)</f>
        <v>0</v>
      </c>
    </row>
    <row r="14" spans="1:14" ht="13.8">
      <c r="A14" s="187">
        <v>2</v>
      </c>
      <c r="B14" s="197" t="s">
        <v>266</v>
      </c>
      <c r="C14" s="189">
        <f>SUM(C15:C20)</f>
        <v>0</v>
      </c>
      <c r="D14" s="182"/>
      <c r="E14" s="190">
        <f t="shared" ref="E14:M14" si="2">SUM(E15:E20)</f>
        <v>0</v>
      </c>
      <c r="F14" s="191">
        <f t="shared" si="2"/>
        <v>0</v>
      </c>
      <c r="G14" s="191">
        <f t="shared" si="2"/>
        <v>0</v>
      </c>
      <c r="H14" s="191">
        <f t="shared" si="2"/>
        <v>0</v>
      </c>
      <c r="I14" s="191">
        <f t="shared" si="2"/>
        <v>0</v>
      </c>
      <c r="J14" s="191">
        <f t="shared" si="2"/>
        <v>0</v>
      </c>
      <c r="K14" s="191">
        <f t="shared" si="2"/>
        <v>0</v>
      </c>
      <c r="L14" s="191">
        <f t="shared" si="2"/>
        <v>0</v>
      </c>
      <c r="M14" s="191">
        <f t="shared" si="2"/>
        <v>0</v>
      </c>
      <c r="N14" s="192">
        <f>SUM(N15:N20)</f>
        <v>0</v>
      </c>
    </row>
    <row r="15" spans="1:14" ht="13.8">
      <c r="A15" s="187">
        <v>2.1</v>
      </c>
      <c r="B15" s="195" t="s">
        <v>265</v>
      </c>
      <c r="C15" s="191"/>
      <c r="D15" s="194">
        <v>5.0000000000000001E-3</v>
      </c>
      <c r="E15" s="190">
        <f>C15*D15</f>
        <v>0</v>
      </c>
      <c r="F15" s="191"/>
      <c r="G15" s="191"/>
      <c r="H15" s="191"/>
      <c r="I15" s="191"/>
      <c r="J15" s="191"/>
      <c r="K15" s="191"/>
      <c r="L15" s="191"/>
      <c r="M15" s="191"/>
      <c r="N15" s="192">
        <f>SUMPRODUCT($F$6:$M$6,F15:M15)</f>
        <v>0</v>
      </c>
    </row>
    <row r="16" spans="1:14" ht="13.8">
      <c r="A16" s="187">
        <v>2.2000000000000002</v>
      </c>
      <c r="B16" s="195" t="s">
        <v>264</v>
      </c>
      <c r="C16" s="191"/>
      <c r="D16" s="194">
        <v>0.01</v>
      </c>
      <c r="E16" s="190">
        <f>C16*D16</f>
        <v>0</v>
      </c>
      <c r="F16" s="191"/>
      <c r="G16" s="191"/>
      <c r="H16" s="191"/>
      <c r="I16" s="191"/>
      <c r="J16" s="191"/>
      <c r="K16" s="191"/>
      <c r="L16" s="191"/>
      <c r="M16" s="191"/>
      <c r="N16" s="192">
        <f t="shared" ref="N16:N20" si="3">SUMPRODUCT($F$6:$M$6,F16:M16)</f>
        <v>0</v>
      </c>
    </row>
    <row r="17" spans="1:14" ht="13.8">
      <c r="A17" s="187">
        <v>2.2999999999999998</v>
      </c>
      <c r="B17" s="195" t="s">
        <v>263</v>
      </c>
      <c r="C17" s="191"/>
      <c r="D17" s="194">
        <v>0.02</v>
      </c>
      <c r="E17" s="190">
        <f>C17*D17</f>
        <v>0</v>
      </c>
      <c r="F17" s="191"/>
      <c r="G17" s="191"/>
      <c r="H17" s="191"/>
      <c r="I17" s="191"/>
      <c r="J17" s="191"/>
      <c r="K17" s="191"/>
      <c r="L17" s="191"/>
      <c r="M17" s="191"/>
      <c r="N17" s="192">
        <f t="shared" si="3"/>
        <v>0</v>
      </c>
    </row>
    <row r="18" spans="1:14" ht="13.8">
      <c r="A18" s="187">
        <v>2.4</v>
      </c>
      <c r="B18" s="195" t="s">
        <v>262</v>
      </c>
      <c r="C18" s="191"/>
      <c r="D18" s="194">
        <v>0.03</v>
      </c>
      <c r="E18" s="190">
        <f>C18*D18</f>
        <v>0</v>
      </c>
      <c r="F18" s="191"/>
      <c r="G18" s="191"/>
      <c r="H18" s="191"/>
      <c r="I18" s="191"/>
      <c r="J18" s="191"/>
      <c r="K18" s="191"/>
      <c r="L18" s="191"/>
      <c r="M18" s="191"/>
      <c r="N18" s="192">
        <f t="shared" si="3"/>
        <v>0</v>
      </c>
    </row>
    <row r="19" spans="1:14" ht="13.8">
      <c r="A19" s="187">
        <v>2.5</v>
      </c>
      <c r="B19" s="195" t="s">
        <v>261</v>
      </c>
      <c r="C19" s="191"/>
      <c r="D19" s="194">
        <v>0.04</v>
      </c>
      <c r="E19" s="190">
        <f>C19*D19</f>
        <v>0</v>
      </c>
      <c r="F19" s="191"/>
      <c r="G19" s="191"/>
      <c r="H19" s="191"/>
      <c r="I19" s="191"/>
      <c r="J19" s="191"/>
      <c r="K19" s="191"/>
      <c r="L19" s="191"/>
      <c r="M19" s="191"/>
      <c r="N19" s="192">
        <f t="shared" si="3"/>
        <v>0</v>
      </c>
    </row>
    <row r="20" spans="1:14" ht="13.8">
      <c r="A20" s="187">
        <v>2.6</v>
      </c>
      <c r="B20" s="195" t="s">
        <v>260</v>
      </c>
      <c r="C20" s="191"/>
      <c r="D20" s="196"/>
      <c r="E20" s="198"/>
      <c r="F20" s="191"/>
      <c r="G20" s="191"/>
      <c r="H20" s="191"/>
      <c r="I20" s="191"/>
      <c r="J20" s="191"/>
      <c r="K20" s="191"/>
      <c r="L20" s="191"/>
      <c r="M20" s="191"/>
      <c r="N20" s="192">
        <f t="shared" si="3"/>
        <v>0</v>
      </c>
    </row>
    <row r="21" spans="1:14" ht="14.4" thickBot="1">
      <c r="A21" s="199"/>
      <c r="B21" s="200" t="s">
        <v>110</v>
      </c>
      <c r="C21" s="175">
        <f>C14+C7</f>
        <v>9903420</v>
      </c>
      <c r="D21" s="201"/>
      <c r="E21" s="202">
        <f>E14+E7</f>
        <v>198068.4</v>
      </c>
      <c r="F21" s="203">
        <f>F7+F14</f>
        <v>0</v>
      </c>
      <c r="G21" s="203">
        <f t="shared" ref="G21:L21" si="4">G7+G14</f>
        <v>0</v>
      </c>
      <c r="H21" s="203">
        <f t="shared" si="4"/>
        <v>0</v>
      </c>
      <c r="I21" s="203">
        <f t="shared" si="4"/>
        <v>0</v>
      </c>
      <c r="J21" s="203">
        <f t="shared" si="4"/>
        <v>0</v>
      </c>
      <c r="K21" s="203">
        <f t="shared" si="4"/>
        <v>198068.4</v>
      </c>
      <c r="L21" s="203">
        <f t="shared" si="4"/>
        <v>0</v>
      </c>
      <c r="M21" s="203">
        <f>M7+M14</f>
        <v>0</v>
      </c>
      <c r="N21" s="204">
        <f>N14+N7</f>
        <v>198068.4</v>
      </c>
    </row>
    <row r="22" spans="1:14">
      <c r="E22" s="205"/>
      <c r="F22" s="205"/>
      <c r="G22" s="205"/>
      <c r="H22" s="205"/>
      <c r="I22" s="205"/>
      <c r="J22" s="205"/>
      <c r="K22" s="205"/>
      <c r="L22" s="205"/>
      <c r="M22" s="20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9" zoomScale="90" zoomScaleNormal="90" workbookViewId="0">
      <selection activeCell="C45" sqref="C45"/>
    </sheetView>
  </sheetViews>
  <sheetFormatPr defaultRowHeight="14.4"/>
  <cols>
    <col min="1" max="1" width="11.44140625" customWidth="1"/>
    <col min="2" max="2" width="76.88671875" style="379" customWidth="1"/>
    <col min="3" max="3" width="22.88671875" customWidth="1"/>
  </cols>
  <sheetData>
    <row r="1" spans="1:3">
      <c r="A1" s="2" t="s">
        <v>31</v>
      </c>
      <c r="B1" t="str">
        <f>'Info '!C2</f>
        <v>JSC Silk Road Bank</v>
      </c>
    </row>
    <row r="2" spans="1:3">
      <c r="A2" s="2" t="s">
        <v>32</v>
      </c>
      <c r="B2" s="582">
        <f>'15. CCR '!B2</f>
        <v>43465</v>
      </c>
    </row>
    <row r="3" spans="1:3">
      <c r="A3" s="4"/>
      <c r="B3"/>
    </row>
    <row r="4" spans="1:3">
      <c r="A4" s="4" t="s">
        <v>438</v>
      </c>
      <c r="B4" t="s">
        <v>439</v>
      </c>
    </row>
    <row r="5" spans="1:3">
      <c r="A5" s="380" t="s">
        <v>440</v>
      </c>
      <c r="B5" s="381"/>
      <c r="C5" s="382"/>
    </row>
    <row r="6" spans="1:3">
      <c r="A6" s="383">
        <v>1</v>
      </c>
      <c r="B6" s="384" t="s">
        <v>441</v>
      </c>
      <c r="C6" s="583">
        <v>69611105.549999982</v>
      </c>
    </row>
    <row r="7" spans="1:3">
      <c r="A7" s="383">
        <v>2</v>
      </c>
      <c r="B7" s="384" t="s">
        <v>442</v>
      </c>
      <c r="C7" s="583">
        <v>-5038800.3</v>
      </c>
    </row>
    <row r="8" spans="1:3" ht="24">
      <c r="A8" s="385">
        <v>3</v>
      </c>
      <c r="B8" s="386" t="s">
        <v>443</v>
      </c>
      <c r="C8" s="584">
        <f>C6+C7</f>
        <v>64572305.249999985</v>
      </c>
    </row>
    <row r="9" spans="1:3">
      <c r="A9" s="380" t="s">
        <v>444</v>
      </c>
      <c r="B9" s="381"/>
      <c r="C9" s="585"/>
    </row>
    <row r="10" spans="1:3">
      <c r="A10" s="387">
        <v>4</v>
      </c>
      <c r="B10" s="388" t="s">
        <v>445</v>
      </c>
      <c r="C10" s="583"/>
    </row>
    <row r="11" spans="1:3">
      <c r="A11" s="387">
        <v>5</v>
      </c>
      <c r="B11" s="389" t="s">
        <v>446</v>
      </c>
      <c r="C11" s="583"/>
    </row>
    <row r="12" spans="1:3">
      <c r="A12" s="387" t="s">
        <v>447</v>
      </c>
      <c r="B12" s="389" t="s">
        <v>448</v>
      </c>
      <c r="C12" s="584">
        <v>198068.4</v>
      </c>
    </row>
    <row r="13" spans="1:3" ht="22.8">
      <c r="A13" s="390">
        <v>6</v>
      </c>
      <c r="B13" s="388" t="s">
        <v>449</v>
      </c>
      <c r="C13" s="583"/>
    </row>
    <row r="14" spans="1:3">
      <c r="A14" s="390">
        <v>7</v>
      </c>
      <c r="B14" s="391" t="s">
        <v>450</v>
      </c>
      <c r="C14" s="583"/>
    </row>
    <row r="15" spans="1:3">
      <c r="A15" s="392">
        <v>8</v>
      </c>
      <c r="B15" s="393" t="s">
        <v>451</v>
      </c>
      <c r="C15" s="583"/>
    </row>
    <row r="16" spans="1:3">
      <c r="A16" s="390">
        <v>9</v>
      </c>
      <c r="B16" s="391" t="s">
        <v>452</v>
      </c>
      <c r="C16" s="583"/>
    </row>
    <row r="17" spans="1:3">
      <c r="A17" s="390">
        <v>10</v>
      </c>
      <c r="B17" s="391" t="s">
        <v>453</v>
      </c>
      <c r="C17" s="583"/>
    </row>
    <row r="18" spans="1:3">
      <c r="A18" s="394">
        <v>11</v>
      </c>
      <c r="B18" s="395" t="s">
        <v>454</v>
      </c>
      <c r="C18" s="584">
        <f>SUM(C10:C17)</f>
        <v>198068.4</v>
      </c>
    </row>
    <row r="19" spans="1:3">
      <c r="A19" s="396" t="s">
        <v>455</v>
      </c>
      <c r="B19" s="397"/>
      <c r="C19" s="586"/>
    </row>
    <row r="20" spans="1:3">
      <c r="A20" s="398">
        <v>12</v>
      </c>
      <c r="B20" s="388" t="s">
        <v>456</v>
      </c>
      <c r="C20" s="583"/>
    </row>
    <row r="21" spans="1:3">
      <c r="A21" s="398">
        <v>13</v>
      </c>
      <c r="B21" s="388" t="s">
        <v>457</v>
      </c>
      <c r="C21" s="583"/>
    </row>
    <row r="22" spans="1:3">
      <c r="A22" s="398">
        <v>14</v>
      </c>
      <c r="B22" s="388" t="s">
        <v>458</v>
      </c>
      <c r="C22" s="583"/>
    </row>
    <row r="23" spans="1:3" ht="22.8">
      <c r="A23" s="398" t="s">
        <v>459</v>
      </c>
      <c r="B23" s="388" t="s">
        <v>460</v>
      </c>
      <c r="C23" s="583"/>
    </row>
    <row r="24" spans="1:3">
      <c r="A24" s="398">
        <v>15</v>
      </c>
      <c r="B24" s="388" t="s">
        <v>461</v>
      </c>
      <c r="C24" s="583"/>
    </row>
    <row r="25" spans="1:3">
      <c r="A25" s="398" t="s">
        <v>462</v>
      </c>
      <c r="B25" s="388" t="s">
        <v>463</v>
      </c>
      <c r="C25" s="583"/>
    </row>
    <row r="26" spans="1:3">
      <c r="A26" s="399">
        <v>16</v>
      </c>
      <c r="B26" s="400" t="s">
        <v>464</v>
      </c>
      <c r="C26" s="584">
        <f>SUM(C20:C25)</f>
        <v>0</v>
      </c>
    </row>
    <row r="27" spans="1:3">
      <c r="A27" s="380" t="s">
        <v>465</v>
      </c>
      <c r="B27" s="381"/>
      <c r="C27" s="585"/>
    </row>
    <row r="28" spans="1:3">
      <c r="A28" s="401">
        <v>17</v>
      </c>
      <c r="B28" s="389" t="s">
        <v>466</v>
      </c>
      <c r="C28" s="583">
        <v>313343.35999999999</v>
      </c>
    </row>
    <row r="29" spans="1:3">
      <c r="A29" s="401">
        <v>18</v>
      </c>
      <c r="B29" s="389" t="s">
        <v>467</v>
      </c>
      <c r="C29" s="583">
        <v>-207212.4</v>
      </c>
    </row>
    <row r="30" spans="1:3">
      <c r="A30" s="399">
        <v>19</v>
      </c>
      <c r="B30" s="400" t="s">
        <v>468</v>
      </c>
      <c r="C30" s="584">
        <f>C28+C29</f>
        <v>106130.95999999999</v>
      </c>
    </row>
    <row r="31" spans="1:3">
      <c r="A31" s="380" t="s">
        <v>469</v>
      </c>
      <c r="B31" s="381"/>
      <c r="C31" s="585"/>
    </row>
    <row r="32" spans="1:3" ht="22.8">
      <c r="A32" s="401" t="s">
        <v>470</v>
      </c>
      <c r="B32" s="388" t="s">
        <v>471</v>
      </c>
      <c r="C32" s="587"/>
    </row>
    <row r="33" spans="1:3">
      <c r="A33" s="401" t="s">
        <v>472</v>
      </c>
      <c r="B33" s="389" t="s">
        <v>473</v>
      </c>
      <c r="C33" s="587"/>
    </row>
    <row r="34" spans="1:3">
      <c r="A34" s="380" t="s">
        <v>474</v>
      </c>
      <c r="B34" s="381"/>
      <c r="C34" s="585"/>
    </row>
    <row r="35" spans="1:3">
      <c r="A35" s="402">
        <v>20</v>
      </c>
      <c r="B35" s="403" t="s">
        <v>475</v>
      </c>
      <c r="C35" s="584">
        <v>50380940.75</v>
      </c>
    </row>
    <row r="36" spans="1:3">
      <c r="A36" s="399">
        <v>21</v>
      </c>
      <c r="B36" s="400" t="s">
        <v>476</v>
      </c>
      <c r="C36" s="584">
        <f>C8+C18+C26+C30</f>
        <v>64876504.609999985</v>
      </c>
    </row>
    <row r="37" spans="1:3">
      <c r="A37" s="380" t="s">
        <v>477</v>
      </c>
      <c r="B37" s="381"/>
      <c r="C37" s="585"/>
    </row>
    <row r="38" spans="1:3">
      <c r="A38" s="399">
        <v>22</v>
      </c>
      <c r="B38" s="400" t="s">
        <v>477</v>
      </c>
      <c r="C38" s="588">
        <f>IFERROR(C35/C36,0)</f>
        <v>0.77656681803159822</v>
      </c>
    </row>
    <row r="39" spans="1:3">
      <c r="A39" s="380" t="s">
        <v>478</v>
      </c>
      <c r="B39" s="381"/>
      <c r="C39" s="585"/>
    </row>
    <row r="40" spans="1:3">
      <c r="A40" s="404" t="s">
        <v>479</v>
      </c>
      <c r="B40" s="388" t="s">
        <v>480</v>
      </c>
      <c r="C40" s="587"/>
    </row>
    <row r="41" spans="1:3" ht="22.8">
      <c r="A41" s="405" t="s">
        <v>481</v>
      </c>
      <c r="B41" s="384" t="s">
        <v>482</v>
      </c>
      <c r="C41" s="5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pane xSplit="1" ySplit="5" topLeftCell="B21" activePane="bottomRight" state="frozen"/>
      <selection activeCell="B9" sqref="B9"/>
      <selection pane="topRight" activeCell="B9" sqref="B9"/>
      <selection pane="bottomLeft" activeCell="B9" sqref="B9"/>
      <selection pane="bottomRight" activeCell="C40" sqref="C40"/>
    </sheetView>
  </sheetViews>
  <sheetFormatPr defaultColWidth="9.109375" defaultRowHeight="13.8"/>
  <cols>
    <col min="1" max="1" width="9.5546875" style="3" bestFit="1" customWidth="1"/>
    <col min="2" max="2" width="65.44140625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2" t="s">
        <v>31</v>
      </c>
      <c r="B1" s="3" t="str">
        <f>'Info '!C2</f>
        <v>JSC Silk Road Bank</v>
      </c>
    </row>
    <row r="2" spans="1:8">
      <c r="A2" s="2" t="s">
        <v>32</v>
      </c>
      <c r="B2" s="481">
        <v>43465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489</v>
      </c>
      <c r="D5" s="88" t="s">
        <v>490</v>
      </c>
      <c r="E5" s="88" t="s">
        <v>491</v>
      </c>
      <c r="F5" s="88" t="s">
        <v>492</v>
      </c>
      <c r="G5" s="14" t="s">
        <v>493</v>
      </c>
    </row>
    <row r="6" spans="1:8">
      <c r="B6" s="224" t="s">
        <v>143</v>
      </c>
      <c r="C6" s="313"/>
      <c r="D6" s="313"/>
      <c r="E6" s="313"/>
      <c r="F6" s="313"/>
      <c r="G6" s="346"/>
    </row>
    <row r="7" spans="1:8">
      <c r="A7" s="15"/>
      <c r="B7" s="225" t="s">
        <v>137</v>
      </c>
      <c r="C7" s="313"/>
      <c r="D7" s="313"/>
      <c r="E7" s="313"/>
      <c r="F7" s="313"/>
      <c r="G7" s="346"/>
    </row>
    <row r="8" spans="1:8">
      <c r="A8" s="373">
        <v>1</v>
      </c>
      <c r="B8" s="16" t="s">
        <v>142</v>
      </c>
      <c r="C8" s="482">
        <v>50380940.75</v>
      </c>
      <c r="D8" s="483">
        <v>30885076.73</v>
      </c>
      <c r="E8" s="483">
        <v>31647630.209999997</v>
      </c>
      <c r="F8" s="483">
        <v>22221881.149999995</v>
      </c>
      <c r="G8" s="484">
        <v>22236889.359999996</v>
      </c>
    </row>
    <row r="9" spans="1:8">
      <c r="A9" s="373">
        <v>2</v>
      </c>
      <c r="B9" s="16" t="s">
        <v>141</v>
      </c>
      <c r="C9" s="482">
        <v>50380940.75</v>
      </c>
      <c r="D9" s="483">
        <v>30885076.73</v>
      </c>
      <c r="E9" s="483">
        <v>31647630.209999997</v>
      </c>
      <c r="F9" s="483">
        <v>22221881.149999995</v>
      </c>
      <c r="G9" s="484">
        <v>22236889.359999996</v>
      </c>
    </row>
    <row r="10" spans="1:8">
      <c r="A10" s="373">
        <v>3</v>
      </c>
      <c r="B10" s="16" t="s">
        <v>140</v>
      </c>
      <c r="C10" s="482">
        <v>50625234.43</v>
      </c>
      <c r="D10" s="483">
        <v>40279499.299999997</v>
      </c>
      <c r="E10" s="483">
        <v>40350539.6888</v>
      </c>
      <c r="F10" s="483">
        <v>30778153.389999993</v>
      </c>
      <c r="G10" s="484">
        <v>31369273.908599995</v>
      </c>
    </row>
    <row r="11" spans="1:8">
      <c r="A11" s="374"/>
      <c r="B11" s="224" t="s">
        <v>139</v>
      </c>
      <c r="C11" s="313"/>
      <c r="D11" s="313"/>
      <c r="E11" s="313"/>
      <c r="F11" s="313"/>
      <c r="G11" s="346"/>
    </row>
    <row r="12" spans="1:8" ht="15" customHeight="1">
      <c r="A12" s="373">
        <v>4</v>
      </c>
      <c r="B12" s="16" t="s">
        <v>272</v>
      </c>
      <c r="C12" s="485">
        <v>55930529.63421645</v>
      </c>
      <c r="D12" s="483">
        <v>62330541.775442541</v>
      </c>
      <c r="E12" s="483">
        <v>60255856.596478984</v>
      </c>
      <c r="F12" s="483">
        <v>50073951.032459274</v>
      </c>
      <c r="G12" s="484">
        <v>48908864</v>
      </c>
    </row>
    <row r="13" spans="1:8">
      <c r="A13" s="374"/>
      <c r="B13" s="224" t="s">
        <v>138</v>
      </c>
      <c r="C13" s="313"/>
      <c r="D13" s="313"/>
      <c r="E13" s="313"/>
      <c r="F13" s="313"/>
      <c r="G13" s="346"/>
    </row>
    <row r="14" spans="1:8" s="17" customFormat="1">
      <c r="A14" s="373"/>
      <c r="B14" s="225" t="s">
        <v>137</v>
      </c>
      <c r="C14" s="313"/>
      <c r="D14" s="313"/>
      <c r="E14" s="313"/>
      <c r="F14" s="313"/>
      <c r="G14" s="346"/>
    </row>
    <row r="15" spans="1:8">
      <c r="A15" s="375">
        <v>5</v>
      </c>
      <c r="B15" s="16" t="str">
        <f>"Common equity Tier 1 ratio &gt;="&amp;'9.1. Capital Requirements'!C19*100&amp;"%"</f>
        <v>Common equity Tier 1 ratio &gt;=10.0928468114855%</v>
      </c>
      <c r="C15" s="486">
        <v>0.90514491389742091</v>
      </c>
      <c r="D15" s="487">
        <v>0.49550470524176221</v>
      </c>
      <c r="E15" s="487">
        <v>0.52522081665750164</v>
      </c>
      <c r="F15" s="487">
        <v>0.44378126135074059</v>
      </c>
      <c r="G15" s="488">
        <v>0.45469999999999999</v>
      </c>
    </row>
    <row r="16" spans="1:8" ht="15" customHeight="1">
      <c r="A16" s="375">
        <v>6</v>
      </c>
      <c r="B16" s="16" t="str">
        <f>"Tier 1 ratio &gt;="&amp;'9.1. Capital Requirements'!C20*100&amp;"%"</f>
        <v>Tier 1 ratio &gt;=12.6256168733079%</v>
      </c>
      <c r="C16" s="486">
        <v>0.90077710830720625</v>
      </c>
      <c r="D16" s="487">
        <v>0.49550470524176221</v>
      </c>
      <c r="E16" s="487">
        <v>0.52522081665750164</v>
      </c>
      <c r="F16" s="487">
        <v>0.44378126135074059</v>
      </c>
      <c r="G16" s="488">
        <v>0.45469999999999999</v>
      </c>
    </row>
    <row r="17" spans="1:7">
      <c r="A17" s="375">
        <v>7</v>
      </c>
      <c r="B17" s="16" t="str">
        <f>"Total Regulatory Capital ratio &gt;="&amp;'9.1. Capital Requirements'!C21*100&amp;"%"</f>
        <v>Total Regulatory Capital ratio &gt;=29.6256565215047%</v>
      </c>
      <c r="C17" s="486">
        <v>0.90077710830720625</v>
      </c>
      <c r="D17" s="487">
        <v>0.64622411666361645</v>
      </c>
      <c r="E17" s="487">
        <v>0.66965340745247759</v>
      </c>
      <c r="F17" s="487">
        <v>0.61465398186871201</v>
      </c>
      <c r="G17" s="488">
        <v>0.64139999999999997</v>
      </c>
    </row>
    <row r="18" spans="1:7">
      <c r="A18" s="374"/>
      <c r="B18" s="226" t="s">
        <v>136</v>
      </c>
      <c r="C18" s="489"/>
      <c r="D18" s="489"/>
      <c r="E18" s="489"/>
      <c r="F18" s="489"/>
      <c r="G18" s="490"/>
    </row>
    <row r="19" spans="1:7" ht="15" customHeight="1">
      <c r="A19" s="376">
        <v>8</v>
      </c>
      <c r="B19" s="16" t="s">
        <v>135</v>
      </c>
      <c r="C19" s="491">
        <v>5.5861293351568753E-2</v>
      </c>
      <c r="D19" s="492">
        <v>5.2993221383359178E-2</v>
      </c>
      <c r="E19" s="492">
        <v>5.3669810582202458E-2</v>
      </c>
      <c r="F19" s="492">
        <v>5.20317174040398E-2</v>
      </c>
      <c r="G19" s="493">
        <v>5.1513969400858464E-2</v>
      </c>
    </row>
    <row r="20" spans="1:7">
      <c r="A20" s="376">
        <v>9</v>
      </c>
      <c r="B20" s="16" t="s">
        <v>134</v>
      </c>
      <c r="C20" s="491">
        <v>9.8150186530483272E-3</v>
      </c>
      <c r="D20" s="492">
        <v>1.0653208428244455E-2</v>
      </c>
      <c r="E20" s="492">
        <v>1.1228159128579636E-2</v>
      </c>
      <c r="F20" s="492">
        <v>1.2917904760324344E-2</v>
      </c>
      <c r="G20" s="493">
        <v>1.1600756829130086E-2</v>
      </c>
    </row>
    <row r="21" spans="1:7">
      <c r="A21" s="376">
        <v>10</v>
      </c>
      <c r="B21" s="16" t="s">
        <v>133</v>
      </c>
      <c r="C21" s="491">
        <v>-7.2268487758061725E-4</v>
      </c>
      <c r="D21" s="492">
        <v>-8.0289841064250661E-3</v>
      </c>
      <c r="E21" s="492">
        <v>-2.5075789324937845E-2</v>
      </c>
      <c r="F21" s="492">
        <v>-3.2072626420085133E-2</v>
      </c>
      <c r="G21" s="493">
        <v>-1.6982033631432303E-2</v>
      </c>
    </row>
    <row r="22" spans="1:7">
      <c r="A22" s="376">
        <v>11</v>
      </c>
      <c r="B22" s="16" t="s">
        <v>132</v>
      </c>
      <c r="C22" s="491">
        <v>4.6046274698520427E-2</v>
      </c>
      <c r="D22" s="492">
        <v>4.234001295511472E-2</v>
      </c>
      <c r="E22" s="492">
        <v>4.2441651453622817E-2</v>
      </c>
      <c r="F22" s="492">
        <v>3.9113812643715447E-2</v>
      </c>
      <c r="G22" s="493">
        <v>3.9913212571728383E-2</v>
      </c>
    </row>
    <row r="23" spans="1:7">
      <c r="A23" s="376">
        <v>12</v>
      </c>
      <c r="B23" s="16" t="s">
        <v>278</v>
      </c>
      <c r="C23" s="491">
        <v>-4.9212607323768823E-2</v>
      </c>
      <c r="D23" s="492">
        <v>-3.0294507482027999E-2</v>
      </c>
      <c r="E23" s="492">
        <v>-2.1453635874324258E-2</v>
      </c>
      <c r="F23" s="492">
        <v>-1.4895871396322625E-3</v>
      </c>
      <c r="G23" s="493">
        <v>-8.6756856043989136E-3</v>
      </c>
    </row>
    <row r="24" spans="1:7">
      <c r="A24" s="376">
        <v>13</v>
      </c>
      <c r="B24" s="16" t="s">
        <v>279</v>
      </c>
      <c r="C24" s="491">
        <v>-8.6081006614655786E-2</v>
      </c>
      <c r="D24" s="492">
        <v>-5.9054562989529616E-2</v>
      </c>
      <c r="E24" s="492">
        <v>-4.2117489714720312E-2</v>
      </c>
      <c r="F24" s="492">
        <v>-2.9622484263887032E-3</v>
      </c>
      <c r="G24" s="493">
        <v>-1.795049512864165E-2</v>
      </c>
    </row>
    <row r="25" spans="1:7">
      <c r="A25" s="374"/>
      <c r="B25" s="226" t="s">
        <v>358</v>
      </c>
      <c r="C25" s="489"/>
      <c r="D25" s="489"/>
      <c r="E25" s="489"/>
      <c r="F25" s="489"/>
      <c r="G25" s="490"/>
    </row>
    <row r="26" spans="1:7">
      <c r="A26" s="376">
        <v>14</v>
      </c>
      <c r="B26" s="16" t="s">
        <v>131</v>
      </c>
      <c r="C26" s="491">
        <v>0.17328962070666051</v>
      </c>
      <c r="D26" s="492">
        <v>0.16953830594464225</v>
      </c>
      <c r="E26" s="492">
        <v>0.15875320961175743</v>
      </c>
      <c r="F26" s="492">
        <v>0.19811766436093997</v>
      </c>
      <c r="G26" s="493">
        <v>0.25525555468151145</v>
      </c>
    </row>
    <row r="27" spans="1:7" ht="15" customHeight="1">
      <c r="A27" s="376">
        <v>15</v>
      </c>
      <c r="B27" s="16" t="s">
        <v>130</v>
      </c>
      <c r="C27" s="491">
        <v>0.13713324368921323</v>
      </c>
      <c r="D27" s="492">
        <v>0.10115049256600764</v>
      </c>
      <c r="E27" s="492">
        <v>9.4305302617137376E-2</v>
      </c>
      <c r="F27" s="492">
        <v>0.13237568631614918</v>
      </c>
      <c r="G27" s="493">
        <v>0.17755708480841034</v>
      </c>
    </row>
    <row r="28" spans="1:7">
      <c r="A28" s="376">
        <v>16</v>
      </c>
      <c r="B28" s="16" t="s">
        <v>129</v>
      </c>
      <c r="C28" s="491">
        <v>0.28605497433699351</v>
      </c>
      <c r="D28" s="492">
        <v>0.33366947151237109</v>
      </c>
      <c r="E28" s="492">
        <v>0.22489871684891247</v>
      </c>
      <c r="F28" s="492">
        <v>0.28614739340054146</v>
      </c>
      <c r="G28" s="493">
        <v>0.41790283103249104</v>
      </c>
    </row>
    <row r="29" spans="1:7" ht="15" customHeight="1">
      <c r="A29" s="376">
        <v>17</v>
      </c>
      <c r="B29" s="16" t="s">
        <v>128</v>
      </c>
      <c r="C29" s="491">
        <v>0.27517421153439381</v>
      </c>
      <c r="D29" s="492">
        <v>0.39155223604470585</v>
      </c>
      <c r="E29" s="492">
        <v>0.40332524727430918</v>
      </c>
      <c r="F29" s="492">
        <v>0.29387143267439464</v>
      </c>
      <c r="G29" s="493">
        <v>0.3273566201146475</v>
      </c>
    </row>
    <row r="30" spans="1:7">
      <c r="A30" s="376">
        <v>18</v>
      </c>
      <c r="B30" s="16" t="s">
        <v>127</v>
      </c>
      <c r="C30" s="491">
        <v>1.490987413390128</v>
      </c>
      <c r="D30" s="492">
        <v>1.3356196143611729</v>
      </c>
      <c r="E30" s="492">
        <v>0.4017579657931396</v>
      </c>
      <c r="F30" s="492">
        <v>0.25854928839775171</v>
      </c>
      <c r="G30" s="493">
        <v>-0.20478480921536105</v>
      </c>
    </row>
    <row r="31" spans="1:7" ht="15" customHeight="1">
      <c r="A31" s="374"/>
      <c r="B31" s="226" t="s">
        <v>359</v>
      </c>
      <c r="C31" s="489"/>
      <c r="D31" s="489"/>
      <c r="E31" s="489"/>
      <c r="F31" s="489"/>
      <c r="G31" s="490"/>
    </row>
    <row r="32" spans="1:7" ht="15" customHeight="1">
      <c r="A32" s="376">
        <v>19</v>
      </c>
      <c r="B32" s="16" t="s">
        <v>126</v>
      </c>
      <c r="C32" s="491">
        <v>0.48016869742601015</v>
      </c>
      <c r="D32" s="491">
        <v>0.4170078479062127</v>
      </c>
      <c r="E32" s="491">
        <v>0.42492761910411747</v>
      </c>
      <c r="F32" s="491">
        <v>0.43091112252438835</v>
      </c>
      <c r="G32" s="494">
        <v>0.51298465088577161</v>
      </c>
    </row>
    <row r="33" spans="1:7" ht="15" customHeight="1">
      <c r="A33" s="376">
        <v>20</v>
      </c>
      <c r="B33" s="16" t="s">
        <v>125</v>
      </c>
      <c r="C33" s="491">
        <v>0.66950886874068505</v>
      </c>
      <c r="D33" s="491">
        <v>0.75152612688897757</v>
      </c>
      <c r="E33" s="491">
        <v>0.85789247024223336</v>
      </c>
      <c r="F33" s="491">
        <v>0.79396429307872884</v>
      </c>
      <c r="G33" s="494">
        <v>0.78743775892817736</v>
      </c>
    </row>
    <row r="34" spans="1:7" ht="15" customHeight="1">
      <c r="A34" s="376">
        <v>21</v>
      </c>
      <c r="B34" s="16" t="s">
        <v>124</v>
      </c>
      <c r="C34" s="491">
        <v>0.16806789471257569</v>
      </c>
      <c r="D34" s="491">
        <v>0.26526722414337794</v>
      </c>
      <c r="E34" s="491">
        <v>0.30628651687100539</v>
      </c>
      <c r="F34" s="491">
        <v>0.24903035793997585</v>
      </c>
      <c r="G34" s="494">
        <v>0.20641119051917436</v>
      </c>
    </row>
    <row r="35" spans="1:7" ht="15" customHeight="1">
      <c r="A35" s="377"/>
      <c r="B35" s="226" t="s">
        <v>401</v>
      </c>
      <c r="C35" s="313"/>
      <c r="D35" s="313"/>
      <c r="E35" s="313"/>
      <c r="F35" s="313"/>
      <c r="G35" s="346"/>
    </row>
    <row r="36" spans="1:7">
      <c r="A36" s="376">
        <v>22</v>
      </c>
      <c r="B36" s="16" t="s">
        <v>385</v>
      </c>
      <c r="C36" s="495">
        <v>33798792.152500004</v>
      </c>
      <c r="D36" s="495">
        <v>41082269.822500005</v>
      </c>
      <c r="E36" s="495">
        <v>25472260.159999996</v>
      </c>
      <c r="F36" s="495">
        <v>27468161.832222223</v>
      </c>
      <c r="G36" s="496">
        <v>27057877.602499999</v>
      </c>
    </row>
    <row r="37" spans="1:7" ht="15" customHeight="1">
      <c r="A37" s="376">
        <v>23</v>
      </c>
      <c r="B37" s="16" t="s">
        <v>397</v>
      </c>
      <c r="C37" s="495">
        <v>14770596.876799999</v>
      </c>
      <c r="D37" s="497">
        <v>14400942.012612501</v>
      </c>
      <c r="E37" s="497">
        <v>6591363.1834500004</v>
      </c>
      <c r="F37" s="497">
        <v>12846876.252491109</v>
      </c>
      <c r="G37" s="498">
        <v>6588725.9692499992</v>
      </c>
    </row>
    <row r="38" spans="1:7" ht="14.4" thickBot="1">
      <c r="A38" s="378">
        <v>24</v>
      </c>
      <c r="B38" s="227" t="s">
        <v>386</v>
      </c>
      <c r="C38" s="499">
        <v>2.2882482295341338</v>
      </c>
      <c r="D38" s="500">
        <v>2.8527487845253252</v>
      </c>
      <c r="E38" s="500">
        <v>3.8644904629071739</v>
      </c>
      <c r="F38" s="500">
        <v>2.138119904976584</v>
      </c>
      <c r="G38" s="501">
        <v>4.1066934227923308</v>
      </c>
    </row>
    <row r="39" spans="1:7">
      <c r="A39" s="18"/>
    </row>
    <row r="40" spans="1:7" ht="66">
      <c r="B40" s="304" t="s">
        <v>400</v>
      </c>
    </row>
    <row r="42" spans="1:7" ht="14.4">
      <c r="B42" s="30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1.6640625" style="4" customWidth="1"/>
    <col min="4" max="4" width="13.33203125" style="4" customWidth="1"/>
    <col min="5" max="5" width="14.5546875" style="4" customWidth="1"/>
    <col min="6" max="6" width="11.6640625" style="4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31</v>
      </c>
      <c r="B1" s="4" t="str">
        <f>'Info '!C2</f>
        <v>JSC Silk Road Bank</v>
      </c>
    </row>
    <row r="2" spans="1:8">
      <c r="A2" s="2" t="s">
        <v>32</v>
      </c>
      <c r="B2" s="502">
        <f>'1. key ratios '!B2</f>
        <v>43465</v>
      </c>
    </row>
    <row r="3" spans="1:8">
      <c r="A3" s="2"/>
    </row>
    <row r="4" spans="1:8" ht="14.4" thickBot="1">
      <c r="A4" s="19" t="s">
        <v>33</v>
      </c>
      <c r="B4" s="20" t="s">
        <v>34</v>
      </c>
      <c r="C4" s="19"/>
      <c r="D4" s="21"/>
      <c r="E4" s="21"/>
      <c r="F4" s="22"/>
      <c r="G4" s="22"/>
      <c r="H4" s="23" t="s">
        <v>74</v>
      </c>
    </row>
    <row r="5" spans="1:8">
      <c r="A5" s="24"/>
      <c r="B5" s="25"/>
      <c r="C5" s="431" t="s">
        <v>69</v>
      </c>
      <c r="D5" s="432"/>
      <c r="E5" s="433"/>
      <c r="F5" s="431" t="s">
        <v>73</v>
      </c>
      <c r="G5" s="432"/>
      <c r="H5" s="434"/>
    </row>
    <row r="6" spans="1:8">
      <c r="A6" s="26" t="s">
        <v>7</v>
      </c>
      <c r="B6" s="27" t="s">
        <v>35</v>
      </c>
      <c r="C6" s="28" t="s">
        <v>70</v>
      </c>
      <c r="D6" s="28" t="s">
        <v>71</v>
      </c>
      <c r="E6" s="28" t="s">
        <v>72</v>
      </c>
      <c r="F6" s="28" t="s">
        <v>70</v>
      </c>
      <c r="G6" s="28" t="s">
        <v>71</v>
      </c>
      <c r="H6" s="29" t="s">
        <v>72</v>
      </c>
    </row>
    <row r="7" spans="1:8" ht="14.4">
      <c r="A7" s="26">
        <v>1</v>
      </c>
      <c r="B7" s="30" t="s">
        <v>36</v>
      </c>
      <c r="C7" s="503">
        <v>860388.57</v>
      </c>
      <c r="D7" s="503">
        <v>4191122.1</v>
      </c>
      <c r="E7" s="504">
        <f>C7+D7</f>
        <v>5051510.67</v>
      </c>
      <c r="F7" s="505">
        <v>756780.38</v>
      </c>
      <c r="G7" s="506">
        <v>2321813.1199999996</v>
      </c>
      <c r="H7" s="507">
        <f>F7+G7</f>
        <v>3078593.4999999995</v>
      </c>
    </row>
    <row r="8" spans="1:8" ht="14.4">
      <c r="A8" s="26">
        <v>2</v>
      </c>
      <c r="B8" s="30" t="s">
        <v>37</v>
      </c>
      <c r="C8" s="503">
        <v>170731.84</v>
      </c>
      <c r="D8" s="503">
        <v>3551610.9699999997</v>
      </c>
      <c r="E8" s="504">
        <f t="shared" ref="E8:E20" si="0">C8+D8</f>
        <v>3722342.8099999996</v>
      </c>
      <c r="F8" s="505">
        <v>456496.91</v>
      </c>
      <c r="G8" s="506">
        <v>2317753.35</v>
      </c>
      <c r="H8" s="507">
        <f t="shared" ref="H8:H40" si="1">F8+G8</f>
        <v>2774250.2600000002</v>
      </c>
    </row>
    <row r="9" spans="1:8" ht="14.4">
      <c r="A9" s="26">
        <v>3</v>
      </c>
      <c r="B9" s="30" t="s">
        <v>38</v>
      </c>
      <c r="C9" s="503">
        <v>7529083.9399999995</v>
      </c>
      <c r="D9" s="503">
        <v>6107073.4400000004</v>
      </c>
      <c r="E9" s="504">
        <f t="shared" si="0"/>
        <v>13636157.379999999</v>
      </c>
      <c r="F9" s="505">
        <v>2316242.13</v>
      </c>
      <c r="G9" s="506">
        <v>10162122.190000001</v>
      </c>
      <c r="H9" s="507">
        <f t="shared" si="1"/>
        <v>12478364.32</v>
      </c>
    </row>
    <row r="10" spans="1:8" ht="14.4">
      <c r="A10" s="26">
        <v>4</v>
      </c>
      <c r="B10" s="30" t="s">
        <v>39</v>
      </c>
      <c r="C10" s="503">
        <v>0</v>
      </c>
      <c r="D10" s="503">
        <v>0</v>
      </c>
      <c r="E10" s="504">
        <f t="shared" si="0"/>
        <v>0</v>
      </c>
      <c r="F10" s="505">
        <v>0</v>
      </c>
      <c r="G10" s="506">
        <v>0</v>
      </c>
      <c r="H10" s="507">
        <f t="shared" si="1"/>
        <v>0</v>
      </c>
    </row>
    <row r="11" spans="1:8" ht="14.4">
      <c r="A11" s="26">
        <v>5</v>
      </c>
      <c r="B11" s="30" t="s">
        <v>40</v>
      </c>
      <c r="C11" s="503">
        <v>13125104.880000001</v>
      </c>
      <c r="D11" s="503">
        <v>0</v>
      </c>
      <c r="E11" s="504">
        <f t="shared" si="0"/>
        <v>13125104.880000001</v>
      </c>
      <c r="F11" s="505">
        <v>9704474.25</v>
      </c>
      <c r="G11" s="506">
        <v>0</v>
      </c>
      <c r="H11" s="507">
        <f t="shared" si="1"/>
        <v>9704474.25</v>
      </c>
    </row>
    <row r="12" spans="1:8" ht="14.4">
      <c r="A12" s="26">
        <v>6.1</v>
      </c>
      <c r="B12" s="33" t="s">
        <v>41</v>
      </c>
      <c r="C12" s="503">
        <v>13477028.309999999</v>
      </c>
      <c r="D12" s="503">
        <v>5399814.9000000004</v>
      </c>
      <c r="E12" s="504">
        <f t="shared" si="0"/>
        <v>18876843.210000001</v>
      </c>
      <c r="F12" s="505">
        <v>4411165.1999999993</v>
      </c>
      <c r="G12" s="506">
        <v>3166891.24</v>
      </c>
      <c r="H12" s="507">
        <f t="shared" si="1"/>
        <v>7578056.4399999995</v>
      </c>
    </row>
    <row r="13" spans="1:8" ht="14.4">
      <c r="A13" s="26">
        <v>6.2</v>
      </c>
      <c r="B13" s="33" t="s">
        <v>42</v>
      </c>
      <c r="C13" s="503">
        <v>-2181461.06</v>
      </c>
      <c r="D13" s="503">
        <v>-407181.68</v>
      </c>
      <c r="E13" s="504">
        <f t="shared" si="0"/>
        <v>-2588642.7400000002</v>
      </c>
      <c r="F13" s="505">
        <v>-395766.08</v>
      </c>
      <c r="G13" s="506">
        <v>-949771.53</v>
      </c>
      <c r="H13" s="507">
        <f t="shared" si="1"/>
        <v>-1345537.61</v>
      </c>
    </row>
    <row r="14" spans="1:8" ht="14.4">
      <c r="A14" s="26">
        <v>6</v>
      </c>
      <c r="B14" s="30" t="s">
        <v>43</v>
      </c>
      <c r="C14" s="504">
        <f>C12-C13</f>
        <v>15658489.369999999</v>
      </c>
      <c r="D14" s="504">
        <f>D12-D13</f>
        <v>5806996.5800000001</v>
      </c>
      <c r="E14" s="504">
        <f t="shared" si="0"/>
        <v>21465485.949999999</v>
      </c>
      <c r="F14" s="504">
        <f>F12-F13</f>
        <v>4806931.2799999993</v>
      </c>
      <c r="G14" s="504">
        <f>G12-G13</f>
        <v>4116662.7700000005</v>
      </c>
      <c r="H14" s="507">
        <f t="shared" si="1"/>
        <v>8923594.0500000007</v>
      </c>
    </row>
    <row r="15" spans="1:8" ht="14.4">
      <c r="A15" s="26">
        <v>7</v>
      </c>
      <c r="B15" s="30" t="s">
        <v>44</v>
      </c>
      <c r="C15" s="503">
        <v>653745.65</v>
      </c>
      <c r="D15" s="503">
        <v>27154.699999999997</v>
      </c>
      <c r="E15" s="504">
        <f t="shared" si="0"/>
        <v>680900.35</v>
      </c>
      <c r="F15" s="505">
        <v>612681.3600000001</v>
      </c>
      <c r="G15" s="506">
        <v>11385.23</v>
      </c>
      <c r="H15" s="507">
        <f t="shared" si="1"/>
        <v>624066.59000000008</v>
      </c>
    </row>
    <row r="16" spans="1:8" ht="14.4">
      <c r="A16" s="26">
        <v>8</v>
      </c>
      <c r="B16" s="30" t="s">
        <v>205</v>
      </c>
      <c r="C16" s="503">
        <v>795960.9</v>
      </c>
      <c r="D16" s="503">
        <v>0</v>
      </c>
      <c r="E16" s="504">
        <f t="shared" si="0"/>
        <v>795960.9</v>
      </c>
      <c r="F16" s="505">
        <v>1159038.8400000001</v>
      </c>
      <c r="G16" s="506">
        <v>0</v>
      </c>
      <c r="H16" s="507">
        <f t="shared" si="1"/>
        <v>1159038.8400000001</v>
      </c>
    </row>
    <row r="17" spans="1:8" ht="14.4">
      <c r="A17" s="26">
        <v>9</v>
      </c>
      <c r="B17" s="30" t="s">
        <v>45</v>
      </c>
      <c r="C17" s="503">
        <v>20000</v>
      </c>
      <c r="D17" s="503">
        <v>0</v>
      </c>
      <c r="E17" s="504">
        <f t="shared" si="0"/>
        <v>20000</v>
      </c>
      <c r="F17" s="505">
        <v>20000</v>
      </c>
      <c r="G17" s="506">
        <v>0</v>
      </c>
      <c r="H17" s="507">
        <f t="shared" si="1"/>
        <v>20000</v>
      </c>
    </row>
    <row r="18" spans="1:8" ht="14.4">
      <c r="A18" s="26">
        <v>10</v>
      </c>
      <c r="B18" s="30" t="s">
        <v>46</v>
      </c>
      <c r="C18" s="503">
        <v>14645571.929999996</v>
      </c>
      <c r="D18" s="503">
        <v>0</v>
      </c>
      <c r="E18" s="504">
        <f t="shared" si="0"/>
        <v>14645571.929999996</v>
      </c>
      <c r="F18" s="505">
        <v>15172670.59</v>
      </c>
      <c r="G18" s="506">
        <v>0</v>
      </c>
      <c r="H18" s="507">
        <f t="shared" si="1"/>
        <v>15172670.59</v>
      </c>
    </row>
    <row r="19" spans="1:8" ht="14.4">
      <c r="A19" s="26">
        <v>11</v>
      </c>
      <c r="B19" s="30" t="s">
        <v>47</v>
      </c>
      <c r="C19" s="503">
        <v>1359769.4700000002</v>
      </c>
      <c r="D19" s="503">
        <v>285586.64</v>
      </c>
      <c r="E19" s="504">
        <f t="shared" si="0"/>
        <v>1645356.1100000003</v>
      </c>
      <c r="F19" s="505">
        <v>1385888.2600000002</v>
      </c>
      <c r="G19" s="506">
        <v>295165.72000000003</v>
      </c>
      <c r="H19" s="507">
        <f t="shared" si="1"/>
        <v>1681053.9800000002</v>
      </c>
    </row>
    <row r="20" spans="1:8" ht="14.4">
      <c r="A20" s="26">
        <v>12</v>
      </c>
      <c r="B20" s="35" t="s">
        <v>48</v>
      </c>
      <c r="C20" s="504">
        <f>SUM(C7:C11)+SUM(C14:C19)</f>
        <v>54818846.549999997</v>
      </c>
      <c r="D20" s="504">
        <f>SUM(D7:D11)+SUM(D14:D19)</f>
        <v>19969544.43</v>
      </c>
      <c r="E20" s="504">
        <f t="shared" si="0"/>
        <v>74788390.979999989</v>
      </c>
      <c r="F20" s="504">
        <f>SUM(F7:F11)+SUM(F14:F19)</f>
        <v>36391204</v>
      </c>
      <c r="G20" s="504">
        <f>SUM(G7:G11)+SUM(G14:G19)</f>
        <v>19224902.380000003</v>
      </c>
      <c r="H20" s="507">
        <f t="shared" si="1"/>
        <v>55616106.380000003</v>
      </c>
    </row>
    <row r="21" spans="1:8" ht="14.4">
      <c r="A21" s="26"/>
      <c r="B21" s="27" t="s">
        <v>49</v>
      </c>
      <c r="C21" s="508"/>
      <c r="D21" s="508"/>
      <c r="E21" s="508"/>
      <c r="F21" s="509"/>
      <c r="G21" s="510"/>
      <c r="H21" s="511"/>
    </row>
    <row r="22" spans="1:8" ht="14.4">
      <c r="A22" s="26">
        <v>13</v>
      </c>
      <c r="B22" s="30" t="s">
        <v>50</v>
      </c>
      <c r="C22" s="503">
        <v>0</v>
      </c>
      <c r="D22" s="503">
        <v>0</v>
      </c>
      <c r="E22" s="504">
        <f>C22+D22</f>
        <v>0</v>
      </c>
      <c r="F22" s="505">
        <v>0</v>
      </c>
      <c r="G22" s="506">
        <v>0</v>
      </c>
      <c r="H22" s="507">
        <f t="shared" si="1"/>
        <v>0</v>
      </c>
    </row>
    <row r="23" spans="1:8" ht="14.4">
      <c r="A23" s="26">
        <v>14</v>
      </c>
      <c r="B23" s="30" t="s">
        <v>51</v>
      </c>
      <c r="C23" s="503">
        <v>2652244.9500000002</v>
      </c>
      <c r="D23" s="503">
        <v>7554662.1499999994</v>
      </c>
      <c r="E23" s="504">
        <f t="shared" ref="E23:E40" si="2">C23+D23</f>
        <v>10206907.1</v>
      </c>
      <c r="F23" s="505">
        <v>2674140.4500000002</v>
      </c>
      <c r="G23" s="506">
        <v>6352375.3200000003</v>
      </c>
      <c r="H23" s="507">
        <f t="shared" si="1"/>
        <v>9026515.7699999996</v>
      </c>
    </row>
    <row r="24" spans="1:8" ht="14.4">
      <c r="A24" s="26">
        <v>15</v>
      </c>
      <c r="B24" s="30" t="s">
        <v>52</v>
      </c>
      <c r="C24" s="503">
        <v>388240.3</v>
      </c>
      <c r="D24" s="503">
        <v>1104244.55</v>
      </c>
      <c r="E24" s="504">
        <f t="shared" si="2"/>
        <v>1492484.85</v>
      </c>
      <c r="F24" s="505">
        <v>626934.02</v>
      </c>
      <c r="G24" s="506">
        <v>1270868.8999999999</v>
      </c>
      <c r="H24" s="507">
        <f t="shared" si="1"/>
        <v>1897802.92</v>
      </c>
    </row>
    <row r="25" spans="1:8" ht="14.4">
      <c r="A25" s="26">
        <v>16</v>
      </c>
      <c r="B25" s="30" t="s">
        <v>53</v>
      </c>
      <c r="C25" s="503">
        <v>632110</v>
      </c>
      <c r="D25" s="503">
        <v>685127.1</v>
      </c>
      <c r="E25" s="504">
        <f t="shared" si="2"/>
        <v>1317237.1000000001</v>
      </c>
      <c r="F25" s="505">
        <v>1152492.5</v>
      </c>
      <c r="G25" s="506">
        <v>3431569.33</v>
      </c>
      <c r="H25" s="507">
        <f t="shared" si="1"/>
        <v>4584061.83</v>
      </c>
    </row>
    <row r="26" spans="1:8" ht="14.4">
      <c r="A26" s="26">
        <v>17</v>
      </c>
      <c r="B26" s="30" t="s">
        <v>54</v>
      </c>
      <c r="C26" s="508"/>
      <c r="D26" s="508"/>
      <c r="E26" s="504">
        <f t="shared" si="2"/>
        <v>0</v>
      </c>
      <c r="F26" s="509"/>
      <c r="G26" s="510"/>
      <c r="H26" s="507">
        <f t="shared" si="1"/>
        <v>0</v>
      </c>
    </row>
    <row r="27" spans="1:8" ht="14.4">
      <c r="A27" s="26">
        <v>18</v>
      </c>
      <c r="B27" s="30" t="s">
        <v>55</v>
      </c>
      <c r="C27" s="503">
        <v>0</v>
      </c>
      <c r="D27" s="503">
        <v>0</v>
      </c>
      <c r="E27" s="504">
        <f t="shared" si="2"/>
        <v>0</v>
      </c>
      <c r="F27" s="505">
        <v>0</v>
      </c>
      <c r="G27" s="506">
        <v>0</v>
      </c>
      <c r="H27" s="507">
        <f t="shared" si="1"/>
        <v>0</v>
      </c>
    </row>
    <row r="28" spans="1:8" ht="14.4">
      <c r="A28" s="26">
        <v>19</v>
      </c>
      <c r="B28" s="30" t="s">
        <v>56</v>
      </c>
      <c r="C28" s="503">
        <v>24123.919999999998</v>
      </c>
      <c r="D28" s="503">
        <v>5819.54</v>
      </c>
      <c r="E28" s="504">
        <f t="shared" si="2"/>
        <v>29943.46</v>
      </c>
      <c r="F28" s="505">
        <v>58205.89</v>
      </c>
      <c r="G28" s="506">
        <v>22222.22</v>
      </c>
      <c r="H28" s="507">
        <f t="shared" si="1"/>
        <v>80428.11</v>
      </c>
    </row>
    <row r="29" spans="1:8" ht="14.4">
      <c r="A29" s="26">
        <v>20</v>
      </c>
      <c r="B29" s="30" t="s">
        <v>57</v>
      </c>
      <c r="C29" s="503">
        <v>993401.06</v>
      </c>
      <c r="D29" s="503">
        <v>151391.29999999999</v>
      </c>
      <c r="E29" s="504">
        <f t="shared" si="2"/>
        <v>1144792.3600000001</v>
      </c>
      <c r="F29" s="505">
        <v>940109.27000000014</v>
      </c>
      <c r="G29" s="506">
        <v>46785.61</v>
      </c>
      <c r="H29" s="507">
        <f t="shared" si="1"/>
        <v>986894.88000000012</v>
      </c>
    </row>
    <row r="30" spans="1:8" ht="14.4">
      <c r="A30" s="26">
        <v>21</v>
      </c>
      <c r="B30" s="30" t="s">
        <v>58</v>
      </c>
      <c r="C30" s="503">
        <v>0</v>
      </c>
      <c r="D30" s="503">
        <v>0</v>
      </c>
      <c r="E30" s="504">
        <f t="shared" si="2"/>
        <v>0</v>
      </c>
      <c r="F30" s="505">
        <v>0</v>
      </c>
      <c r="G30" s="506">
        <v>9072700</v>
      </c>
      <c r="H30" s="507">
        <f t="shared" si="1"/>
        <v>9072700</v>
      </c>
    </row>
    <row r="31" spans="1:8" ht="14.4">
      <c r="A31" s="26">
        <v>22</v>
      </c>
      <c r="B31" s="35" t="s">
        <v>59</v>
      </c>
      <c r="C31" s="504">
        <f>SUM(C22:C30)</f>
        <v>4690120.2300000004</v>
      </c>
      <c r="D31" s="504">
        <f>SUM(D22:D30)</f>
        <v>9501244.6399999987</v>
      </c>
      <c r="E31" s="504">
        <f>C31+D31</f>
        <v>14191364.869999999</v>
      </c>
      <c r="F31" s="504">
        <f>SUM(F22:F30)</f>
        <v>5451882.1300000008</v>
      </c>
      <c r="G31" s="504">
        <f>SUM(G22:G30)</f>
        <v>20196521.380000003</v>
      </c>
      <c r="H31" s="507">
        <f t="shared" si="1"/>
        <v>25648403.510000005</v>
      </c>
    </row>
    <row r="32" spans="1:8" ht="14.4">
      <c r="A32" s="26"/>
      <c r="B32" s="27" t="s">
        <v>60</v>
      </c>
      <c r="C32" s="508"/>
      <c r="D32" s="508"/>
      <c r="E32" s="503"/>
      <c r="F32" s="509"/>
      <c r="G32" s="510"/>
      <c r="H32" s="511"/>
    </row>
    <row r="33" spans="1:8" ht="14.4">
      <c r="A33" s="26">
        <v>23</v>
      </c>
      <c r="B33" s="30" t="s">
        <v>61</v>
      </c>
      <c r="C33" s="503">
        <v>61146400</v>
      </c>
      <c r="D33" s="508">
        <v>0</v>
      </c>
      <c r="E33" s="504">
        <f t="shared" si="2"/>
        <v>61146400</v>
      </c>
      <c r="F33" s="505">
        <v>30000000</v>
      </c>
      <c r="G33" s="510">
        <v>0</v>
      </c>
      <c r="H33" s="507">
        <f t="shared" si="1"/>
        <v>30000000</v>
      </c>
    </row>
    <row r="34" spans="1:8" ht="14.4">
      <c r="A34" s="26">
        <v>24</v>
      </c>
      <c r="B34" s="30" t="s">
        <v>62</v>
      </c>
      <c r="C34" s="503">
        <v>0</v>
      </c>
      <c r="D34" s="508">
        <v>0</v>
      </c>
      <c r="E34" s="504">
        <f t="shared" si="2"/>
        <v>0</v>
      </c>
      <c r="F34" s="505">
        <v>0</v>
      </c>
      <c r="G34" s="510">
        <v>0</v>
      </c>
      <c r="H34" s="507">
        <f t="shared" si="1"/>
        <v>0</v>
      </c>
    </row>
    <row r="35" spans="1:8" ht="14.4">
      <c r="A35" s="26">
        <v>25</v>
      </c>
      <c r="B35" s="34" t="s">
        <v>63</v>
      </c>
      <c r="C35" s="503">
        <v>0</v>
      </c>
      <c r="D35" s="508">
        <v>0</v>
      </c>
      <c r="E35" s="504">
        <f t="shared" si="2"/>
        <v>0</v>
      </c>
      <c r="F35" s="505">
        <v>0</v>
      </c>
      <c r="G35" s="510">
        <v>0</v>
      </c>
      <c r="H35" s="507">
        <f t="shared" si="1"/>
        <v>0</v>
      </c>
    </row>
    <row r="36" spans="1:8" ht="14.4">
      <c r="A36" s="26">
        <v>26</v>
      </c>
      <c r="B36" s="30" t="s">
        <v>64</v>
      </c>
      <c r="C36" s="503">
        <v>0</v>
      </c>
      <c r="D36" s="508">
        <v>0</v>
      </c>
      <c r="E36" s="504">
        <f t="shared" si="2"/>
        <v>0</v>
      </c>
      <c r="F36" s="505">
        <v>0</v>
      </c>
      <c r="G36" s="510">
        <v>0</v>
      </c>
      <c r="H36" s="507">
        <f t="shared" si="1"/>
        <v>0</v>
      </c>
    </row>
    <row r="37" spans="1:8" ht="14.4">
      <c r="A37" s="26">
        <v>27</v>
      </c>
      <c r="B37" s="30" t="s">
        <v>65</v>
      </c>
      <c r="C37" s="503">
        <v>0</v>
      </c>
      <c r="D37" s="508">
        <v>0</v>
      </c>
      <c r="E37" s="504">
        <f t="shared" si="2"/>
        <v>0</v>
      </c>
      <c r="F37" s="505">
        <v>0</v>
      </c>
      <c r="G37" s="510">
        <v>0</v>
      </c>
      <c r="H37" s="507">
        <f t="shared" si="1"/>
        <v>0</v>
      </c>
    </row>
    <row r="38" spans="1:8" ht="14.4">
      <c r="A38" s="26">
        <v>28</v>
      </c>
      <c r="B38" s="30" t="s">
        <v>66</v>
      </c>
      <c r="C38" s="503">
        <v>-10709091.25</v>
      </c>
      <c r="D38" s="508">
        <v>0</v>
      </c>
      <c r="E38" s="504">
        <f t="shared" si="2"/>
        <v>-10709091.25</v>
      </c>
      <c r="F38" s="505">
        <v>-7705804.6399999997</v>
      </c>
      <c r="G38" s="510">
        <v>0</v>
      </c>
      <c r="H38" s="507">
        <f t="shared" si="1"/>
        <v>-7705804.6399999997</v>
      </c>
    </row>
    <row r="39" spans="1:8" ht="14.4">
      <c r="A39" s="26">
        <v>29</v>
      </c>
      <c r="B39" s="30" t="s">
        <v>67</v>
      </c>
      <c r="C39" s="503">
        <v>4982432.3</v>
      </c>
      <c r="D39" s="508">
        <v>0</v>
      </c>
      <c r="E39" s="504">
        <f t="shared" si="2"/>
        <v>4982432.3</v>
      </c>
      <c r="F39" s="505">
        <v>4982432.3</v>
      </c>
      <c r="G39" s="510">
        <v>0</v>
      </c>
      <c r="H39" s="507">
        <f t="shared" si="1"/>
        <v>4982432.3</v>
      </c>
    </row>
    <row r="40" spans="1:8" ht="14.4">
      <c r="A40" s="26">
        <v>30</v>
      </c>
      <c r="B40" s="276" t="s">
        <v>273</v>
      </c>
      <c r="C40" s="503">
        <v>55419741.049999997</v>
      </c>
      <c r="D40" s="508">
        <v>0</v>
      </c>
      <c r="E40" s="504">
        <f t="shared" si="2"/>
        <v>55419741.049999997</v>
      </c>
      <c r="F40" s="505">
        <v>27276627.66</v>
      </c>
      <c r="G40" s="510">
        <v>0</v>
      </c>
      <c r="H40" s="507">
        <f t="shared" si="1"/>
        <v>27276627.66</v>
      </c>
    </row>
    <row r="41" spans="1:8" ht="15" thickBot="1">
      <c r="A41" s="36">
        <v>31</v>
      </c>
      <c r="B41" s="37" t="s">
        <v>68</v>
      </c>
      <c r="C41" s="512">
        <f>C31+C40</f>
        <v>60109861.280000001</v>
      </c>
      <c r="D41" s="512">
        <f>D31+D40</f>
        <v>9501244.6399999987</v>
      </c>
      <c r="E41" s="512">
        <f>C41+D41</f>
        <v>69611105.920000002</v>
      </c>
      <c r="F41" s="512">
        <f>F31+F40</f>
        <v>32728509.789999999</v>
      </c>
      <c r="G41" s="512">
        <f>G31+G40</f>
        <v>20196521.380000003</v>
      </c>
      <c r="H41" s="513">
        <f>F41+G41</f>
        <v>52925031.170000002</v>
      </c>
    </row>
    <row r="43" spans="1:8">
      <c r="B43" s="3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09375" defaultRowHeight="13.2"/>
  <cols>
    <col min="1" max="1" width="9.5546875" style="4" bestFit="1" customWidth="1"/>
    <col min="2" max="2" width="53.886718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81">
        <f>'2.RC'!B2</f>
        <v>43465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41" t="s">
        <v>200</v>
      </c>
      <c r="B4" s="228" t="s">
        <v>23</v>
      </c>
      <c r="C4" s="19"/>
      <c r="D4" s="21"/>
      <c r="E4" s="21"/>
      <c r="F4" s="22"/>
      <c r="G4" s="22"/>
      <c r="H4" s="42" t="s">
        <v>74</v>
      </c>
    </row>
    <row r="5" spans="1:8">
      <c r="A5" s="43" t="s">
        <v>7</v>
      </c>
      <c r="B5" s="44"/>
      <c r="C5" s="431" t="s">
        <v>69</v>
      </c>
      <c r="D5" s="432"/>
      <c r="E5" s="433"/>
      <c r="F5" s="431" t="s">
        <v>73</v>
      </c>
      <c r="G5" s="432"/>
      <c r="H5" s="434"/>
    </row>
    <row r="6" spans="1:8">
      <c r="A6" s="45" t="s">
        <v>7</v>
      </c>
      <c r="B6" s="46"/>
      <c r="C6" s="47" t="s">
        <v>70</v>
      </c>
      <c r="D6" s="47" t="s">
        <v>71</v>
      </c>
      <c r="E6" s="47" t="s">
        <v>72</v>
      </c>
      <c r="F6" s="47" t="s">
        <v>70</v>
      </c>
      <c r="G6" s="47" t="s">
        <v>71</v>
      </c>
      <c r="H6" s="48" t="s">
        <v>72</v>
      </c>
    </row>
    <row r="7" spans="1:8">
      <c r="A7" s="49"/>
      <c r="B7" s="228" t="s">
        <v>199</v>
      </c>
      <c r="C7" s="50"/>
      <c r="D7" s="50"/>
      <c r="E7" s="50"/>
      <c r="F7" s="50"/>
      <c r="G7" s="50"/>
      <c r="H7" s="51"/>
    </row>
    <row r="8" spans="1:8" ht="13.8">
      <c r="A8" s="49">
        <v>1</v>
      </c>
      <c r="B8" s="52" t="s">
        <v>198</v>
      </c>
      <c r="C8" s="514">
        <v>286337.18</v>
      </c>
      <c r="D8" s="514">
        <v>78137.53</v>
      </c>
      <c r="E8" s="504">
        <f>C8+D8</f>
        <v>364474.70999999996</v>
      </c>
      <c r="F8" s="514">
        <v>443621.53</v>
      </c>
      <c r="G8" s="514">
        <v>12113.74</v>
      </c>
      <c r="H8" s="515">
        <f>F8+G8</f>
        <v>455735.27</v>
      </c>
    </row>
    <row r="9" spans="1:8" ht="13.8">
      <c r="A9" s="49">
        <v>2</v>
      </c>
      <c r="B9" s="52" t="s">
        <v>197</v>
      </c>
      <c r="C9" s="516">
        <f>SUM(C10:C18)</f>
        <v>1640810.63</v>
      </c>
      <c r="D9" s="516">
        <f>SUM(D10:D18)</f>
        <v>469829.82999999996</v>
      </c>
      <c r="E9" s="504">
        <f t="shared" ref="E9:E67" si="0">C9+D9</f>
        <v>2110640.46</v>
      </c>
      <c r="F9" s="516">
        <f>SUM(F10:F18)</f>
        <v>475929.62000000005</v>
      </c>
      <c r="G9" s="516">
        <f>SUM(G10:G18)</f>
        <v>544523.03</v>
      </c>
      <c r="H9" s="515">
        <f t="shared" ref="H9:H67" si="1">F9+G9</f>
        <v>1020452.6500000001</v>
      </c>
    </row>
    <row r="10" spans="1:8" ht="13.8">
      <c r="A10" s="49">
        <v>2.1</v>
      </c>
      <c r="B10" s="53" t="s">
        <v>196</v>
      </c>
      <c r="C10" s="514">
        <v>0</v>
      </c>
      <c r="D10" s="514">
        <v>0</v>
      </c>
      <c r="E10" s="504">
        <f t="shared" si="0"/>
        <v>0</v>
      </c>
      <c r="F10" s="514">
        <v>0</v>
      </c>
      <c r="G10" s="514">
        <v>0</v>
      </c>
      <c r="H10" s="515">
        <f t="shared" si="1"/>
        <v>0</v>
      </c>
    </row>
    <row r="11" spans="1:8" ht="13.8">
      <c r="A11" s="49">
        <v>2.2000000000000002</v>
      </c>
      <c r="B11" s="53" t="s">
        <v>195</v>
      </c>
      <c r="C11" s="514">
        <v>86174.930000000008</v>
      </c>
      <c r="D11" s="514">
        <v>177018</v>
      </c>
      <c r="E11" s="504">
        <f t="shared" si="0"/>
        <v>263192.93</v>
      </c>
      <c r="F11" s="514">
        <v>1027.350000000024</v>
      </c>
      <c r="G11" s="514">
        <v>156024.16</v>
      </c>
      <c r="H11" s="515">
        <f t="shared" si="1"/>
        <v>157051.51000000004</v>
      </c>
    </row>
    <row r="12" spans="1:8" ht="13.8">
      <c r="A12" s="49">
        <v>2.2999999999999998</v>
      </c>
      <c r="B12" s="53" t="s">
        <v>194</v>
      </c>
      <c r="C12" s="514">
        <v>0</v>
      </c>
      <c r="D12" s="514">
        <v>0</v>
      </c>
      <c r="E12" s="504">
        <f t="shared" si="0"/>
        <v>0</v>
      </c>
      <c r="F12" s="514">
        <v>23976.07</v>
      </c>
      <c r="G12" s="514">
        <v>0</v>
      </c>
      <c r="H12" s="515">
        <f t="shared" si="1"/>
        <v>23976.07</v>
      </c>
    </row>
    <row r="13" spans="1:8" ht="13.8">
      <c r="A13" s="49">
        <v>2.4</v>
      </c>
      <c r="B13" s="53" t="s">
        <v>193</v>
      </c>
      <c r="C13" s="514">
        <v>0</v>
      </c>
      <c r="D13" s="514">
        <v>0</v>
      </c>
      <c r="E13" s="504">
        <f t="shared" si="0"/>
        <v>0</v>
      </c>
      <c r="F13" s="514">
        <v>0</v>
      </c>
      <c r="G13" s="514">
        <v>0</v>
      </c>
      <c r="H13" s="515">
        <f t="shared" si="1"/>
        <v>0</v>
      </c>
    </row>
    <row r="14" spans="1:8" ht="13.8">
      <c r="A14" s="49">
        <v>2.5</v>
      </c>
      <c r="B14" s="53" t="s">
        <v>192</v>
      </c>
      <c r="C14" s="514">
        <v>0</v>
      </c>
      <c r="D14" s="514">
        <v>58592.86</v>
      </c>
      <c r="E14" s="504">
        <f t="shared" si="0"/>
        <v>58592.86</v>
      </c>
      <c r="F14" s="514">
        <v>0</v>
      </c>
      <c r="G14" s="514">
        <v>0</v>
      </c>
      <c r="H14" s="515">
        <f t="shared" si="1"/>
        <v>0</v>
      </c>
    </row>
    <row r="15" spans="1:8" ht="13.8">
      <c r="A15" s="49">
        <v>2.6</v>
      </c>
      <c r="B15" s="53" t="s">
        <v>191</v>
      </c>
      <c r="C15" s="514">
        <v>108748.77</v>
      </c>
      <c r="D15" s="514">
        <v>0</v>
      </c>
      <c r="E15" s="504">
        <f t="shared" si="0"/>
        <v>108748.77</v>
      </c>
      <c r="F15" s="514">
        <v>18263.18</v>
      </c>
      <c r="G15" s="514">
        <v>0</v>
      </c>
      <c r="H15" s="515">
        <f t="shared" si="1"/>
        <v>18263.18</v>
      </c>
    </row>
    <row r="16" spans="1:8" ht="13.8">
      <c r="A16" s="49">
        <v>2.7</v>
      </c>
      <c r="B16" s="53" t="s">
        <v>190</v>
      </c>
      <c r="C16" s="514">
        <v>132134.26999999999</v>
      </c>
      <c r="D16" s="514">
        <v>0</v>
      </c>
      <c r="E16" s="504">
        <f t="shared" si="0"/>
        <v>132134.26999999999</v>
      </c>
      <c r="F16" s="514">
        <v>174370.3</v>
      </c>
      <c r="G16" s="514">
        <v>0</v>
      </c>
      <c r="H16" s="515">
        <f t="shared" si="1"/>
        <v>174370.3</v>
      </c>
    </row>
    <row r="17" spans="1:8" ht="13.8">
      <c r="A17" s="49">
        <v>2.8</v>
      </c>
      <c r="B17" s="53" t="s">
        <v>189</v>
      </c>
      <c r="C17" s="514">
        <v>1309847.67</v>
      </c>
      <c r="D17" s="514">
        <v>234218.97</v>
      </c>
      <c r="E17" s="504">
        <f t="shared" si="0"/>
        <v>1544066.64</v>
      </c>
      <c r="F17" s="514">
        <v>245869.42</v>
      </c>
      <c r="G17" s="514">
        <v>339395.72</v>
      </c>
      <c r="H17" s="515">
        <f t="shared" si="1"/>
        <v>585265.14</v>
      </c>
    </row>
    <row r="18" spans="1:8" ht="13.8">
      <c r="A18" s="49">
        <v>2.9</v>
      </c>
      <c r="B18" s="53" t="s">
        <v>188</v>
      </c>
      <c r="C18" s="514">
        <v>3904.99</v>
      </c>
      <c r="D18" s="514">
        <v>0</v>
      </c>
      <c r="E18" s="504">
        <f t="shared" si="0"/>
        <v>3904.99</v>
      </c>
      <c r="F18" s="514">
        <v>12423.3</v>
      </c>
      <c r="G18" s="514">
        <v>49103.15</v>
      </c>
      <c r="H18" s="515">
        <f t="shared" si="1"/>
        <v>61526.45</v>
      </c>
    </row>
    <row r="19" spans="1:8" ht="13.8">
      <c r="A19" s="49">
        <v>3</v>
      </c>
      <c r="B19" s="52" t="s">
        <v>187</v>
      </c>
      <c r="C19" s="514">
        <v>21648.6</v>
      </c>
      <c r="D19" s="514">
        <v>33865.47</v>
      </c>
      <c r="E19" s="504">
        <f t="shared" si="0"/>
        <v>55514.07</v>
      </c>
      <c r="F19" s="514">
        <v>16895.46</v>
      </c>
      <c r="G19" s="514">
        <v>69909.789999999994</v>
      </c>
      <c r="H19" s="515">
        <f t="shared" si="1"/>
        <v>86805.25</v>
      </c>
    </row>
    <row r="20" spans="1:8" ht="13.8">
      <c r="A20" s="49">
        <v>4</v>
      </c>
      <c r="B20" s="52" t="s">
        <v>186</v>
      </c>
      <c r="C20" s="514">
        <v>875609.16</v>
      </c>
      <c r="D20" s="514"/>
      <c r="E20" s="504">
        <f t="shared" si="0"/>
        <v>875609.16</v>
      </c>
      <c r="F20" s="514">
        <v>1377547.68</v>
      </c>
      <c r="G20" s="514"/>
      <c r="H20" s="515">
        <f t="shared" si="1"/>
        <v>1377547.68</v>
      </c>
    </row>
    <row r="21" spans="1:8" ht="13.8">
      <c r="A21" s="49">
        <v>5</v>
      </c>
      <c r="B21" s="52" t="s">
        <v>185</v>
      </c>
      <c r="C21" s="514">
        <v>71.510000000000005</v>
      </c>
      <c r="D21" s="514">
        <v>2724.87</v>
      </c>
      <c r="E21" s="504">
        <f t="shared" si="0"/>
        <v>2796.38</v>
      </c>
      <c r="F21" s="514">
        <v>1241.5999999999999</v>
      </c>
      <c r="G21" s="514">
        <v>693.75</v>
      </c>
      <c r="H21" s="515">
        <f>F21+G21</f>
        <v>1935.35</v>
      </c>
    </row>
    <row r="22" spans="1:8" ht="13.8">
      <c r="A22" s="49">
        <v>6</v>
      </c>
      <c r="B22" s="54" t="s">
        <v>184</v>
      </c>
      <c r="C22" s="516">
        <f>C8+C9+C19+C20+C21</f>
        <v>2824477.0799999996</v>
      </c>
      <c r="D22" s="516">
        <f>D8+D9+D19+D20+D21</f>
        <v>584557.69999999995</v>
      </c>
      <c r="E22" s="504">
        <f>C22+D22</f>
        <v>3409034.7799999993</v>
      </c>
      <c r="F22" s="516">
        <f>F8+F9+F19+F20+F21</f>
        <v>2315235.89</v>
      </c>
      <c r="G22" s="516">
        <f>G8+G9+G19+G20+G21</f>
        <v>627240.31000000006</v>
      </c>
      <c r="H22" s="515">
        <f>F22+G22</f>
        <v>2942476.2</v>
      </c>
    </row>
    <row r="23" spans="1:8" ht="13.8">
      <c r="A23" s="49"/>
      <c r="B23" s="228" t="s">
        <v>183</v>
      </c>
      <c r="C23" s="514"/>
      <c r="D23" s="514"/>
      <c r="E23" s="503"/>
      <c r="F23" s="514"/>
      <c r="G23" s="514"/>
      <c r="H23" s="517"/>
    </row>
    <row r="24" spans="1:8" ht="13.8">
      <c r="A24" s="49">
        <v>7</v>
      </c>
      <c r="B24" s="52" t="s">
        <v>182</v>
      </c>
      <c r="C24" s="514">
        <v>8164.82</v>
      </c>
      <c r="D24" s="514">
        <v>3764.13</v>
      </c>
      <c r="E24" s="504">
        <f t="shared" si="0"/>
        <v>11928.95</v>
      </c>
      <c r="F24" s="514">
        <v>3256.04</v>
      </c>
      <c r="G24" s="514">
        <v>420.11</v>
      </c>
      <c r="H24" s="515">
        <f t="shared" si="1"/>
        <v>3676.15</v>
      </c>
    </row>
    <row r="25" spans="1:8" ht="13.8">
      <c r="A25" s="49">
        <v>8</v>
      </c>
      <c r="B25" s="52" t="s">
        <v>181</v>
      </c>
      <c r="C25" s="514">
        <v>45601.36</v>
      </c>
      <c r="D25" s="514">
        <v>79876.75</v>
      </c>
      <c r="E25" s="504">
        <f t="shared" si="0"/>
        <v>125478.11</v>
      </c>
      <c r="F25" s="514">
        <v>80593.03</v>
      </c>
      <c r="G25" s="514">
        <v>270163.65000000002</v>
      </c>
      <c r="H25" s="515">
        <f t="shared" si="1"/>
        <v>350756.68000000005</v>
      </c>
    </row>
    <row r="26" spans="1:8" ht="13.8">
      <c r="A26" s="49">
        <v>9</v>
      </c>
      <c r="B26" s="52" t="s">
        <v>180</v>
      </c>
      <c r="C26" s="514">
        <v>17473.5</v>
      </c>
      <c r="D26" s="514">
        <v>10076.299999999999</v>
      </c>
      <c r="E26" s="504">
        <f t="shared" si="0"/>
        <v>27549.8</v>
      </c>
      <c r="F26" s="514">
        <v>1520.54</v>
      </c>
      <c r="G26" s="514">
        <v>9241.75</v>
      </c>
      <c r="H26" s="515">
        <f t="shared" si="1"/>
        <v>10762.29</v>
      </c>
    </row>
    <row r="27" spans="1:8" ht="13.8">
      <c r="A27" s="49">
        <v>10</v>
      </c>
      <c r="B27" s="52" t="s">
        <v>179</v>
      </c>
      <c r="C27" s="514">
        <v>12387.17</v>
      </c>
      <c r="D27" s="514"/>
      <c r="E27" s="504">
        <f t="shared" si="0"/>
        <v>12387.17</v>
      </c>
      <c r="F27" s="514">
        <v>31115.68</v>
      </c>
      <c r="G27" s="514"/>
      <c r="H27" s="515">
        <f t="shared" si="1"/>
        <v>31115.68</v>
      </c>
    </row>
    <row r="28" spans="1:8" ht="13.8">
      <c r="A28" s="49">
        <v>11</v>
      </c>
      <c r="B28" s="52" t="s">
        <v>178</v>
      </c>
      <c r="C28" s="514">
        <v>63018.63</v>
      </c>
      <c r="D28" s="514">
        <v>358616.31</v>
      </c>
      <c r="E28" s="504">
        <f t="shared" si="0"/>
        <v>421634.94</v>
      </c>
      <c r="F28" s="514">
        <v>262585.53000000003</v>
      </c>
      <c r="G28" s="514">
        <v>3738.51</v>
      </c>
      <c r="H28" s="515">
        <f t="shared" si="1"/>
        <v>266324.04000000004</v>
      </c>
    </row>
    <row r="29" spans="1:8" ht="13.8">
      <c r="A29" s="49">
        <v>12</v>
      </c>
      <c r="B29" s="52" t="s">
        <v>177</v>
      </c>
      <c r="C29" s="514"/>
      <c r="D29" s="514"/>
      <c r="E29" s="504">
        <f t="shared" si="0"/>
        <v>0</v>
      </c>
      <c r="F29" s="514"/>
      <c r="G29" s="514"/>
      <c r="H29" s="515">
        <f t="shared" si="1"/>
        <v>0</v>
      </c>
    </row>
    <row r="30" spans="1:8" ht="13.8">
      <c r="A30" s="49">
        <v>13</v>
      </c>
      <c r="B30" s="55" t="s">
        <v>176</v>
      </c>
      <c r="C30" s="516">
        <f>SUM(C24:C29)</f>
        <v>146645.47999999998</v>
      </c>
      <c r="D30" s="516">
        <f>SUM(D24:D29)</f>
        <v>452333.49</v>
      </c>
      <c r="E30" s="504">
        <f t="shared" si="0"/>
        <v>598978.97</v>
      </c>
      <c r="F30" s="516">
        <f>SUM(F24:F29)</f>
        <v>379070.82</v>
      </c>
      <c r="G30" s="516">
        <f>SUM(G24:G29)</f>
        <v>283564.02</v>
      </c>
      <c r="H30" s="515">
        <f t="shared" si="1"/>
        <v>662634.84000000008</v>
      </c>
    </row>
    <row r="31" spans="1:8" ht="13.8">
      <c r="A31" s="49">
        <v>14</v>
      </c>
      <c r="B31" s="55" t="s">
        <v>175</v>
      </c>
      <c r="C31" s="516">
        <f>C22-C30</f>
        <v>2677831.5999999996</v>
      </c>
      <c r="D31" s="516">
        <f>D22-D30</f>
        <v>132224.20999999996</v>
      </c>
      <c r="E31" s="504">
        <f t="shared" si="0"/>
        <v>2810055.8099999996</v>
      </c>
      <c r="F31" s="516">
        <f>F22-F30</f>
        <v>1936165.07</v>
      </c>
      <c r="G31" s="516">
        <f>G22-G30</f>
        <v>343676.29000000004</v>
      </c>
      <c r="H31" s="515">
        <f t="shared" si="1"/>
        <v>2279841.3600000003</v>
      </c>
    </row>
    <row r="32" spans="1:8" ht="13.8">
      <c r="A32" s="49"/>
      <c r="B32" s="56"/>
      <c r="C32" s="518"/>
      <c r="D32" s="518"/>
      <c r="E32" s="518"/>
      <c r="F32" s="518"/>
      <c r="G32" s="518"/>
      <c r="H32" s="519"/>
    </row>
    <row r="33" spans="1:8" ht="13.8">
      <c r="A33" s="49"/>
      <c r="B33" s="56" t="s">
        <v>174</v>
      </c>
      <c r="C33" s="514"/>
      <c r="D33" s="514"/>
      <c r="E33" s="503"/>
      <c r="F33" s="514"/>
      <c r="G33" s="514"/>
      <c r="H33" s="517"/>
    </row>
    <row r="34" spans="1:8" ht="13.8">
      <c r="A34" s="49">
        <v>15</v>
      </c>
      <c r="B34" s="57" t="s">
        <v>173</v>
      </c>
      <c r="C34" s="520">
        <f>C35-C36</f>
        <v>1182721.7899999998</v>
      </c>
      <c r="D34" s="520">
        <f>D35-D36</f>
        <v>144861.57</v>
      </c>
      <c r="E34" s="504">
        <f t="shared" si="0"/>
        <v>1327583.3599999999</v>
      </c>
      <c r="F34" s="520">
        <f>F35-F36</f>
        <v>162799.21</v>
      </c>
      <c r="G34" s="520">
        <f>G35-G36</f>
        <v>313634.45</v>
      </c>
      <c r="H34" s="515">
        <f t="shared" si="1"/>
        <v>476433.66000000003</v>
      </c>
    </row>
    <row r="35" spans="1:8" ht="13.8">
      <c r="A35" s="49">
        <v>15.1</v>
      </c>
      <c r="B35" s="53" t="s">
        <v>172</v>
      </c>
      <c r="C35" s="514">
        <v>1283954.3899999999</v>
      </c>
      <c r="D35" s="514">
        <v>265017.69</v>
      </c>
      <c r="E35" s="504">
        <f t="shared" si="0"/>
        <v>1548972.0799999998</v>
      </c>
      <c r="F35" s="514">
        <v>236837.05</v>
      </c>
      <c r="G35" s="514">
        <v>393249.7</v>
      </c>
      <c r="H35" s="515">
        <f t="shared" si="1"/>
        <v>630086.75</v>
      </c>
    </row>
    <row r="36" spans="1:8" ht="13.8">
      <c r="A36" s="49">
        <v>15.2</v>
      </c>
      <c r="B36" s="53" t="s">
        <v>171</v>
      </c>
      <c r="C36" s="514">
        <v>101232.6</v>
      </c>
      <c r="D36" s="514">
        <v>120156.12</v>
      </c>
      <c r="E36" s="504">
        <f t="shared" si="0"/>
        <v>221388.72</v>
      </c>
      <c r="F36" s="514">
        <v>74037.84</v>
      </c>
      <c r="G36" s="514">
        <v>79615.25</v>
      </c>
      <c r="H36" s="515">
        <f t="shared" si="1"/>
        <v>153653.09</v>
      </c>
    </row>
    <row r="37" spans="1:8" ht="13.8">
      <c r="A37" s="49">
        <v>16</v>
      </c>
      <c r="B37" s="52" t="s">
        <v>170</v>
      </c>
      <c r="C37" s="514">
        <v>0</v>
      </c>
      <c r="D37" s="514">
        <v>0</v>
      </c>
      <c r="E37" s="504">
        <f t="shared" si="0"/>
        <v>0</v>
      </c>
      <c r="F37" s="514">
        <v>0</v>
      </c>
      <c r="G37" s="514">
        <v>0</v>
      </c>
      <c r="H37" s="515">
        <f t="shared" si="1"/>
        <v>0</v>
      </c>
    </row>
    <row r="38" spans="1:8" ht="13.8">
      <c r="A38" s="49">
        <v>17</v>
      </c>
      <c r="B38" s="52" t="s">
        <v>169</v>
      </c>
      <c r="C38" s="514"/>
      <c r="D38" s="514"/>
      <c r="E38" s="504">
        <f t="shared" si="0"/>
        <v>0</v>
      </c>
      <c r="F38" s="514"/>
      <c r="G38" s="514"/>
      <c r="H38" s="515">
        <f t="shared" si="1"/>
        <v>0</v>
      </c>
    </row>
    <row r="39" spans="1:8" ht="13.8">
      <c r="A39" s="49">
        <v>18</v>
      </c>
      <c r="B39" s="52" t="s">
        <v>168</v>
      </c>
      <c r="C39" s="514">
        <v>0</v>
      </c>
      <c r="D39" s="514"/>
      <c r="E39" s="504">
        <f t="shared" si="0"/>
        <v>0</v>
      </c>
      <c r="F39" s="514">
        <v>0</v>
      </c>
      <c r="G39" s="514"/>
      <c r="H39" s="515">
        <f t="shared" si="1"/>
        <v>0</v>
      </c>
    </row>
    <row r="40" spans="1:8" ht="13.8">
      <c r="A40" s="49">
        <v>19</v>
      </c>
      <c r="B40" s="52" t="s">
        <v>167</v>
      </c>
      <c r="C40" s="514">
        <v>951050.15</v>
      </c>
      <c r="D40" s="514"/>
      <c r="E40" s="504">
        <f t="shared" si="0"/>
        <v>951050.15</v>
      </c>
      <c r="F40" s="514">
        <v>294468.21000000002</v>
      </c>
      <c r="G40" s="514"/>
      <c r="H40" s="515">
        <f t="shared" si="1"/>
        <v>294468.21000000002</v>
      </c>
    </row>
    <row r="41" spans="1:8" ht="13.8">
      <c r="A41" s="49">
        <v>20</v>
      </c>
      <c r="B41" s="52" t="s">
        <v>166</v>
      </c>
      <c r="C41" s="514">
        <v>-443918.91</v>
      </c>
      <c r="D41" s="514"/>
      <c r="E41" s="504">
        <f t="shared" si="0"/>
        <v>-443918.91</v>
      </c>
      <c r="F41" s="514">
        <v>96481.71</v>
      </c>
      <c r="G41" s="514"/>
      <c r="H41" s="515">
        <f t="shared" si="1"/>
        <v>96481.71</v>
      </c>
    </row>
    <row r="42" spans="1:8" ht="13.8">
      <c r="A42" s="49">
        <v>21</v>
      </c>
      <c r="B42" s="52" t="s">
        <v>165</v>
      </c>
      <c r="C42" s="514">
        <v>22121.18</v>
      </c>
      <c r="D42" s="514"/>
      <c r="E42" s="504">
        <f t="shared" si="0"/>
        <v>22121.18</v>
      </c>
      <c r="F42" s="514">
        <v>-303209.83</v>
      </c>
      <c r="G42" s="514"/>
      <c r="H42" s="515">
        <f t="shared" si="1"/>
        <v>-303209.83</v>
      </c>
    </row>
    <row r="43" spans="1:8" ht="13.8">
      <c r="A43" s="49">
        <v>22</v>
      </c>
      <c r="B43" s="52" t="s">
        <v>164</v>
      </c>
      <c r="C43" s="514">
        <v>165736.32000000001</v>
      </c>
      <c r="D43" s="514"/>
      <c r="E43" s="504">
        <f t="shared" si="0"/>
        <v>165736.32000000001</v>
      </c>
      <c r="F43" s="514">
        <v>292919.39</v>
      </c>
      <c r="G43" s="514"/>
      <c r="H43" s="515">
        <f t="shared" si="1"/>
        <v>292919.39</v>
      </c>
    </row>
    <row r="44" spans="1:8" ht="13.8">
      <c r="A44" s="49">
        <v>23</v>
      </c>
      <c r="B44" s="52" t="s">
        <v>163</v>
      </c>
      <c r="C44" s="514">
        <v>121609.82</v>
      </c>
      <c r="D44" s="514">
        <v>0</v>
      </c>
      <c r="E44" s="504">
        <f t="shared" si="0"/>
        <v>121609.82</v>
      </c>
      <c r="F44" s="514">
        <v>216308.55</v>
      </c>
      <c r="G44" s="514">
        <v>56.43</v>
      </c>
      <c r="H44" s="515">
        <f t="shared" si="1"/>
        <v>216364.97999999998</v>
      </c>
    </row>
    <row r="45" spans="1:8" ht="13.8">
      <c r="A45" s="49">
        <v>24</v>
      </c>
      <c r="B45" s="55" t="s">
        <v>280</v>
      </c>
      <c r="C45" s="516">
        <f>C34+C37+C38+C39+C40+C41+C42+C43+C44</f>
        <v>1999320.35</v>
      </c>
      <c r="D45" s="516">
        <f>D34+D37+D38+D39+D40+D41+D42+D43+D44</f>
        <v>144861.57</v>
      </c>
      <c r="E45" s="504">
        <f t="shared" si="0"/>
        <v>2144181.92</v>
      </c>
      <c r="F45" s="516">
        <f>F34+F37+F38+F39+F40+F41+F42+F43+F44</f>
        <v>759767.24</v>
      </c>
      <c r="G45" s="516">
        <f>G34+G37+G38+G39+G40+G41+G42+G43+G44</f>
        <v>313690.88</v>
      </c>
      <c r="H45" s="515">
        <f t="shared" si="1"/>
        <v>1073458.1200000001</v>
      </c>
    </row>
    <row r="46" spans="1:8" ht="13.8">
      <c r="A46" s="49"/>
      <c r="B46" s="228" t="s">
        <v>162</v>
      </c>
      <c r="C46" s="514"/>
      <c r="D46" s="514"/>
      <c r="E46" s="514"/>
      <c r="F46" s="514"/>
      <c r="G46" s="514"/>
      <c r="H46" s="521"/>
    </row>
    <row r="47" spans="1:8" ht="13.8">
      <c r="A47" s="49">
        <v>25</v>
      </c>
      <c r="B47" s="52" t="s">
        <v>161</v>
      </c>
      <c r="C47" s="514">
        <v>87492.1</v>
      </c>
      <c r="D47" s="514">
        <v>224391</v>
      </c>
      <c r="E47" s="504">
        <f t="shared" si="0"/>
        <v>311883.09999999998</v>
      </c>
      <c r="F47" s="514">
        <v>227509.58</v>
      </c>
      <c r="G47" s="514">
        <v>132306.66</v>
      </c>
      <c r="H47" s="515">
        <f t="shared" si="1"/>
        <v>359816.24</v>
      </c>
    </row>
    <row r="48" spans="1:8" ht="13.8">
      <c r="A48" s="49">
        <v>26</v>
      </c>
      <c r="B48" s="52" t="s">
        <v>160</v>
      </c>
      <c r="C48" s="514">
        <v>953190.95</v>
      </c>
      <c r="D48" s="514">
        <v>240928.8</v>
      </c>
      <c r="E48" s="504">
        <f t="shared" si="0"/>
        <v>1194119.75</v>
      </c>
      <c r="F48" s="514">
        <v>325728.45</v>
      </c>
      <c r="G48" s="514">
        <v>182862.04</v>
      </c>
      <c r="H48" s="515">
        <f t="shared" si="1"/>
        <v>508590.49</v>
      </c>
    </row>
    <row r="49" spans="1:8" ht="13.8">
      <c r="A49" s="49">
        <v>27</v>
      </c>
      <c r="B49" s="52" t="s">
        <v>159</v>
      </c>
      <c r="C49" s="514">
        <v>1847657.47</v>
      </c>
      <c r="D49" s="514"/>
      <c r="E49" s="504">
        <f t="shared" si="0"/>
        <v>1847657.47</v>
      </c>
      <c r="F49" s="514">
        <v>2002836.08</v>
      </c>
      <c r="G49" s="514"/>
      <c r="H49" s="515">
        <f t="shared" si="1"/>
        <v>2002836.08</v>
      </c>
    </row>
    <row r="50" spans="1:8" ht="13.8">
      <c r="A50" s="49">
        <v>28</v>
      </c>
      <c r="B50" s="52" t="s">
        <v>158</v>
      </c>
      <c r="C50" s="514">
        <v>35682.44</v>
      </c>
      <c r="D50" s="514"/>
      <c r="E50" s="504">
        <f t="shared" si="0"/>
        <v>35682.44</v>
      </c>
      <c r="F50" s="514">
        <v>28535.91</v>
      </c>
      <c r="G50" s="514"/>
      <c r="H50" s="515">
        <f t="shared" si="1"/>
        <v>28535.91</v>
      </c>
    </row>
    <row r="51" spans="1:8" ht="13.8">
      <c r="A51" s="49">
        <v>29</v>
      </c>
      <c r="B51" s="52" t="s">
        <v>157</v>
      </c>
      <c r="C51" s="514">
        <v>559720.87</v>
      </c>
      <c r="D51" s="514"/>
      <c r="E51" s="504">
        <f t="shared" si="0"/>
        <v>559720.87</v>
      </c>
      <c r="F51" s="514">
        <v>578550.5</v>
      </c>
      <c r="G51" s="514"/>
      <c r="H51" s="515">
        <f t="shared" si="1"/>
        <v>578550.5</v>
      </c>
    </row>
    <row r="52" spans="1:8" ht="13.8">
      <c r="A52" s="49">
        <v>30</v>
      </c>
      <c r="B52" s="52" t="s">
        <v>156</v>
      </c>
      <c r="C52" s="514">
        <v>1471074.96</v>
      </c>
      <c r="D52" s="514">
        <v>0</v>
      </c>
      <c r="E52" s="504">
        <f t="shared" si="0"/>
        <v>1471074.96</v>
      </c>
      <c r="F52" s="514">
        <v>1051711.57</v>
      </c>
      <c r="G52" s="514">
        <v>0</v>
      </c>
      <c r="H52" s="515">
        <f t="shared" si="1"/>
        <v>1051711.57</v>
      </c>
    </row>
    <row r="53" spans="1:8" ht="13.8">
      <c r="A53" s="49">
        <v>31</v>
      </c>
      <c r="B53" s="55" t="s">
        <v>281</v>
      </c>
      <c r="C53" s="516">
        <f>C47+C48+C49+C50+C51+C52</f>
        <v>4954818.79</v>
      </c>
      <c r="D53" s="516">
        <f>D47+D48+D49+D50+D51+D52</f>
        <v>465319.8</v>
      </c>
      <c r="E53" s="504">
        <f t="shared" si="0"/>
        <v>5420138.5899999999</v>
      </c>
      <c r="F53" s="516">
        <f>F47+F48+F49+F50+F51+F52</f>
        <v>4214872.0900000008</v>
      </c>
      <c r="G53" s="516">
        <f>G47+G48+G49+G50+G51+G52</f>
        <v>315168.7</v>
      </c>
      <c r="H53" s="515">
        <f t="shared" si="1"/>
        <v>4530040.790000001</v>
      </c>
    </row>
    <row r="54" spans="1:8" ht="13.8">
      <c r="A54" s="49">
        <v>32</v>
      </c>
      <c r="B54" s="55" t="s">
        <v>282</v>
      </c>
      <c r="C54" s="516">
        <f>C45-C53</f>
        <v>-2955498.44</v>
      </c>
      <c r="D54" s="516">
        <f>D45-D53</f>
        <v>-320458.23</v>
      </c>
      <c r="E54" s="504">
        <f t="shared" si="0"/>
        <v>-3275956.67</v>
      </c>
      <c r="F54" s="516">
        <f>F45-F53</f>
        <v>-3455104.8500000006</v>
      </c>
      <c r="G54" s="516">
        <f>G45-G53</f>
        <v>-1477.820000000007</v>
      </c>
      <c r="H54" s="515">
        <f t="shared" si="1"/>
        <v>-3456582.6700000004</v>
      </c>
    </row>
    <row r="55" spans="1:8" ht="13.8">
      <c r="A55" s="49"/>
      <c r="B55" s="56"/>
      <c r="C55" s="518"/>
      <c r="D55" s="518"/>
      <c r="E55" s="518"/>
      <c r="F55" s="518"/>
      <c r="G55" s="518"/>
      <c r="H55" s="519"/>
    </row>
    <row r="56" spans="1:8" ht="13.8">
      <c r="A56" s="49">
        <v>33</v>
      </c>
      <c r="B56" s="55" t="s">
        <v>155</v>
      </c>
      <c r="C56" s="516">
        <f>C31+C54</f>
        <v>-277666.84000000032</v>
      </c>
      <c r="D56" s="516">
        <f>D31+D54</f>
        <v>-188234.02000000002</v>
      </c>
      <c r="E56" s="504">
        <f t="shared" si="0"/>
        <v>-465900.86000000034</v>
      </c>
      <c r="F56" s="516">
        <f>F31+F54</f>
        <v>-1518939.7800000005</v>
      </c>
      <c r="G56" s="516">
        <f>G31+G54</f>
        <v>342198.47000000003</v>
      </c>
      <c r="H56" s="515">
        <f t="shared" si="1"/>
        <v>-1176741.3100000005</v>
      </c>
    </row>
    <row r="57" spans="1:8" ht="13.8">
      <c r="A57" s="49"/>
      <c r="B57" s="56"/>
      <c r="C57" s="518"/>
      <c r="D57" s="518"/>
      <c r="E57" s="518"/>
      <c r="F57" s="518"/>
      <c r="G57" s="518"/>
      <c r="H57" s="519"/>
    </row>
    <row r="58" spans="1:8" ht="13.8">
      <c r="A58" s="49">
        <v>34</v>
      </c>
      <c r="B58" s="52" t="s">
        <v>154</v>
      </c>
      <c r="C58" s="514">
        <v>1661007.95</v>
      </c>
      <c r="D58" s="514"/>
      <c r="E58" s="504">
        <f t="shared" si="0"/>
        <v>1661007.95</v>
      </c>
      <c r="F58" s="514">
        <v>-184089.36</v>
      </c>
      <c r="G58" s="514"/>
      <c r="H58" s="515">
        <f t="shared" si="1"/>
        <v>-184089.36</v>
      </c>
    </row>
    <row r="59" spans="1:8" s="229" customFormat="1" ht="13.8">
      <c r="A59" s="49">
        <v>35</v>
      </c>
      <c r="B59" s="52" t="s">
        <v>153</v>
      </c>
      <c r="C59" s="522">
        <v>0</v>
      </c>
      <c r="D59" s="523"/>
      <c r="E59" s="524">
        <f t="shared" si="0"/>
        <v>0</v>
      </c>
      <c r="F59" s="525">
        <v>0</v>
      </c>
      <c r="G59" s="525"/>
      <c r="H59" s="526">
        <f t="shared" si="1"/>
        <v>0</v>
      </c>
    </row>
    <row r="60" spans="1:8" ht="13.8">
      <c r="A60" s="49">
        <v>36</v>
      </c>
      <c r="B60" s="52" t="s">
        <v>152</v>
      </c>
      <c r="C60" s="514">
        <v>876378.08</v>
      </c>
      <c r="D60" s="514"/>
      <c r="E60" s="504">
        <f t="shared" si="0"/>
        <v>876378.08</v>
      </c>
      <c r="F60" s="514">
        <v>-497097.08</v>
      </c>
      <c r="G60" s="514"/>
      <c r="H60" s="515">
        <f t="shared" si="1"/>
        <v>-497097.08</v>
      </c>
    </row>
    <row r="61" spans="1:8" ht="13.8">
      <c r="A61" s="49">
        <v>37</v>
      </c>
      <c r="B61" s="55" t="s">
        <v>151</v>
      </c>
      <c r="C61" s="516">
        <f>C58+C59+C60</f>
        <v>2537386.0299999998</v>
      </c>
      <c r="D61" s="516">
        <f>D58+D59+D60</f>
        <v>0</v>
      </c>
      <c r="E61" s="504">
        <f t="shared" si="0"/>
        <v>2537386.0299999998</v>
      </c>
      <c r="F61" s="516">
        <f>F58+F59+F60</f>
        <v>-681186.44</v>
      </c>
      <c r="G61" s="516">
        <f>G58+G59+G60</f>
        <v>0</v>
      </c>
      <c r="H61" s="515">
        <f t="shared" si="1"/>
        <v>-681186.44</v>
      </c>
    </row>
    <row r="62" spans="1:8" ht="13.8">
      <c r="A62" s="49"/>
      <c r="B62" s="58"/>
      <c r="C62" s="514"/>
      <c r="D62" s="514"/>
      <c r="E62" s="514"/>
      <c r="F62" s="514"/>
      <c r="G62" s="514"/>
      <c r="H62" s="521"/>
    </row>
    <row r="63" spans="1:8" ht="13.8">
      <c r="A63" s="49">
        <v>38</v>
      </c>
      <c r="B63" s="59" t="s">
        <v>150</v>
      </c>
      <c r="C63" s="516">
        <f>C56-C61</f>
        <v>-2815052.87</v>
      </c>
      <c r="D63" s="516">
        <f>D56-D61</f>
        <v>-188234.02000000002</v>
      </c>
      <c r="E63" s="504">
        <f t="shared" si="0"/>
        <v>-3003286.89</v>
      </c>
      <c r="F63" s="516">
        <f>F56-F61</f>
        <v>-837753.34000000055</v>
      </c>
      <c r="G63" s="516">
        <f>G56-G61</f>
        <v>342198.47000000003</v>
      </c>
      <c r="H63" s="515">
        <f t="shared" si="1"/>
        <v>-495554.87000000052</v>
      </c>
    </row>
    <row r="64" spans="1:8" ht="13.8">
      <c r="A64" s="45">
        <v>39</v>
      </c>
      <c r="B64" s="52" t="s">
        <v>149</v>
      </c>
      <c r="C64" s="527"/>
      <c r="D64" s="527"/>
      <c r="E64" s="504">
        <f t="shared" si="0"/>
        <v>0</v>
      </c>
      <c r="F64" s="527"/>
      <c r="G64" s="527"/>
      <c r="H64" s="515">
        <f t="shared" si="1"/>
        <v>0</v>
      </c>
    </row>
    <row r="65" spans="1:8" ht="13.8">
      <c r="A65" s="49">
        <v>40</v>
      </c>
      <c r="B65" s="55" t="s">
        <v>148</v>
      </c>
      <c r="C65" s="516">
        <f>C63-C64</f>
        <v>-2815052.87</v>
      </c>
      <c r="D65" s="516">
        <f>D63-D64</f>
        <v>-188234.02000000002</v>
      </c>
      <c r="E65" s="504">
        <f t="shared" si="0"/>
        <v>-3003286.89</v>
      </c>
      <c r="F65" s="516">
        <f>F63-F64</f>
        <v>-837753.34000000055</v>
      </c>
      <c r="G65" s="516">
        <f>G63-G64</f>
        <v>342198.47000000003</v>
      </c>
      <c r="H65" s="515">
        <f t="shared" si="1"/>
        <v>-495554.87000000052</v>
      </c>
    </row>
    <row r="66" spans="1:8" ht="13.8">
      <c r="A66" s="45">
        <v>41</v>
      </c>
      <c r="B66" s="52" t="s">
        <v>147</v>
      </c>
      <c r="C66" s="527"/>
      <c r="D66" s="527"/>
      <c r="E66" s="504">
        <f t="shared" si="0"/>
        <v>0</v>
      </c>
      <c r="F66" s="527"/>
      <c r="G66" s="527"/>
      <c r="H66" s="515">
        <f t="shared" si="1"/>
        <v>0</v>
      </c>
    </row>
    <row r="67" spans="1:8" ht="14.4" thickBot="1">
      <c r="A67" s="60">
        <v>42</v>
      </c>
      <c r="B67" s="61" t="s">
        <v>146</v>
      </c>
      <c r="C67" s="528">
        <f>C65+C66</f>
        <v>-2815052.87</v>
      </c>
      <c r="D67" s="528">
        <f>D65+D66</f>
        <v>-188234.02000000002</v>
      </c>
      <c r="E67" s="512">
        <f t="shared" si="0"/>
        <v>-3003286.89</v>
      </c>
      <c r="F67" s="528">
        <f>F65+F66</f>
        <v>-837753.34000000055</v>
      </c>
      <c r="G67" s="528">
        <f>G65+G66</f>
        <v>342198.47000000003</v>
      </c>
      <c r="H67" s="529">
        <f t="shared" si="1"/>
        <v>-495554.87000000052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A3" sqref="A3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8" width="12.6640625" style="5" customWidth="1"/>
    <col min="9" max="16384" width="9.109375" style="5"/>
  </cols>
  <sheetData>
    <row r="1" spans="1:8">
      <c r="A1" s="2" t="s">
        <v>31</v>
      </c>
      <c r="B1" s="5" t="str">
        <f>'Info '!C2</f>
        <v>JSC Silk Road Bank</v>
      </c>
    </row>
    <row r="2" spans="1:8">
      <c r="A2" s="2" t="s">
        <v>32</v>
      </c>
      <c r="B2" s="530">
        <f>'3.PL'!B2</f>
        <v>43465</v>
      </c>
    </row>
    <row r="3" spans="1:8">
      <c r="A3" s="4"/>
    </row>
    <row r="4" spans="1:8" ht="14.4" thickBot="1">
      <c r="A4" s="4" t="s">
        <v>75</v>
      </c>
      <c r="B4" s="4"/>
      <c r="C4" s="206"/>
      <c r="D4" s="206"/>
      <c r="E4" s="206"/>
      <c r="F4" s="207"/>
      <c r="G4" s="207"/>
      <c r="H4" s="208" t="s">
        <v>74</v>
      </c>
    </row>
    <row r="5" spans="1:8">
      <c r="A5" s="435" t="s">
        <v>7</v>
      </c>
      <c r="B5" s="437" t="s">
        <v>347</v>
      </c>
      <c r="C5" s="431" t="s">
        <v>69</v>
      </c>
      <c r="D5" s="432"/>
      <c r="E5" s="433"/>
      <c r="F5" s="431" t="s">
        <v>73</v>
      </c>
      <c r="G5" s="432"/>
      <c r="H5" s="434"/>
    </row>
    <row r="6" spans="1:8">
      <c r="A6" s="436"/>
      <c r="B6" s="438"/>
      <c r="C6" s="28" t="s">
        <v>294</v>
      </c>
      <c r="D6" s="28" t="s">
        <v>123</v>
      </c>
      <c r="E6" s="28" t="s">
        <v>110</v>
      </c>
      <c r="F6" s="28" t="s">
        <v>294</v>
      </c>
      <c r="G6" s="28" t="s">
        <v>123</v>
      </c>
      <c r="H6" s="29" t="s">
        <v>110</v>
      </c>
    </row>
    <row r="7" spans="1:8" s="17" customFormat="1" ht="14.4">
      <c r="A7" s="209">
        <v>1</v>
      </c>
      <c r="B7" s="210" t="s">
        <v>381</v>
      </c>
      <c r="C7" s="506"/>
      <c r="D7" s="506"/>
      <c r="E7" s="211">
        <f>C7+D7</f>
        <v>0</v>
      </c>
      <c r="F7" s="31"/>
      <c r="G7" s="31"/>
      <c r="H7" s="32">
        <f t="shared" ref="H7:H53" si="0">F7+G7</f>
        <v>0</v>
      </c>
    </row>
    <row r="8" spans="1:8" s="17" customFormat="1" ht="14.4">
      <c r="A8" s="209">
        <v>1.1000000000000001</v>
      </c>
      <c r="B8" s="264" t="s">
        <v>312</v>
      </c>
      <c r="C8" s="506">
        <v>0</v>
      </c>
      <c r="D8" s="506">
        <v>80298</v>
      </c>
      <c r="E8" s="211">
        <f t="shared" ref="E8:E53" si="1">C8+D8</f>
        <v>80298</v>
      </c>
      <c r="F8" s="31">
        <v>16720</v>
      </c>
      <c r="G8" s="31">
        <v>25922</v>
      </c>
      <c r="H8" s="32">
        <f t="shared" si="0"/>
        <v>42642</v>
      </c>
    </row>
    <row r="9" spans="1:8" s="17" customFormat="1" ht="14.4">
      <c r="A9" s="209">
        <v>1.2</v>
      </c>
      <c r="B9" s="264" t="s">
        <v>313</v>
      </c>
      <c r="C9" s="506"/>
      <c r="D9" s="506"/>
      <c r="E9" s="211">
        <f t="shared" si="1"/>
        <v>0</v>
      </c>
      <c r="F9" s="31"/>
      <c r="G9" s="31"/>
      <c r="H9" s="32">
        <f t="shared" si="0"/>
        <v>0</v>
      </c>
    </row>
    <row r="10" spans="1:8" s="17" customFormat="1" ht="14.4">
      <c r="A10" s="209">
        <v>1.3</v>
      </c>
      <c r="B10" s="264" t="s">
        <v>314</v>
      </c>
      <c r="C10" s="506">
        <v>231560.08</v>
      </c>
      <c r="D10" s="506">
        <v>26766</v>
      </c>
      <c r="E10" s="211">
        <f t="shared" si="1"/>
        <v>258326.08</v>
      </c>
      <c r="F10" s="31">
        <v>91299.4</v>
      </c>
      <c r="G10" s="31">
        <v>25922</v>
      </c>
      <c r="H10" s="32">
        <f t="shared" si="0"/>
        <v>117221.4</v>
      </c>
    </row>
    <row r="11" spans="1:8" s="17" customFormat="1" ht="14.4">
      <c r="A11" s="209">
        <v>1.4</v>
      </c>
      <c r="B11" s="264" t="s">
        <v>295</v>
      </c>
      <c r="C11" s="506"/>
      <c r="D11" s="506"/>
      <c r="E11" s="211">
        <f t="shared" si="1"/>
        <v>0</v>
      </c>
      <c r="F11" s="31"/>
      <c r="G11" s="31"/>
      <c r="H11" s="32">
        <f t="shared" si="0"/>
        <v>0</v>
      </c>
    </row>
    <row r="12" spans="1:8" s="17" customFormat="1" ht="29.25" customHeight="1">
      <c r="A12" s="209">
        <v>2</v>
      </c>
      <c r="B12" s="213" t="s">
        <v>316</v>
      </c>
      <c r="C12" s="506"/>
      <c r="D12" s="506"/>
      <c r="E12" s="211">
        <f t="shared" si="1"/>
        <v>0</v>
      </c>
      <c r="F12" s="31"/>
      <c r="G12" s="31"/>
      <c r="H12" s="32">
        <f t="shared" si="0"/>
        <v>0</v>
      </c>
    </row>
    <row r="13" spans="1:8" s="17" customFormat="1" ht="19.95" customHeight="1">
      <c r="A13" s="209">
        <v>3</v>
      </c>
      <c r="B13" s="213" t="s">
        <v>315</v>
      </c>
      <c r="C13" s="506"/>
      <c r="D13" s="506"/>
      <c r="E13" s="211">
        <f t="shared" si="1"/>
        <v>0</v>
      </c>
      <c r="F13" s="31"/>
      <c r="G13" s="31"/>
      <c r="H13" s="32">
        <f t="shared" si="0"/>
        <v>0</v>
      </c>
    </row>
    <row r="14" spans="1:8" s="17" customFormat="1" ht="14.4">
      <c r="A14" s="209">
        <v>3.1</v>
      </c>
      <c r="B14" s="265" t="s">
        <v>296</v>
      </c>
      <c r="C14" s="506"/>
      <c r="D14" s="506"/>
      <c r="E14" s="211">
        <f t="shared" si="1"/>
        <v>0</v>
      </c>
      <c r="F14" s="31"/>
      <c r="G14" s="31"/>
      <c r="H14" s="32">
        <f t="shared" si="0"/>
        <v>0</v>
      </c>
    </row>
    <row r="15" spans="1:8" s="17" customFormat="1" ht="14.4">
      <c r="A15" s="209">
        <v>3.2</v>
      </c>
      <c r="B15" s="265" t="s">
        <v>297</v>
      </c>
      <c r="C15" s="506"/>
      <c r="D15" s="506"/>
      <c r="E15" s="211">
        <f t="shared" si="1"/>
        <v>0</v>
      </c>
      <c r="F15" s="31"/>
      <c r="G15" s="31"/>
      <c r="H15" s="32">
        <f t="shared" si="0"/>
        <v>0</v>
      </c>
    </row>
    <row r="16" spans="1:8" s="17" customFormat="1" ht="14.4">
      <c r="A16" s="209">
        <v>4</v>
      </c>
      <c r="B16" s="268" t="s">
        <v>326</v>
      </c>
      <c r="C16" s="506"/>
      <c r="D16" s="506"/>
      <c r="E16" s="211">
        <f t="shared" si="1"/>
        <v>0</v>
      </c>
      <c r="F16" s="31"/>
      <c r="G16" s="31"/>
      <c r="H16" s="32">
        <f t="shared" si="0"/>
        <v>0</v>
      </c>
    </row>
    <row r="17" spans="1:8" s="17" customFormat="1" ht="14.4">
      <c r="A17" s="209">
        <v>4.0999999999999996</v>
      </c>
      <c r="B17" s="265" t="s">
        <v>317</v>
      </c>
      <c r="C17" s="506">
        <v>15500</v>
      </c>
      <c r="D17" s="506">
        <v>1262284.56</v>
      </c>
      <c r="E17" s="211">
        <f t="shared" si="1"/>
        <v>1277784.56</v>
      </c>
      <c r="F17" s="31">
        <v>15500</v>
      </c>
      <c r="G17" s="31">
        <v>4111488.42</v>
      </c>
      <c r="H17" s="32">
        <f t="shared" si="0"/>
        <v>4126988.42</v>
      </c>
    </row>
    <row r="18" spans="1:8" s="17" customFormat="1" ht="14.4">
      <c r="A18" s="209">
        <v>4.2</v>
      </c>
      <c r="B18" s="265" t="s">
        <v>311</v>
      </c>
      <c r="C18" s="506"/>
      <c r="D18" s="506"/>
      <c r="E18" s="211">
        <f t="shared" si="1"/>
        <v>0</v>
      </c>
      <c r="F18" s="31"/>
      <c r="G18" s="31"/>
      <c r="H18" s="32">
        <f t="shared" si="0"/>
        <v>0</v>
      </c>
    </row>
    <row r="19" spans="1:8" s="17" customFormat="1" ht="14.4">
      <c r="A19" s="209">
        <v>5</v>
      </c>
      <c r="B19" s="213" t="s">
        <v>325</v>
      </c>
      <c r="C19" s="506"/>
      <c r="D19" s="506"/>
      <c r="E19" s="211">
        <f t="shared" si="1"/>
        <v>0</v>
      </c>
      <c r="F19" s="31"/>
      <c r="G19" s="31"/>
      <c r="H19" s="32">
        <f t="shared" si="0"/>
        <v>0</v>
      </c>
    </row>
    <row r="20" spans="1:8" s="17" customFormat="1" ht="14.4">
      <c r="A20" s="209">
        <v>5.0999999999999996</v>
      </c>
      <c r="B20" s="266" t="s">
        <v>300</v>
      </c>
      <c r="C20" s="506"/>
      <c r="D20" s="506">
        <v>91004.4</v>
      </c>
      <c r="E20" s="211">
        <f t="shared" si="1"/>
        <v>91004.4</v>
      </c>
      <c r="F20" s="31">
        <v>17520</v>
      </c>
      <c r="G20" s="31">
        <v>31106.400000000001</v>
      </c>
      <c r="H20" s="32">
        <f t="shared" si="0"/>
        <v>48626.400000000001</v>
      </c>
    </row>
    <row r="21" spans="1:8" s="17" customFormat="1" ht="14.4">
      <c r="A21" s="209">
        <v>5.2</v>
      </c>
      <c r="B21" s="266" t="s">
        <v>299</v>
      </c>
      <c r="C21" s="506"/>
      <c r="D21" s="506"/>
      <c r="E21" s="211">
        <f t="shared" si="1"/>
        <v>0</v>
      </c>
      <c r="F21" s="31"/>
      <c r="G21" s="31"/>
      <c r="H21" s="32">
        <f t="shared" si="0"/>
        <v>0</v>
      </c>
    </row>
    <row r="22" spans="1:8" s="17" customFormat="1" ht="14.4">
      <c r="A22" s="209">
        <v>5.3</v>
      </c>
      <c r="B22" s="266" t="s">
        <v>298</v>
      </c>
      <c r="C22" s="506"/>
      <c r="D22" s="506"/>
      <c r="E22" s="211">
        <f t="shared" si="1"/>
        <v>0</v>
      </c>
      <c r="F22" s="31"/>
      <c r="G22" s="31"/>
      <c r="H22" s="32">
        <f t="shared" si="0"/>
        <v>0</v>
      </c>
    </row>
    <row r="23" spans="1:8" s="17" customFormat="1" ht="14.4">
      <c r="A23" s="209" t="s">
        <v>16</v>
      </c>
      <c r="B23" s="214" t="s">
        <v>76</v>
      </c>
      <c r="C23" s="506">
        <v>90000</v>
      </c>
      <c r="D23" s="506">
        <v>5305021.2</v>
      </c>
      <c r="E23" s="211">
        <f t="shared" si="1"/>
        <v>5395021.2000000002</v>
      </c>
      <c r="F23" s="31"/>
      <c r="G23" s="31">
        <v>9803700.4000000004</v>
      </c>
      <c r="H23" s="32">
        <f t="shared" si="0"/>
        <v>9803700.4000000004</v>
      </c>
    </row>
    <row r="24" spans="1:8" s="17" customFormat="1" ht="14.4">
      <c r="A24" s="209" t="s">
        <v>17</v>
      </c>
      <c r="B24" s="214" t="s">
        <v>77</v>
      </c>
      <c r="C24" s="506"/>
      <c r="D24" s="506">
        <v>5661292.7400000002</v>
      </c>
      <c r="E24" s="211">
        <f t="shared" si="1"/>
        <v>5661292.7400000002</v>
      </c>
      <c r="F24" s="31"/>
      <c r="G24" s="31">
        <v>2073759.99</v>
      </c>
      <c r="H24" s="32">
        <f t="shared" si="0"/>
        <v>2073759.99</v>
      </c>
    </row>
    <row r="25" spans="1:8" s="17" customFormat="1" ht="14.4">
      <c r="A25" s="209" t="s">
        <v>18</v>
      </c>
      <c r="B25" s="214" t="s">
        <v>78</v>
      </c>
      <c r="C25" s="506"/>
      <c r="D25" s="506">
        <v>669150</v>
      </c>
      <c r="E25" s="211">
        <f t="shared" si="1"/>
        <v>669150</v>
      </c>
      <c r="F25" s="31"/>
      <c r="G25" s="31">
        <v>406975.4</v>
      </c>
      <c r="H25" s="32">
        <f t="shared" si="0"/>
        <v>406975.4</v>
      </c>
    </row>
    <row r="26" spans="1:8" s="17" customFormat="1" ht="14.4">
      <c r="A26" s="209" t="s">
        <v>19</v>
      </c>
      <c r="B26" s="214" t="s">
        <v>79</v>
      </c>
      <c r="C26" s="506"/>
      <c r="D26" s="506">
        <v>4398992.0999999996</v>
      </c>
      <c r="E26" s="211">
        <f t="shared" si="1"/>
        <v>4398992.0999999996</v>
      </c>
      <c r="F26" s="31"/>
      <c r="G26" s="31">
        <v>2956404.1</v>
      </c>
      <c r="H26" s="32">
        <f t="shared" si="0"/>
        <v>2956404.1</v>
      </c>
    </row>
    <row r="27" spans="1:8" s="17" customFormat="1" ht="14.4">
      <c r="A27" s="209" t="s">
        <v>20</v>
      </c>
      <c r="B27" s="214" t="s">
        <v>80</v>
      </c>
      <c r="C27" s="506"/>
      <c r="D27" s="506"/>
      <c r="E27" s="211">
        <f t="shared" si="1"/>
        <v>0</v>
      </c>
      <c r="F27" s="31"/>
      <c r="G27" s="31"/>
      <c r="H27" s="32">
        <f t="shared" si="0"/>
        <v>0</v>
      </c>
    </row>
    <row r="28" spans="1:8" s="17" customFormat="1" ht="14.4">
      <c r="A28" s="209">
        <v>5.4</v>
      </c>
      <c r="B28" s="266" t="s">
        <v>301</v>
      </c>
      <c r="C28" s="506"/>
      <c r="D28" s="506">
        <v>79495.02</v>
      </c>
      <c r="E28" s="211">
        <f t="shared" si="1"/>
        <v>79495.02</v>
      </c>
      <c r="F28" s="31"/>
      <c r="G28" s="31">
        <v>76988.34</v>
      </c>
      <c r="H28" s="32">
        <f t="shared" si="0"/>
        <v>76988.34</v>
      </c>
    </row>
    <row r="29" spans="1:8" s="17" customFormat="1" ht="14.4">
      <c r="A29" s="209">
        <v>5.5</v>
      </c>
      <c r="B29" s="266" t="s">
        <v>302</v>
      </c>
      <c r="C29" s="506"/>
      <c r="D29" s="506"/>
      <c r="E29" s="211">
        <f t="shared" si="1"/>
        <v>0</v>
      </c>
      <c r="F29" s="31"/>
      <c r="G29" s="31"/>
      <c r="H29" s="32">
        <f t="shared" si="0"/>
        <v>0</v>
      </c>
    </row>
    <row r="30" spans="1:8" s="17" customFormat="1" ht="14.4">
      <c r="A30" s="209">
        <v>5.6</v>
      </c>
      <c r="B30" s="266" t="s">
        <v>303</v>
      </c>
      <c r="C30" s="506"/>
      <c r="D30" s="506"/>
      <c r="E30" s="211">
        <f t="shared" si="1"/>
        <v>0</v>
      </c>
      <c r="F30" s="31"/>
      <c r="G30" s="31"/>
      <c r="H30" s="32">
        <f t="shared" si="0"/>
        <v>0</v>
      </c>
    </row>
    <row r="31" spans="1:8" s="17" customFormat="1" ht="14.4">
      <c r="A31" s="209">
        <v>5.7</v>
      </c>
      <c r="B31" s="266" t="s">
        <v>80</v>
      </c>
      <c r="C31" s="506"/>
      <c r="D31" s="506">
        <v>15035532.84</v>
      </c>
      <c r="E31" s="211">
        <f t="shared" si="1"/>
        <v>15035532.84</v>
      </c>
      <c r="F31" s="31"/>
      <c r="G31" s="31">
        <v>699894</v>
      </c>
      <c r="H31" s="32">
        <f t="shared" si="0"/>
        <v>699894</v>
      </c>
    </row>
    <row r="32" spans="1:8" s="17" customFormat="1" ht="14.4">
      <c r="A32" s="209">
        <v>6</v>
      </c>
      <c r="B32" s="213" t="s">
        <v>331</v>
      </c>
      <c r="C32" s="506"/>
      <c r="D32" s="506"/>
      <c r="E32" s="211">
        <f t="shared" si="1"/>
        <v>0</v>
      </c>
      <c r="F32" s="31"/>
      <c r="G32" s="31"/>
      <c r="H32" s="32">
        <f t="shared" si="0"/>
        <v>0</v>
      </c>
    </row>
    <row r="33" spans="1:8" s="17" customFormat="1" ht="14.4">
      <c r="A33" s="209">
        <v>6.1</v>
      </c>
      <c r="B33" s="267" t="s">
        <v>321</v>
      </c>
      <c r="C33" s="506">
        <v>10106315</v>
      </c>
      <c r="D33" s="506">
        <v>0</v>
      </c>
      <c r="E33" s="211">
        <f t="shared" si="1"/>
        <v>10106315</v>
      </c>
      <c r="F33" s="31">
        <v>0</v>
      </c>
      <c r="G33" s="31">
        <v>1814540</v>
      </c>
      <c r="H33" s="32">
        <f t="shared" si="0"/>
        <v>1814540</v>
      </c>
    </row>
    <row r="34" spans="1:8" s="17" customFormat="1" ht="14.4">
      <c r="A34" s="209">
        <v>6.2</v>
      </c>
      <c r="B34" s="267" t="s">
        <v>322</v>
      </c>
      <c r="C34" s="506">
        <v>0</v>
      </c>
      <c r="D34" s="506">
        <v>9903420</v>
      </c>
      <c r="E34" s="211">
        <f t="shared" si="1"/>
        <v>9903420</v>
      </c>
      <c r="F34" s="31">
        <v>1820000</v>
      </c>
      <c r="G34" s="31">
        <v>0</v>
      </c>
      <c r="H34" s="32">
        <f t="shared" si="0"/>
        <v>1820000</v>
      </c>
    </row>
    <row r="35" spans="1:8" s="17" customFormat="1" ht="14.4">
      <c r="A35" s="209">
        <v>6.3</v>
      </c>
      <c r="B35" s="267" t="s">
        <v>318</v>
      </c>
      <c r="C35" s="506"/>
      <c r="D35" s="506"/>
      <c r="E35" s="211">
        <f t="shared" si="1"/>
        <v>0</v>
      </c>
      <c r="F35" s="31"/>
      <c r="G35" s="31"/>
      <c r="H35" s="32">
        <f t="shared" si="0"/>
        <v>0</v>
      </c>
    </row>
    <row r="36" spans="1:8" s="17" customFormat="1" ht="14.4">
      <c r="A36" s="209">
        <v>6.4</v>
      </c>
      <c r="B36" s="267" t="s">
        <v>319</v>
      </c>
      <c r="C36" s="506"/>
      <c r="D36" s="506"/>
      <c r="E36" s="211">
        <f t="shared" si="1"/>
        <v>0</v>
      </c>
      <c r="F36" s="31"/>
      <c r="G36" s="31"/>
      <c r="H36" s="32">
        <f t="shared" si="0"/>
        <v>0</v>
      </c>
    </row>
    <row r="37" spans="1:8" s="17" customFormat="1" ht="14.4">
      <c r="A37" s="209">
        <v>6.5</v>
      </c>
      <c r="B37" s="267" t="s">
        <v>320</v>
      </c>
      <c r="C37" s="506"/>
      <c r="D37" s="506"/>
      <c r="E37" s="211">
        <f t="shared" si="1"/>
        <v>0</v>
      </c>
      <c r="F37" s="31"/>
      <c r="G37" s="31"/>
      <c r="H37" s="32">
        <f t="shared" si="0"/>
        <v>0</v>
      </c>
    </row>
    <row r="38" spans="1:8" s="17" customFormat="1" ht="14.4">
      <c r="A38" s="209">
        <v>6.6</v>
      </c>
      <c r="B38" s="267" t="s">
        <v>323</v>
      </c>
      <c r="C38" s="506"/>
      <c r="D38" s="506"/>
      <c r="E38" s="211">
        <f t="shared" si="1"/>
        <v>0</v>
      </c>
      <c r="F38" s="31"/>
      <c r="G38" s="31"/>
      <c r="H38" s="32">
        <f t="shared" si="0"/>
        <v>0</v>
      </c>
    </row>
    <row r="39" spans="1:8" s="17" customFormat="1" ht="14.4">
      <c r="A39" s="209">
        <v>6.7</v>
      </c>
      <c r="B39" s="267" t="s">
        <v>324</v>
      </c>
      <c r="C39" s="506"/>
      <c r="D39" s="506"/>
      <c r="E39" s="211">
        <f t="shared" si="1"/>
        <v>0</v>
      </c>
      <c r="F39" s="31"/>
      <c r="G39" s="31"/>
      <c r="H39" s="32">
        <f t="shared" si="0"/>
        <v>0</v>
      </c>
    </row>
    <row r="40" spans="1:8" s="17" customFormat="1" ht="14.4">
      <c r="A40" s="209">
        <v>7</v>
      </c>
      <c r="B40" s="213" t="s">
        <v>327</v>
      </c>
      <c r="C40" s="506"/>
      <c r="D40" s="506"/>
      <c r="E40" s="211">
        <f t="shared" si="1"/>
        <v>0</v>
      </c>
      <c r="F40" s="31"/>
      <c r="G40" s="31"/>
      <c r="H40" s="32">
        <f t="shared" si="0"/>
        <v>0</v>
      </c>
    </row>
    <row r="41" spans="1:8" s="17" customFormat="1" ht="14.4">
      <c r="A41" s="209">
        <v>7.1</v>
      </c>
      <c r="B41" s="212" t="s">
        <v>328</v>
      </c>
      <c r="C41" s="506">
        <v>232024.27</v>
      </c>
      <c r="D41" s="506">
        <v>0</v>
      </c>
      <c r="E41" s="211">
        <f t="shared" si="1"/>
        <v>232024.27</v>
      </c>
      <c r="F41" s="31">
        <v>0</v>
      </c>
      <c r="G41" s="31">
        <v>52952.87</v>
      </c>
      <c r="H41" s="32">
        <f t="shared" si="0"/>
        <v>52952.87</v>
      </c>
    </row>
    <row r="42" spans="1:8" s="17" customFormat="1" ht="26.4">
      <c r="A42" s="209">
        <v>7.2</v>
      </c>
      <c r="B42" s="212" t="s">
        <v>329</v>
      </c>
      <c r="C42" s="506">
        <f>613256+962226</f>
        <v>1575482</v>
      </c>
      <c r="D42" s="506">
        <f>277188+2104914</f>
        <v>2382102</v>
      </c>
      <c r="E42" s="211">
        <f t="shared" si="1"/>
        <v>3957584</v>
      </c>
      <c r="F42" s="31">
        <v>1393631</v>
      </c>
      <c r="G42" s="31">
        <v>2394513</v>
      </c>
      <c r="H42" s="32">
        <f t="shared" si="0"/>
        <v>3788144</v>
      </c>
    </row>
    <row r="43" spans="1:8" s="17" customFormat="1" ht="26.4">
      <c r="A43" s="209">
        <v>7.3</v>
      </c>
      <c r="B43" s="212" t="s">
        <v>332</v>
      </c>
      <c r="C43" s="506">
        <f>232024.27+973831</f>
        <v>1205855.27</v>
      </c>
      <c r="D43" s="506">
        <f>3440950</f>
        <v>3440950</v>
      </c>
      <c r="E43" s="211">
        <f t="shared" si="1"/>
        <v>4646805.2699999996</v>
      </c>
      <c r="F43" s="31">
        <v>1382869</v>
      </c>
      <c r="G43" s="31">
        <v>3786987</v>
      </c>
      <c r="H43" s="32">
        <f t="shared" si="0"/>
        <v>5169856</v>
      </c>
    </row>
    <row r="44" spans="1:8" s="17" customFormat="1" ht="26.4">
      <c r="A44" s="209">
        <v>7.4</v>
      </c>
      <c r="B44" s="212" t="s">
        <v>333</v>
      </c>
      <c r="C44" s="506">
        <f>613256+881654</f>
        <v>1494910</v>
      </c>
      <c r="D44" s="506">
        <v>770565</v>
      </c>
      <c r="E44" s="211">
        <f t="shared" si="1"/>
        <v>2265475</v>
      </c>
      <c r="F44" s="31">
        <v>1284982</v>
      </c>
      <c r="G44" s="31">
        <v>1055987</v>
      </c>
      <c r="H44" s="32">
        <f t="shared" si="0"/>
        <v>2340969</v>
      </c>
    </row>
    <row r="45" spans="1:8" s="17" customFormat="1" ht="14.4">
      <c r="A45" s="209">
        <v>8</v>
      </c>
      <c r="B45" s="213" t="s">
        <v>310</v>
      </c>
      <c r="C45" s="506"/>
      <c r="D45" s="506"/>
      <c r="E45" s="211">
        <f t="shared" si="1"/>
        <v>0</v>
      </c>
      <c r="F45" s="31"/>
      <c r="G45" s="31"/>
      <c r="H45" s="32">
        <f t="shared" si="0"/>
        <v>0</v>
      </c>
    </row>
    <row r="46" spans="1:8" s="17" customFormat="1" ht="14.4">
      <c r="A46" s="209">
        <v>8.1</v>
      </c>
      <c r="B46" s="265" t="s">
        <v>334</v>
      </c>
      <c r="C46" s="506"/>
      <c r="D46" s="506"/>
      <c r="E46" s="211">
        <f t="shared" si="1"/>
        <v>0</v>
      </c>
      <c r="F46" s="31"/>
      <c r="G46" s="31"/>
      <c r="H46" s="32">
        <f t="shared" si="0"/>
        <v>0</v>
      </c>
    </row>
    <row r="47" spans="1:8" s="17" customFormat="1" ht="14.4">
      <c r="A47" s="209">
        <v>8.1999999999999993</v>
      </c>
      <c r="B47" s="265" t="s">
        <v>335</v>
      </c>
      <c r="C47" s="506"/>
      <c r="D47" s="506"/>
      <c r="E47" s="211">
        <f t="shared" si="1"/>
        <v>0</v>
      </c>
      <c r="F47" s="31"/>
      <c r="G47" s="31"/>
      <c r="H47" s="32">
        <f t="shared" si="0"/>
        <v>0</v>
      </c>
    </row>
    <row r="48" spans="1:8" s="17" customFormat="1" ht="14.4">
      <c r="A48" s="209">
        <v>8.3000000000000007</v>
      </c>
      <c r="B48" s="265" t="s">
        <v>336</v>
      </c>
      <c r="C48" s="506"/>
      <c r="D48" s="506"/>
      <c r="E48" s="211">
        <f t="shared" si="1"/>
        <v>0</v>
      </c>
      <c r="F48" s="31"/>
      <c r="G48" s="31"/>
      <c r="H48" s="32">
        <f t="shared" si="0"/>
        <v>0</v>
      </c>
    </row>
    <row r="49" spans="1:8" s="17" customFormat="1" ht="14.4">
      <c r="A49" s="209">
        <v>8.4</v>
      </c>
      <c r="B49" s="265" t="s">
        <v>337</v>
      </c>
      <c r="C49" s="506"/>
      <c r="D49" s="506"/>
      <c r="E49" s="211">
        <f t="shared" si="1"/>
        <v>0</v>
      </c>
      <c r="F49" s="31"/>
      <c r="G49" s="31"/>
      <c r="H49" s="32">
        <f t="shared" si="0"/>
        <v>0</v>
      </c>
    </row>
    <row r="50" spans="1:8" s="17" customFormat="1" ht="14.4">
      <c r="A50" s="209">
        <v>8.5</v>
      </c>
      <c r="B50" s="265" t="s">
        <v>338</v>
      </c>
      <c r="C50" s="506"/>
      <c r="D50" s="506"/>
      <c r="E50" s="211">
        <f t="shared" si="1"/>
        <v>0</v>
      </c>
      <c r="F50" s="31"/>
      <c r="G50" s="31"/>
      <c r="H50" s="32">
        <f t="shared" si="0"/>
        <v>0</v>
      </c>
    </row>
    <row r="51" spans="1:8" s="17" customFormat="1" ht="14.4">
      <c r="A51" s="209">
        <v>8.6</v>
      </c>
      <c r="B51" s="265" t="s">
        <v>339</v>
      </c>
      <c r="C51" s="506"/>
      <c r="D51" s="506"/>
      <c r="E51" s="211">
        <f t="shared" si="1"/>
        <v>0</v>
      </c>
      <c r="F51" s="31"/>
      <c r="G51" s="31"/>
      <c r="H51" s="32">
        <f t="shared" si="0"/>
        <v>0</v>
      </c>
    </row>
    <row r="52" spans="1:8" s="17" customFormat="1" ht="14.4">
      <c r="A52" s="209">
        <v>8.6999999999999993</v>
      </c>
      <c r="B52" s="265" t="s">
        <v>340</v>
      </c>
      <c r="C52" s="506"/>
      <c r="D52" s="506"/>
      <c r="E52" s="211">
        <f t="shared" si="1"/>
        <v>0</v>
      </c>
      <c r="F52" s="31"/>
      <c r="G52" s="31"/>
      <c r="H52" s="32">
        <f t="shared" si="0"/>
        <v>0</v>
      </c>
    </row>
    <row r="53" spans="1:8" s="17" customFormat="1" ht="15" thickBot="1">
      <c r="A53" s="215">
        <v>9</v>
      </c>
      <c r="B53" s="216" t="s">
        <v>330</v>
      </c>
      <c r="C53" s="531"/>
      <c r="D53" s="531"/>
      <c r="E53" s="218">
        <f t="shared" si="1"/>
        <v>0</v>
      </c>
      <c r="F53" s="217"/>
      <c r="G53" s="217"/>
      <c r="H53" s="3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D13" sqref="D13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40" customWidth="1"/>
    <col min="12" max="16384" width="9.109375" style="40"/>
  </cols>
  <sheetData>
    <row r="1" spans="1:8">
      <c r="A1" s="2" t="s">
        <v>31</v>
      </c>
      <c r="B1" s="3" t="str">
        <f>'Info '!C2</f>
        <v>JSC Silk Road Bank</v>
      </c>
      <c r="C1" s="3"/>
    </row>
    <row r="2" spans="1:8">
      <c r="A2" s="2" t="s">
        <v>32</v>
      </c>
      <c r="B2" s="481">
        <f>'4. Off-Balance'!B2</f>
        <v>43465</v>
      </c>
      <c r="C2" s="6"/>
      <c r="D2" s="7"/>
      <c r="E2" s="62"/>
      <c r="F2" s="62"/>
      <c r="G2" s="62"/>
      <c r="H2" s="62"/>
    </row>
    <row r="3" spans="1:8">
      <c r="A3" s="2"/>
      <c r="B3" s="3"/>
      <c r="C3" s="6"/>
      <c r="D3" s="7"/>
      <c r="E3" s="62"/>
      <c r="F3" s="62"/>
      <c r="G3" s="62"/>
      <c r="H3" s="62"/>
    </row>
    <row r="4" spans="1:8" ht="15" customHeight="1" thickBot="1">
      <c r="A4" s="7" t="s">
        <v>204</v>
      </c>
      <c r="B4" s="152" t="s">
        <v>304</v>
      </c>
      <c r="D4" s="63" t="s">
        <v>74</v>
      </c>
    </row>
    <row r="5" spans="1:8" ht="15" customHeight="1">
      <c r="A5" s="250" t="s">
        <v>7</v>
      </c>
      <c r="B5" s="251"/>
      <c r="C5" s="532" t="s">
        <v>489</v>
      </c>
      <c r="D5" s="533" t="s">
        <v>490</v>
      </c>
    </row>
    <row r="6" spans="1:8" ht="15" customHeight="1">
      <c r="A6" s="64">
        <v>1</v>
      </c>
      <c r="B6" s="362" t="s">
        <v>308</v>
      </c>
      <c r="C6" s="534">
        <f>C7+C9+C10</f>
        <v>48236190.690999992</v>
      </c>
      <c r="D6" s="364">
        <f>D7+D9+D10</f>
        <v>52256293.791000001</v>
      </c>
    </row>
    <row r="7" spans="1:8" ht="15" customHeight="1">
      <c r="A7" s="64">
        <v>1.1000000000000001</v>
      </c>
      <c r="B7" s="362" t="s">
        <v>203</v>
      </c>
      <c r="C7" s="535">
        <v>47957824.290999994</v>
      </c>
      <c r="D7" s="365">
        <v>52146025.410999998</v>
      </c>
    </row>
    <row r="8" spans="1:8">
      <c r="A8" s="64" t="s">
        <v>15</v>
      </c>
      <c r="B8" s="362" t="s">
        <v>202</v>
      </c>
      <c r="C8" s="535"/>
      <c r="D8" s="365"/>
    </row>
    <row r="9" spans="1:8" ht="15" customHeight="1">
      <c r="A9" s="64">
        <v>1.2</v>
      </c>
      <c r="B9" s="363" t="s">
        <v>201</v>
      </c>
      <c r="C9" s="535">
        <v>80298</v>
      </c>
      <c r="D9" s="365">
        <v>78887.179999999993</v>
      </c>
    </row>
    <row r="10" spans="1:8" ht="15" customHeight="1">
      <c r="A10" s="64">
        <v>1.3</v>
      </c>
      <c r="B10" s="362" t="s">
        <v>29</v>
      </c>
      <c r="C10" s="536">
        <v>198068.4</v>
      </c>
      <c r="D10" s="365">
        <v>31381.200000000001</v>
      </c>
    </row>
    <row r="11" spans="1:8" ht="15" customHeight="1">
      <c r="A11" s="64">
        <v>2</v>
      </c>
      <c r="B11" s="362" t="s">
        <v>305</v>
      </c>
      <c r="C11" s="535">
        <v>175364.60571645951</v>
      </c>
      <c r="D11" s="365">
        <v>980910.31569253991</v>
      </c>
    </row>
    <row r="12" spans="1:8" ht="15" customHeight="1">
      <c r="A12" s="64">
        <v>3</v>
      </c>
      <c r="B12" s="362" t="s">
        <v>306</v>
      </c>
      <c r="C12" s="536">
        <v>7518974.3374999985</v>
      </c>
      <c r="D12" s="537">
        <v>9093337.6687499993</v>
      </c>
    </row>
    <row r="13" spans="1:8" ht="15" customHeight="1" thickBot="1">
      <c r="A13" s="66">
        <v>4</v>
      </c>
      <c r="B13" s="67" t="s">
        <v>307</v>
      </c>
      <c r="C13" s="366">
        <f>C6+C11+C12</f>
        <v>55930529.63421645</v>
      </c>
      <c r="D13" s="366">
        <f>D6+D11+D12</f>
        <v>62330541.775442541</v>
      </c>
    </row>
    <row r="14" spans="1:8">
      <c r="B14" s="70"/>
    </row>
    <row r="15" spans="1:8">
      <c r="B15" s="71"/>
    </row>
    <row r="16" spans="1:8">
      <c r="B16" s="71"/>
    </row>
    <row r="17" spans="1:4" ht="10.199999999999999">
      <c r="A17" s="40"/>
      <c r="B17" s="40"/>
      <c r="C17" s="40"/>
      <c r="D17" s="40"/>
    </row>
    <row r="18" spans="1:4" ht="10.199999999999999">
      <c r="A18" s="40"/>
      <c r="B18" s="40"/>
      <c r="C18" s="40"/>
      <c r="D18" s="40"/>
    </row>
    <row r="19" spans="1:4" ht="10.199999999999999">
      <c r="A19" s="40"/>
      <c r="B19" s="40"/>
      <c r="C19" s="40"/>
      <c r="D19" s="40"/>
    </row>
    <row r="20" spans="1:4" ht="10.199999999999999">
      <c r="A20" s="40"/>
      <c r="B20" s="40"/>
      <c r="C20" s="40"/>
      <c r="D20" s="40"/>
    </row>
    <row r="21" spans="1:4" ht="10.199999999999999">
      <c r="A21" s="40"/>
      <c r="B21" s="40"/>
      <c r="C21" s="40"/>
      <c r="D21" s="40"/>
    </row>
    <row r="22" spans="1:4" ht="10.199999999999999">
      <c r="A22" s="40"/>
      <c r="B22" s="40"/>
      <c r="C22" s="40"/>
      <c r="D22" s="40"/>
    </row>
    <row r="23" spans="1:4" ht="10.199999999999999">
      <c r="A23" s="40"/>
      <c r="B23" s="40"/>
      <c r="C23" s="40"/>
      <c r="D23" s="40"/>
    </row>
    <row r="24" spans="1:4" ht="10.199999999999999">
      <c r="A24" s="40"/>
      <c r="B24" s="40"/>
      <c r="C24" s="40"/>
      <c r="D24" s="40"/>
    </row>
    <row r="25" spans="1:4" ht="10.199999999999999">
      <c r="A25" s="40"/>
      <c r="B25" s="40"/>
      <c r="C25" s="40"/>
      <c r="D25" s="40"/>
    </row>
    <row r="26" spans="1:4" ht="10.199999999999999">
      <c r="A26" s="40"/>
      <c r="B26" s="40"/>
      <c r="C26" s="40"/>
      <c r="D26" s="40"/>
    </row>
    <row r="27" spans="1:4" ht="10.199999999999999">
      <c r="A27" s="40"/>
      <c r="B27" s="40"/>
      <c r="C27" s="40"/>
      <c r="D27" s="40"/>
    </row>
    <row r="28" spans="1:4" ht="10.199999999999999">
      <c r="A28" s="40"/>
      <c r="B28" s="40"/>
      <c r="C28" s="40"/>
      <c r="D28" s="40"/>
    </row>
    <row r="29" spans="1:4" ht="10.199999999999999">
      <c r="A29" s="40"/>
      <c r="B29" s="40"/>
      <c r="C29" s="40"/>
      <c r="D29" s="4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E18" sqref="E18"/>
    </sheetView>
  </sheetViews>
  <sheetFormatPr defaultColWidth="9.109375" defaultRowHeight="13.8"/>
  <cols>
    <col min="1" max="1" width="6.6640625" style="4" customWidth="1"/>
    <col min="2" max="2" width="81.88671875" style="4" customWidth="1"/>
    <col min="3" max="3" width="9.109375" style="4"/>
    <col min="4" max="16384" width="9.109375" style="5"/>
  </cols>
  <sheetData>
    <row r="1" spans="1:3">
      <c r="A1" s="2" t="s">
        <v>31</v>
      </c>
      <c r="B1" s="4" t="str">
        <f>'Info '!C2</f>
        <v>JSC Silk Road Bank</v>
      </c>
    </row>
    <row r="2" spans="1:3">
      <c r="A2" s="2" t="s">
        <v>32</v>
      </c>
      <c r="B2" s="502">
        <f>'5. RWA '!B2</f>
        <v>43465</v>
      </c>
    </row>
    <row r="4" spans="1:3" ht="16.5" customHeight="1" thickBot="1">
      <c r="A4" s="72" t="s">
        <v>81</v>
      </c>
      <c r="B4" s="73" t="s">
        <v>274</v>
      </c>
      <c r="C4" s="74"/>
    </row>
    <row r="5" spans="1:3">
      <c r="A5" s="75"/>
      <c r="B5" s="439" t="s">
        <v>82</v>
      </c>
      <c r="C5" s="440"/>
    </row>
    <row r="6" spans="1:3">
      <c r="A6" s="76">
        <v>1</v>
      </c>
      <c r="B6" s="77" t="s">
        <v>494</v>
      </c>
      <c r="C6" s="78"/>
    </row>
    <row r="7" spans="1:3">
      <c r="A7" s="76">
        <v>2</v>
      </c>
      <c r="B7" s="77" t="s">
        <v>495</v>
      </c>
      <c r="C7" s="78"/>
    </row>
    <row r="8" spans="1:3">
      <c r="A8" s="76">
        <v>3</v>
      </c>
      <c r="B8" s="77" t="s">
        <v>496</v>
      </c>
      <c r="C8" s="78"/>
    </row>
    <row r="9" spans="1:3">
      <c r="A9" s="76">
        <v>4</v>
      </c>
      <c r="B9" s="77" t="s">
        <v>497</v>
      </c>
      <c r="C9" s="78"/>
    </row>
    <row r="10" spans="1:3">
      <c r="A10" s="76">
        <v>5</v>
      </c>
      <c r="B10" s="77" t="s">
        <v>498</v>
      </c>
      <c r="C10" s="78"/>
    </row>
    <row r="11" spans="1:3">
      <c r="A11" s="76"/>
      <c r="B11" s="441"/>
      <c r="C11" s="442"/>
    </row>
    <row r="12" spans="1:3">
      <c r="A12" s="76"/>
      <c r="B12" s="443" t="s">
        <v>83</v>
      </c>
      <c r="C12" s="444"/>
    </row>
    <row r="13" spans="1:3">
      <c r="A13" s="76">
        <v>1</v>
      </c>
      <c r="B13" s="77" t="s">
        <v>499</v>
      </c>
      <c r="C13" s="79"/>
    </row>
    <row r="14" spans="1:3">
      <c r="A14" s="76">
        <v>2</v>
      </c>
      <c r="B14" s="77" t="s">
        <v>500</v>
      </c>
      <c r="C14" s="79"/>
    </row>
    <row r="15" spans="1:3">
      <c r="A15" s="76">
        <v>3</v>
      </c>
      <c r="B15" s="77" t="s">
        <v>501</v>
      </c>
      <c r="C15" s="79"/>
    </row>
    <row r="16" spans="1:3" ht="15.75" customHeight="1">
      <c r="A16" s="76"/>
      <c r="B16" s="77"/>
      <c r="C16" s="80"/>
    </row>
    <row r="17" spans="1:3" ht="30" customHeight="1">
      <c r="A17" s="76"/>
      <c r="B17" s="443" t="s">
        <v>84</v>
      </c>
      <c r="C17" s="444"/>
    </row>
    <row r="18" spans="1:3">
      <c r="A18" s="76">
        <v>1</v>
      </c>
      <c r="B18" s="77" t="s">
        <v>502</v>
      </c>
      <c r="C18" s="538">
        <v>0.99993948948752498</v>
      </c>
    </row>
    <row r="19" spans="1:3" ht="15.75" customHeight="1">
      <c r="A19" s="76"/>
      <c r="B19" s="77"/>
      <c r="C19" s="78"/>
    </row>
    <row r="20" spans="1:3" ht="29.25" customHeight="1">
      <c r="A20" s="76"/>
      <c r="B20" s="443" t="s">
        <v>85</v>
      </c>
      <c r="C20" s="444"/>
    </row>
    <row r="21" spans="1:3">
      <c r="A21" s="76">
        <v>1</v>
      </c>
      <c r="B21" s="77" t="s">
        <v>503</v>
      </c>
      <c r="C21" s="538">
        <v>0.99987669999999995</v>
      </c>
    </row>
    <row r="22" spans="1:3">
      <c r="A22" s="539">
        <v>1.1000000000000001</v>
      </c>
      <c r="B22" s="540" t="s">
        <v>504</v>
      </c>
      <c r="C22" s="541">
        <v>0.61992355399999999</v>
      </c>
    </row>
    <row r="23" spans="1:3">
      <c r="A23" s="539">
        <v>1.2</v>
      </c>
      <c r="B23" s="540" t="s">
        <v>505</v>
      </c>
      <c r="C23" s="541">
        <v>0.2849648595</v>
      </c>
    </row>
    <row r="24" spans="1:3">
      <c r="A24" s="539">
        <v>1.3</v>
      </c>
      <c r="B24" s="540" t="s">
        <v>506</v>
      </c>
      <c r="C24" s="541">
        <v>9.4988286500000005E-2</v>
      </c>
    </row>
    <row r="25" spans="1:3" ht="14.4" thickBot="1">
      <c r="A25" s="81"/>
      <c r="B25" s="82"/>
      <c r="C25" s="83"/>
    </row>
  </sheetData>
  <mergeCells count="5">
    <mergeCell ref="B5:C5"/>
    <mergeCell ref="B11:C11"/>
    <mergeCell ref="B12:C12"/>
    <mergeCell ref="B20:C20"/>
    <mergeCell ref="B17:C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3" sqref="D23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295" t="s">
        <v>31</v>
      </c>
      <c r="B1" s="296" t="str">
        <f>'Info '!C2</f>
        <v>JSC Silk Road Bank</v>
      </c>
      <c r="C1" s="96"/>
      <c r="D1" s="96"/>
      <c r="E1" s="96"/>
      <c r="F1" s="17"/>
    </row>
    <row r="2" spans="1:7" s="84" customFormat="1" ht="15.75" customHeight="1">
      <c r="A2" s="295" t="s">
        <v>32</v>
      </c>
      <c r="B2" s="542">
        <f>'6. Administrators-shareholders'!B2</f>
        <v>43465</v>
      </c>
    </row>
    <row r="3" spans="1:7" s="84" customFormat="1" ht="15.75" customHeight="1">
      <c r="A3" s="295"/>
    </row>
    <row r="4" spans="1:7" s="84" customFormat="1" ht="15.75" customHeight="1" thickBot="1">
      <c r="A4" s="297" t="s">
        <v>208</v>
      </c>
      <c r="B4" s="449" t="s">
        <v>354</v>
      </c>
      <c r="C4" s="450"/>
      <c r="D4" s="450"/>
      <c r="E4" s="450"/>
    </row>
    <row r="5" spans="1:7" s="87" customFormat="1" ht="17.399999999999999" customHeight="1">
      <c r="A5" s="230"/>
      <c r="B5" s="231"/>
      <c r="C5" s="85" t="s">
        <v>0</v>
      </c>
      <c r="D5" s="85" t="s">
        <v>1</v>
      </c>
      <c r="E5" s="86" t="s">
        <v>2</v>
      </c>
    </row>
    <row r="6" spans="1:7" s="17" customFormat="1" ht="14.4" customHeight="1">
      <c r="A6" s="298"/>
      <c r="B6" s="445" t="s">
        <v>361</v>
      </c>
      <c r="C6" s="445" t="s">
        <v>94</v>
      </c>
      <c r="D6" s="447" t="s">
        <v>207</v>
      </c>
      <c r="E6" s="448"/>
      <c r="G6" s="5"/>
    </row>
    <row r="7" spans="1:7" s="17" customFormat="1" ht="99.6" customHeight="1">
      <c r="A7" s="298"/>
      <c r="B7" s="446"/>
      <c r="C7" s="445"/>
      <c r="D7" s="337" t="s">
        <v>206</v>
      </c>
      <c r="E7" s="338" t="s">
        <v>362</v>
      </c>
      <c r="G7" s="5"/>
    </row>
    <row r="8" spans="1:7">
      <c r="A8" s="299">
        <v>1</v>
      </c>
      <c r="B8" s="339" t="s">
        <v>36</v>
      </c>
      <c r="C8" s="340">
        <v>5051510.67</v>
      </c>
      <c r="D8" s="340"/>
      <c r="E8" s="341">
        <v>5051510.67</v>
      </c>
      <c r="F8" s="17"/>
    </row>
    <row r="9" spans="1:7">
      <c r="A9" s="299">
        <v>2</v>
      </c>
      <c r="B9" s="339" t="s">
        <v>37</v>
      </c>
      <c r="C9" s="340">
        <v>3722342.8099999996</v>
      </c>
      <c r="D9" s="340"/>
      <c r="E9" s="341">
        <v>3722342.8099999996</v>
      </c>
      <c r="F9" s="17"/>
    </row>
    <row r="10" spans="1:7">
      <c r="A10" s="299">
        <v>3</v>
      </c>
      <c r="B10" s="339" t="s">
        <v>38</v>
      </c>
      <c r="C10" s="340">
        <v>13636157.379999999</v>
      </c>
      <c r="D10" s="340"/>
      <c r="E10" s="341">
        <v>13636157.379999999</v>
      </c>
      <c r="F10" s="17"/>
    </row>
    <row r="11" spans="1:7">
      <c r="A11" s="299">
        <v>4</v>
      </c>
      <c r="B11" s="339" t="s">
        <v>39</v>
      </c>
      <c r="C11" s="340">
        <v>0</v>
      </c>
      <c r="D11" s="340"/>
      <c r="E11" s="341">
        <v>0</v>
      </c>
      <c r="F11" s="17"/>
    </row>
    <row r="12" spans="1:7">
      <c r="A12" s="299">
        <v>5</v>
      </c>
      <c r="B12" s="339" t="s">
        <v>40</v>
      </c>
      <c r="C12" s="340">
        <v>13125104.880000001</v>
      </c>
      <c r="D12" s="340"/>
      <c r="E12" s="341">
        <v>13125104.880000001</v>
      </c>
      <c r="F12" s="17"/>
    </row>
    <row r="13" spans="1:7">
      <c r="A13" s="299">
        <v>6.1</v>
      </c>
      <c r="B13" s="342" t="s">
        <v>41</v>
      </c>
      <c r="C13" s="343">
        <v>18876843.210000001</v>
      </c>
      <c r="D13" s="340"/>
      <c r="E13" s="341">
        <v>18876843.210000001</v>
      </c>
      <c r="F13" s="17"/>
    </row>
    <row r="14" spans="1:7">
      <c r="A14" s="299">
        <v>6.2</v>
      </c>
      <c r="B14" s="344" t="s">
        <v>42</v>
      </c>
      <c r="C14" s="343">
        <v>-2588642.7400000002</v>
      </c>
      <c r="D14" s="340"/>
      <c r="E14" s="341">
        <v>-2588642.7400000002</v>
      </c>
      <c r="F14" s="17"/>
    </row>
    <row r="15" spans="1:7">
      <c r="A15" s="299">
        <v>6</v>
      </c>
      <c r="B15" s="339" t="s">
        <v>43</v>
      </c>
      <c r="C15" s="340">
        <v>16288200.470000001</v>
      </c>
      <c r="D15" s="340"/>
      <c r="E15" s="341">
        <v>16288200.470000001</v>
      </c>
      <c r="F15" s="17"/>
    </row>
    <row r="16" spans="1:7">
      <c r="A16" s="299">
        <v>7</v>
      </c>
      <c r="B16" s="339" t="s">
        <v>44</v>
      </c>
      <c r="C16" s="340">
        <v>680900.35</v>
      </c>
      <c r="D16" s="340"/>
      <c r="E16" s="341">
        <v>680900.35</v>
      </c>
      <c r="F16" s="17"/>
    </row>
    <row r="17" spans="1:7">
      <c r="A17" s="299">
        <v>8</v>
      </c>
      <c r="B17" s="339" t="s">
        <v>205</v>
      </c>
      <c r="C17" s="340">
        <v>795960.9</v>
      </c>
      <c r="D17" s="340"/>
      <c r="E17" s="341">
        <v>795960.9</v>
      </c>
      <c r="F17" s="300"/>
      <c r="G17" s="90"/>
    </row>
    <row r="18" spans="1:7">
      <c r="A18" s="299">
        <v>9</v>
      </c>
      <c r="B18" s="339" t="s">
        <v>45</v>
      </c>
      <c r="C18" s="340">
        <v>20000</v>
      </c>
      <c r="D18" s="340"/>
      <c r="E18" s="341">
        <v>20000</v>
      </c>
      <c r="F18" s="17"/>
      <c r="G18" s="90"/>
    </row>
    <row r="19" spans="1:7">
      <c r="A19" s="299">
        <v>10</v>
      </c>
      <c r="B19" s="339" t="s">
        <v>46</v>
      </c>
      <c r="C19" s="340">
        <v>14645571.929999996</v>
      </c>
      <c r="D19" s="340">
        <v>56368</v>
      </c>
      <c r="E19" s="341">
        <v>14589203.929999996</v>
      </c>
      <c r="F19" s="17"/>
      <c r="G19" s="90"/>
    </row>
    <row r="20" spans="1:7">
      <c r="A20" s="299">
        <v>11</v>
      </c>
      <c r="B20" s="339" t="s">
        <v>47</v>
      </c>
      <c r="C20" s="340">
        <v>1645356.1100000003</v>
      </c>
      <c r="D20" s="340"/>
      <c r="E20" s="341">
        <v>1645356.1100000003</v>
      </c>
      <c r="F20" s="17"/>
    </row>
    <row r="21" spans="1:7" ht="27" thickBot="1">
      <c r="A21" s="173"/>
      <c r="B21" s="301" t="s">
        <v>364</v>
      </c>
      <c r="C21" s="232">
        <f>SUM(C8:C12, C15:C20)</f>
        <v>69611105.5</v>
      </c>
      <c r="D21" s="232">
        <f>SUM(D8:D12, D15:D20)</f>
        <v>56368</v>
      </c>
      <c r="E21" s="345">
        <f>SUM(E8:E12, E15:E20)</f>
        <v>69554737.5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1"/>
      <c r="F25" s="5"/>
      <c r="G25" s="5"/>
    </row>
    <row r="26" spans="1:7" s="4" customFormat="1">
      <c r="B26" s="91"/>
      <c r="F26" s="5"/>
      <c r="G26" s="5"/>
    </row>
    <row r="27" spans="1:7" s="4" customFormat="1">
      <c r="B27" s="91"/>
      <c r="F27" s="5"/>
      <c r="G27" s="5"/>
    </row>
    <row r="28" spans="1:7" s="4" customFormat="1">
      <c r="B28" s="91"/>
      <c r="F28" s="5"/>
      <c r="G28" s="5"/>
    </row>
    <row r="29" spans="1:7" s="4" customFormat="1">
      <c r="B29" s="91"/>
      <c r="F29" s="5"/>
      <c r="G29" s="5"/>
    </row>
    <row r="30" spans="1:7" s="4" customFormat="1">
      <c r="B30" s="91"/>
      <c r="F30" s="5"/>
      <c r="G30" s="5"/>
    </row>
    <row r="31" spans="1:7" s="4" customFormat="1">
      <c r="B31" s="91"/>
      <c r="F31" s="5"/>
      <c r="G31" s="5"/>
    </row>
    <row r="32" spans="1:7" s="4" customFormat="1">
      <c r="B32" s="91"/>
      <c r="F32" s="5"/>
      <c r="G32" s="5"/>
    </row>
    <row r="33" spans="2:7" s="4" customFormat="1">
      <c r="B33" s="91"/>
      <c r="F33" s="5"/>
      <c r="G33" s="5"/>
    </row>
    <row r="34" spans="2:7" s="4" customFormat="1">
      <c r="B34" s="91"/>
      <c r="F34" s="5"/>
      <c r="G34" s="5"/>
    </row>
    <row r="35" spans="2:7" s="4" customFormat="1">
      <c r="B35" s="91"/>
      <c r="F35" s="5"/>
      <c r="G35" s="5"/>
    </row>
    <row r="36" spans="2:7" s="4" customFormat="1">
      <c r="B36" s="91"/>
      <c r="F36" s="5"/>
      <c r="G36" s="5"/>
    </row>
    <row r="37" spans="2:7" s="4" customFormat="1">
      <c r="B37" s="91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8" sqref="C18"/>
    </sheetView>
  </sheetViews>
  <sheetFormatPr defaultColWidth="9.109375" defaultRowHeight="13.2" outlineLevelRow="1"/>
  <cols>
    <col min="1" max="1" width="9.5546875" style="4" bestFit="1" customWidth="1"/>
    <col min="2" max="2" width="81.8867187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31</v>
      </c>
      <c r="B1" s="4" t="str">
        <f>'Info '!C2</f>
        <v>JSC Silk Road Bank</v>
      </c>
    </row>
    <row r="2" spans="1:6" s="84" customFormat="1" ht="15.75" customHeight="1">
      <c r="A2" s="2" t="s">
        <v>32</v>
      </c>
      <c r="B2" s="502">
        <f>'7. LI1 '!B2</f>
        <v>43465</v>
      </c>
      <c r="C2" s="4"/>
      <c r="D2" s="4"/>
      <c r="E2" s="4"/>
      <c r="F2" s="4"/>
    </row>
    <row r="3" spans="1:6" s="84" customFormat="1" ht="15.75" customHeight="1">
      <c r="C3" s="4"/>
      <c r="D3" s="4"/>
      <c r="E3" s="4"/>
      <c r="F3" s="4"/>
    </row>
    <row r="4" spans="1:6" s="84" customFormat="1" ht="40.799999999999997" customHeight="1" thickBot="1">
      <c r="A4" s="87" t="s">
        <v>86</v>
      </c>
      <c r="B4" s="544" t="s">
        <v>341</v>
      </c>
      <c r="C4" s="543" t="s">
        <v>74</v>
      </c>
      <c r="D4" s="4"/>
      <c r="E4" s="4"/>
      <c r="F4" s="4"/>
    </row>
    <row r="5" spans="1:6">
      <c r="A5" s="237">
        <v>1</v>
      </c>
      <c r="B5" s="302" t="s">
        <v>363</v>
      </c>
      <c r="C5" s="238">
        <f>'7. LI1 '!E21</f>
        <v>69554737.5</v>
      </c>
    </row>
    <row r="6" spans="1:6" s="239" customFormat="1">
      <c r="A6" s="92">
        <v>2.1</v>
      </c>
      <c r="B6" s="234" t="s">
        <v>342</v>
      </c>
      <c r="C6" s="161">
        <v>338624.07999999996</v>
      </c>
    </row>
    <row r="7" spans="1:6" s="70" customFormat="1" outlineLevel="1">
      <c r="A7" s="64">
        <v>2.2000000000000002</v>
      </c>
      <c r="B7" s="65" t="s">
        <v>343</v>
      </c>
      <c r="C7" s="240">
        <v>9903420</v>
      </c>
    </row>
    <row r="8" spans="1:6" s="70" customFormat="1">
      <c r="A8" s="64">
        <v>3</v>
      </c>
      <c r="B8" s="235" t="s">
        <v>344</v>
      </c>
      <c r="C8" s="241">
        <f>SUM(C5:C7)</f>
        <v>79796781.579999998</v>
      </c>
    </row>
    <row r="9" spans="1:6" s="239" customFormat="1">
      <c r="A9" s="92">
        <v>4</v>
      </c>
      <c r="B9" s="94" t="s">
        <v>89</v>
      </c>
      <c r="C9" s="161">
        <v>244293.68</v>
      </c>
    </row>
    <row r="10" spans="1:6" s="70" customFormat="1" outlineLevel="1">
      <c r="A10" s="64">
        <v>5.0999999999999996</v>
      </c>
      <c r="B10" s="65" t="s">
        <v>345</v>
      </c>
      <c r="C10" s="240">
        <v>-258326.07999999996</v>
      </c>
    </row>
    <row r="11" spans="1:6" s="70" customFormat="1" ht="26.4" outlineLevel="1">
      <c r="A11" s="64">
        <v>5.2</v>
      </c>
      <c r="B11" s="65" t="s">
        <v>346</v>
      </c>
      <c r="C11" s="240">
        <v>-9705351.5999999996</v>
      </c>
    </row>
    <row r="12" spans="1:6" s="70" customFormat="1">
      <c r="A12" s="64">
        <v>6</v>
      </c>
      <c r="B12" s="233" t="s">
        <v>88</v>
      </c>
      <c r="C12" s="240"/>
    </row>
    <row r="13" spans="1:6" s="70" customFormat="1" ht="13.8" thickBot="1">
      <c r="A13" s="66">
        <v>7</v>
      </c>
      <c r="B13" s="236" t="s">
        <v>292</v>
      </c>
      <c r="C13" s="242">
        <f>SUM(C8:C12)</f>
        <v>70077397.580000013</v>
      </c>
    </row>
    <row r="15" spans="1:6">
      <c r="A15" s="257"/>
      <c r="B15" s="257"/>
    </row>
    <row r="16" spans="1:6">
      <c r="A16" s="257"/>
      <c r="B16" s="257"/>
    </row>
    <row r="17" spans="1:5" ht="13.8">
      <c r="A17" s="252"/>
      <c r="B17" s="253"/>
      <c r="C17" s="257"/>
      <c r="D17" s="257"/>
      <c r="E17" s="257"/>
    </row>
    <row r="18" spans="1:5" ht="14.4">
      <c r="A18" s="258"/>
      <c r="B18" s="259"/>
      <c r="C18" s="257"/>
      <c r="D18" s="257"/>
      <c r="E18" s="257"/>
    </row>
    <row r="19" spans="1:5" ht="13.8">
      <c r="A19" s="260"/>
      <c r="B19" s="254"/>
      <c r="C19" s="257"/>
      <c r="D19" s="257"/>
      <c r="E19" s="257"/>
    </row>
    <row r="20" spans="1:5" ht="13.8">
      <c r="A20" s="261"/>
      <c r="B20" s="255"/>
      <c r="C20" s="257"/>
      <c r="D20" s="257"/>
      <c r="E20" s="257"/>
    </row>
    <row r="21" spans="1:5" ht="13.8">
      <c r="A21" s="261"/>
      <c r="B21" s="259"/>
      <c r="C21" s="257"/>
      <c r="D21" s="257"/>
      <c r="E21" s="257"/>
    </row>
    <row r="22" spans="1:5" ht="13.8">
      <c r="A22" s="260"/>
      <c r="B22" s="256"/>
      <c r="C22" s="257"/>
      <c r="D22" s="257"/>
      <c r="E22" s="257"/>
    </row>
    <row r="23" spans="1:5" ht="13.8">
      <c r="A23" s="261"/>
      <c r="B23" s="255"/>
      <c r="C23" s="257"/>
      <c r="D23" s="257"/>
      <c r="E23" s="257"/>
    </row>
    <row r="24" spans="1:5" ht="13.8">
      <c r="A24" s="261"/>
      <c r="B24" s="255"/>
      <c r="C24" s="257"/>
      <c r="D24" s="257"/>
      <c r="E24" s="257"/>
    </row>
    <row r="25" spans="1:5" ht="13.8">
      <c r="A25" s="261"/>
      <c r="B25" s="262"/>
      <c r="C25" s="257"/>
      <c r="D25" s="257"/>
      <c r="E25" s="257"/>
    </row>
    <row r="26" spans="1:5" ht="13.8">
      <c r="A26" s="261"/>
      <c r="B26" s="259"/>
      <c r="C26" s="257"/>
      <c r="D26" s="257"/>
      <c r="E26" s="257"/>
    </row>
    <row r="27" spans="1:5">
      <c r="A27" s="257"/>
      <c r="B27" s="263"/>
      <c r="C27" s="257"/>
      <c r="D27" s="257"/>
      <c r="E27" s="257"/>
    </row>
    <row r="28" spans="1:5">
      <c r="A28" s="257"/>
      <c r="B28" s="263"/>
      <c r="C28" s="257"/>
      <c r="D28" s="257"/>
      <c r="E28" s="257"/>
    </row>
    <row r="29" spans="1:5">
      <c r="A29" s="257"/>
      <c r="B29" s="263"/>
      <c r="C29" s="257"/>
      <c r="D29" s="257"/>
      <c r="E29" s="257"/>
    </row>
    <row r="30" spans="1:5">
      <c r="A30" s="257"/>
      <c r="B30" s="263"/>
      <c r="C30" s="257"/>
      <c r="D30" s="257"/>
      <c r="E30" s="257"/>
    </row>
    <row r="31" spans="1:5">
      <c r="A31" s="257"/>
      <c r="B31" s="263"/>
      <c r="C31" s="257"/>
      <c r="D31" s="257"/>
      <c r="E31" s="257"/>
    </row>
    <row r="32" spans="1:5">
      <c r="A32" s="257"/>
      <c r="B32" s="263"/>
      <c r="C32" s="257"/>
      <c r="D32" s="257"/>
      <c r="E32" s="257"/>
    </row>
    <row r="33" spans="1:5">
      <c r="A33" s="257"/>
      <c r="B33" s="263"/>
      <c r="C33" s="257"/>
      <c r="D33" s="257"/>
      <c r="E33" s="257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hcVkcc/mk9HvnUZ3EtiPo9aB1gAhJbviMy8URfZY9Nw=</DigestValue>
    </Reference>
    <Reference Type="http://www.w3.org/2000/09/xmldsig#Object" URI="#idOfficeObject">
      <DigestMethod Algorithm="http://www.w3.org/2001/04/xmlenc#sha256"/>
      <DigestValue>zqQ/LJVqVN8FkUqFaiDJzmLOXVkOujqZpoe9muAF6Xc=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lX/rAevQSgEXSsLiQ/1xiSktvLhY6WslTqN1ek8FCk8=</DigestValue>
    </Reference>
  </SignedInfo>
  <SignatureValue>gjHlwHB/yc7picGdTEq8VDZNR+9Zn1P6DRxSVmYZ0nHLCkA688byssk5DfhavCRMH0WoQDTcoVvb
DGMo/pHxn6kCMfxF1IfKCCPcu+R5eDrGkOkNKSShdu/PCrYvdKzYdsP+g6pIUeVa0OIXNiX8XzRN
Ne2MEIxWSvvXe1zt5huWf95XbNtzTIcj11H/p8JJ5VfIi5DxGZoT4mgpmk6zCIvbcbRjymmirCrE
DhIVNTd1ZJtDl4LUpvdEJ20X6VdLQisFrRRcOT8EkyiuPkWioUQmlCvHqmsC3VWPcEjtD27Ddtx0
mhBhzPaORkfSmeLTBMOJgjQSPOm+5YsJNlWE2A==</SignatureValue>
  <KeyInfo>
    <X509Data>
      <X509Certificate>MIIGPDCCBSSgAwIBAgIKV7DVxAACAAAcrjANBgkqhkiG9w0BAQsFADBKMRIwEAYKCZImiZPyLGQBGRYCZ2UxEzARBgoJkiaJk/IsZAEZFgNuYmcxHzAdBgNVBAMTFk5CRyBDbGFzcyAyIElOVCBTdWIgQ0EwHhcNMTcwMjA4MTE0ODUxWhcNMTkwMjA4MTE0ODUxWjA6MRUwEwYDVQQKEwxKU0MgQlRBIEJBTksxITAfBgNVBAMTGEJCVCAtIE5hdGlhIE1lcmFiaXNodmlsaTCCASIwDQYJKoZIhvcNAQEBBQADggEPADCCAQoCggEBAM7aPwe3oHzmwVsC2OiJSVrs/PPmPU26ab7KdGrr6EORwV7zO3r9fvzWCkgPCttgws6bKbbG3R8qleqz/ro2tdgWY0PjdLBY0uE22OyaXBgp7Nlcq65QxhhsDzSZz4QJSGE+nDTuRPMgitR/KpIvUekPdglMKucSzq2vwLFeGNn1AKLZzycwOXUhU3AYsalEitzlUnmaPYKzZ/lo8jDj5ifScEOsl7Vk7Xm+RzTsPxl/38wHOYtG1JfoISYyF9x8QcW1P7gML3P12V6jT9xXVi6bt7yVvys28HRcc+fe+HVO1BAMTlK6/AB3IUYw5+3NU3uDlfaMSQ2xlxLT1/M9SykCAwEAAaOCAzIwggMuMDwGCSsGAQQBgjcVBwQvMC0GJSsGAQQBgjcVCOayYION9USGgZkJg7ihSoO+hHEEgc+QEYavnhECAWQCARswHQYDVR0lBBYwFAYIKwYBBQUHAwIGCCsGAQUFBwMEMAsGA1UdDwQEAwIHgDAnBgkrBgEEAYI3FQoEGjAYMAoGCCsGAQUFBwMCMAoGCCsGAQUFBwMEMB0GA1UdDgQWBBQzk+3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/Gvit9LmuzoH5jOwrmjJ4//Bs3RpP+JIgNtHy0pKR0ZT0yVM3BYVYm8BLkt+6IA7mgwu76BkoJwxBVl2ca3jPxR8QpF10jfbMZp8aW81jGUoxD+sQaMVNFRtvOod2D8bFnTCLmMezodF9qe3zpOyINpXnGH1UPJbRob1NFMMIsyLXqEbpgK27z0V3tP89LQ++H7NR6dp62amHMqYvEM2ny9CJ4yPpo5UxudNfP+jlXsCRfdjMBPhyutfx6uXONd7YU76d+8I03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WGpiXbIYW94GEjFqXr43UDJVw0YnUuvJ9Y5HNGklfmw=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YKbJSohJfl93Fu3xqafrsF5WOCchNAtyYPWEBxqPfdw=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c2XUTai6c9iDUnmJX7y6a2ItePbZ58Ow12YIpF3d5JQ=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dt6YRReOl8hBXlXzuncPAxNMpgkTa5Hv4sLtmGJZUSE=</DigestValue>
      </Reference>
      <Reference URI="/xl/styles.xml?ContentType=application/vnd.openxmlformats-officedocument.spreadsheetml.styles+xml">
        <DigestMethod Algorithm="http://www.w3.org/2001/04/xmlenc#sha256"/>
        <DigestValue>TvXA0iTWhtzoXz7MuKMIgOWENiVwtO11RK2/yqBzxus=</DigestValue>
      </Reference>
      <Reference URI="/xl/theme/theme1.xml?ContentType=application/vnd.openxmlformats-officedocument.theme+xml">
        <DigestMethod Algorithm="http://www.w3.org/2001/04/xmlenc#sha256"/>
        <DigestValue>6nZ4CTaRt8Kr430v70JZZZNKVVQU/PnAoXbZhq5XjYc=</DigestValue>
      </Reference>
      <Reference URI="/xl/workbook.xml?ContentType=application/vnd.openxmlformats-officedocument.spreadsheetml.sheet.main+xml">
        <DigestMethod Algorithm="http://www.w3.org/2001/04/xmlenc#sha256"/>
        <DigestValue>qYCb5yPSUYLq8IhqW0ylasrnDrZLsgkX0WTmagJvl78=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v5dCqVJFaTf7/P0mWxMMhl/T8LovpArcFg72ug+CJac=</DigestValue>
      </Reference>
      <Reference URI="/xl/worksheets/sheet10.xml?ContentType=application/vnd.openxmlformats-officedocument.spreadsheetml.worksheet+xml">
        <DigestMethod Algorithm="http://www.w3.org/2001/04/xmlenc#sha256"/>
        <DigestValue>siA4cYVNCTTfD4TWVk0bdPlMe5MgvPlxHBvqlPuRaL4=</DigestValue>
      </Reference>
      <Reference URI="/xl/worksheets/sheet11.xml?ContentType=application/vnd.openxmlformats-officedocument.spreadsheetml.worksheet+xml">
        <DigestMethod Algorithm="http://www.w3.org/2001/04/xmlenc#sha256"/>
        <DigestValue>iulPgDeELnHfJdm3Kfbwk6G414vxso+UUjF5yM2dGa8=</DigestValue>
      </Reference>
      <Reference URI="/xl/worksheets/sheet12.xml?ContentType=application/vnd.openxmlformats-officedocument.spreadsheetml.worksheet+xml">
        <DigestMethod Algorithm="http://www.w3.org/2001/04/xmlenc#sha256"/>
        <DigestValue>sut+RhtcqD2zCP9YRM1jkWkiRsOw86/00yo3iaJ2ln0=</DigestValue>
      </Reference>
      <Reference URI="/xl/worksheets/sheet13.xml?ContentType=application/vnd.openxmlformats-officedocument.spreadsheetml.worksheet+xml">
        <DigestMethod Algorithm="http://www.w3.org/2001/04/xmlenc#sha256"/>
        <DigestValue>kkCu7oAHfD0gdwVFiqbm3j7q81nBlRbtBzwytpeViKg=</DigestValue>
      </Reference>
      <Reference URI="/xl/worksheets/sheet14.xml?ContentType=application/vnd.openxmlformats-officedocument.spreadsheetml.worksheet+xml">
        <DigestMethod Algorithm="http://www.w3.org/2001/04/xmlenc#sha256"/>
        <DigestValue>FsDnKj41rwEiRODz28Lm9/JxoyYARtAJkvahSWmEimY=</DigestValue>
      </Reference>
      <Reference URI="/xl/worksheets/sheet15.xml?ContentType=application/vnd.openxmlformats-officedocument.spreadsheetml.worksheet+xml">
        <DigestMethod Algorithm="http://www.w3.org/2001/04/xmlenc#sha256"/>
        <DigestValue>ZcjI+wEWHM8OBtHomMhVF/LwYr51Y0F7z5Z/9NJ2GBk=</DigestValue>
      </Reference>
      <Reference URI="/xl/worksheets/sheet16.xml?ContentType=application/vnd.openxmlformats-officedocument.spreadsheetml.worksheet+xml">
        <DigestMethod Algorithm="http://www.w3.org/2001/04/xmlenc#sha256"/>
        <DigestValue>lUeQhqN7abK62MvO6JFx2qBzlUsRLr1KtssEiGFAIvI=</DigestValue>
      </Reference>
      <Reference URI="/xl/worksheets/sheet17.xml?ContentType=application/vnd.openxmlformats-officedocument.spreadsheetml.worksheet+xml">
        <DigestMethod Algorithm="http://www.w3.org/2001/04/xmlenc#sha256"/>
        <DigestValue>izcRr/2tOBirxuGW7t0myCBzalC7lCUaXSBk7wq+tZg=</DigestValue>
      </Reference>
      <Reference URI="/xl/worksheets/sheet18.xml?ContentType=application/vnd.openxmlformats-officedocument.spreadsheetml.worksheet+xml">
        <DigestMethod Algorithm="http://www.w3.org/2001/04/xmlenc#sha256"/>
        <DigestValue>IjN36GHHlHK7xasqPRhnJC7Waaed3WKU96goS/wFp54=</DigestValue>
      </Reference>
      <Reference URI="/xl/worksheets/sheet2.xml?ContentType=application/vnd.openxmlformats-officedocument.spreadsheetml.worksheet+xml">
        <DigestMethod Algorithm="http://www.w3.org/2001/04/xmlenc#sha256"/>
        <DigestValue>8DJt9JTU2hrIsUkuiRgs3wY/wQtYZRmLo6la+TKf1o0=</DigestValue>
      </Reference>
      <Reference URI="/xl/worksheets/sheet3.xml?ContentType=application/vnd.openxmlformats-officedocument.spreadsheetml.worksheet+xml">
        <DigestMethod Algorithm="http://www.w3.org/2001/04/xmlenc#sha256"/>
        <DigestValue>W/5epciHpClk1QQIyNSK7333g3auaOql1LpuhACWLTA=</DigestValue>
      </Reference>
      <Reference URI="/xl/worksheets/sheet4.xml?ContentType=application/vnd.openxmlformats-officedocument.spreadsheetml.worksheet+xml">
        <DigestMethod Algorithm="http://www.w3.org/2001/04/xmlenc#sha256"/>
        <DigestValue>pE3srdaHflhOmEpGtMlD5pN525KZvDcYaAH1kmkoa5I=</DigestValue>
      </Reference>
      <Reference URI="/xl/worksheets/sheet5.xml?ContentType=application/vnd.openxmlformats-officedocument.spreadsheetml.worksheet+xml">
        <DigestMethod Algorithm="http://www.w3.org/2001/04/xmlenc#sha256"/>
        <DigestValue>j31dGv6AjDAkl92l7S4NEiruxv0zpbzqQN9ZYGMIuXY=</DigestValue>
      </Reference>
      <Reference URI="/xl/worksheets/sheet6.xml?ContentType=application/vnd.openxmlformats-officedocument.spreadsheetml.worksheet+xml">
        <DigestMethod Algorithm="http://www.w3.org/2001/04/xmlenc#sha256"/>
        <DigestValue>UHVnHNo55r1GVm0AkcyEt7dOHGpF0/Dt632pmXEDXnA=</DigestValue>
      </Reference>
      <Reference URI="/xl/worksheets/sheet7.xml?ContentType=application/vnd.openxmlformats-officedocument.spreadsheetml.worksheet+xml">
        <DigestMethod Algorithm="http://www.w3.org/2001/04/xmlenc#sha256"/>
        <DigestValue>aKvhpPxv5b7uiek1oIcxkljw3HvXdeBCdHN+GxIRZFM=</DigestValue>
      </Reference>
      <Reference URI="/xl/worksheets/sheet8.xml?ContentType=application/vnd.openxmlformats-officedocument.spreadsheetml.worksheet+xml">
        <DigestMethod Algorithm="http://www.w3.org/2001/04/xmlenc#sha256"/>
        <DigestValue>MV1lSosz3CSiDaL85dELE6HCYujf+cwSGQEplUQCAHI=</DigestValue>
      </Reference>
      <Reference URI="/xl/worksheets/sheet9.xml?ContentType=application/vnd.openxmlformats-officedocument.spreadsheetml.worksheet+xml">
        <DigestMethod Algorithm="http://www.w3.org/2001/04/xmlenc#sha256"/>
        <DigestValue>YR8WHnRm8d7+9ftI2Dm9R9Vt63Y0HFNe0kV6DJNubLU=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2019-01-30T11:38:50Z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16.0.11126/16</OfficeVersion>
          <ApplicationVersion>16.0.11126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2019-01-30T11:38:50Z</xd:SigningTime>
          <xd:SigningCertificate>
            <xd:Cert>
              <xd:CertDigest>
                <DigestMethod Algorithm="http://www.w3.org/2001/04/xmlenc#sha256"/>
                <DigestValue>eAQQuX+AywJAV7FB/X3mXSCwRqNaRQI/6xxVstJstTA=</DigestValue>
              </xd:CertDigest>
              <xd:IssuerSerial>
                <X509IssuerName>CN=NBG Class 2 INT Sub CA, DC=nbg, DC=ge</X509IssuerName>
                <X509SerialNumber>414107914403266118556846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fSm78W6OxTwyrY8CbNqbAnrSVTIBtadsL/kvnGArzY8=</DigestValue>
    </Reference>
    <Reference Type="http://www.w3.org/2000/09/xmldsig#Object" URI="#idOfficeObject">
      <DigestMethod Algorithm="http://www.w3.org/2001/04/xmlenc#sha256"/>
      <DigestValue>zqQ/LJVqVN8FkUqFaiDJzmLOXVkOujqZpoe9muAF6Xc=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dtqKxevIOh1xkqnVFHYYUEmsFon1H6OOo/EeGirPsCo=</DigestValue>
    </Reference>
  </SignedInfo>
  <SignatureValue>Dj7oq9YEiyPoa39Elh1SQPeZb3vxhLYSIb76xTzaHD/lobeY3nZfCLWIQ9HuFhQdNzU97DBWeOKp
nWBBBFH89s9hwVW+ZeKisNQKu7qWggcgU3RlGLyIe61loukl9iWfT/olLirqMf6VmiLIb8ibiUkA
DqKgG3k1Ue9IF/PyxajfxdFe22TVB1Yy4TY4GaDYNLFGnQQSpL4Xlcp4CuWp0QKo4VdORaaoDT15
1GlZr2pkCye6/PDDSRjcrMFFcJslx1ejcXEz1rGvzzJmpYEmvIyCVN5D+xlb0ZcX7AcLt3YMkn30
e+WS9pZST8F+s72i3RNZH4YcqLGEF0ZYkM0TgA==</SignatureValue>
  <KeyInfo>
    <X509Data>
      <X509Certificate>MIIGTTCCBTWgAwIBAgIKdqc08wACAAAczDANBgkqhkiG9w0BAQsFADBKMRIwEAYKCZImiZPyLGQBGRYCZ2UxEzARBgoJkiaJk/IsZAEZFgNuYmcxHzAdBgNVBAMTFk5CRyBDbGFzcyAyIElOVCBTdWIgQ0EwHhcNMTcwMjE0MTIwNjM4WhcNMTkwMjE0MTIwNjM4WjBLMSswKQYDVQQKEyJKb2ludCBTdG9jayBDb21wYW55IFNpbGsgUm9hZCBCYW5rMRwwGgYDVQQDExNCQlQgLSBUYW5hdG8gVWtsZWJhMIIBIjANBgkqhkiG9w0BAQEFAAOCAQ8AMIIBCgKCAQEAmkMvurVUM618YjviSeJHluxNvxfXo+NNEiGxwDTdM84LqI4/jluQ/WDwlWdegHCkPytkfWCg4yAeHcN+MCRQlDHh5tjLdZsNJjoxweKLbBmG0yPjWb58f1u2jfznZtJ+l0FUFyEvrXNIW2LHAeba6KSl1Tuxpt9MWNO/kK3OC8gGiapgo1qzdZxKJqjssP500LAZWMUhNXHy8Xs/Tph4Ac3AYrvxPmnCouXs2V8WTCfG2FcApCSJhQRWNYxeu8qZFXeBt6lGN3k0gDovXvLt3wHJr6WZfNsUl+gn1soMsrE1GTsUkc4FqWcOhKUAAyz3CTm88WO81SsDDLhRmcp7KQIDAQABo4IDMjCCAy4wPAYJKwYBBAGCNxUHBC8wLQYlKwYBBAGCNxUI5rJgg431RIaBmQmDuKFKg76EcQSBz5ARhq+eEQIBZAIBGzAdBgNVHSUEFjAUBggrBgEFBQcDAgYIKwYBBQUHAwQwCwYDVR0PBAQDAgeAMCcGCSsGAQQBgjcVCgQaMBgwCgYIKwYBBQUHAwIwCgYIKwYBBQUHAwQwHQYDVR0OBBYEFOa4cpRb2uJeG+lZzdL3N2aKABY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ENk0CVmXU7u37+G8ydo6rs6LcnBzTNcqg/ikUFjYSq0fSiZfgzyeR76CEK6yCbSwj/EuU69MuTjyyqHuYZ7FlXenfaW0kkC7SmWT6aXlZGGkrbzNk0baM86cVMzDeeIFVUhRK3MU1v7rvFF/uInjMWP6s54I3BXT6d3XZZcdcSAIMILouZVvANcdGkYmHFAVlNhdW9lGYPaEKwKFIZ+TJh6C537KQUp3iivKyZIE0p0FMNMBOsDfJblZJbL6jWAYinexopnw9sfQ2lXPgb1pOv1zqTu3soJgTgL1El0xblIED05jcURynMNdTLk7BCAnfCGYJflGKu0rhm3oR7P1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WGpiXbIYW94GEjFqXr43UDJVw0YnUuvJ9Y5HNGklfmw=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YKbJSohJfl93Fu3xqafrsF5WOCchNAtyYPWEBxqPfdw=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c2XUTai6c9iDUnmJX7y6a2ItePbZ58Ow12YIpF3d5JQ=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6Qz4DajBxwRFt5OP780J6gjqX/Edufokf0FTsT+kcL4=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dt6YRReOl8hBXlXzuncPAxNMpgkTa5Hv4sLtmGJZUSE=</DigestValue>
      </Reference>
      <Reference URI="/xl/styles.xml?ContentType=application/vnd.openxmlformats-officedocument.spreadsheetml.styles+xml">
        <DigestMethod Algorithm="http://www.w3.org/2001/04/xmlenc#sha256"/>
        <DigestValue>TvXA0iTWhtzoXz7MuKMIgOWENiVwtO11RK2/yqBzxus=</DigestValue>
      </Reference>
      <Reference URI="/xl/theme/theme1.xml?ContentType=application/vnd.openxmlformats-officedocument.theme+xml">
        <DigestMethod Algorithm="http://www.w3.org/2001/04/xmlenc#sha256"/>
        <DigestValue>6nZ4CTaRt8Kr430v70JZZZNKVVQU/PnAoXbZhq5XjYc=</DigestValue>
      </Reference>
      <Reference URI="/xl/workbook.xml?ContentType=application/vnd.openxmlformats-officedocument.spreadsheetml.sheet.main+xml">
        <DigestMethod Algorithm="http://www.w3.org/2001/04/xmlenc#sha256"/>
        <DigestValue>qYCb5yPSUYLq8IhqW0ylasrnDrZLsgkX0WTmagJvl78=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HP6ZWqtR2cUmP1B0zFY6uCQLNFMCNba76wNefmzXB6s=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v5dCqVJFaTf7/P0mWxMMhl/T8LovpArcFg72ug+CJac=</DigestValue>
      </Reference>
      <Reference URI="/xl/worksheets/sheet10.xml?ContentType=application/vnd.openxmlformats-officedocument.spreadsheetml.worksheet+xml">
        <DigestMethod Algorithm="http://www.w3.org/2001/04/xmlenc#sha256"/>
        <DigestValue>siA4cYVNCTTfD4TWVk0bdPlMe5MgvPlxHBvqlPuRaL4=</DigestValue>
      </Reference>
      <Reference URI="/xl/worksheets/sheet11.xml?ContentType=application/vnd.openxmlformats-officedocument.spreadsheetml.worksheet+xml">
        <DigestMethod Algorithm="http://www.w3.org/2001/04/xmlenc#sha256"/>
        <DigestValue>iulPgDeELnHfJdm3Kfbwk6G414vxso+UUjF5yM2dGa8=</DigestValue>
      </Reference>
      <Reference URI="/xl/worksheets/sheet12.xml?ContentType=application/vnd.openxmlformats-officedocument.spreadsheetml.worksheet+xml">
        <DigestMethod Algorithm="http://www.w3.org/2001/04/xmlenc#sha256"/>
        <DigestValue>sut+RhtcqD2zCP9YRM1jkWkiRsOw86/00yo3iaJ2ln0=</DigestValue>
      </Reference>
      <Reference URI="/xl/worksheets/sheet13.xml?ContentType=application/vnd.openxmlformats-officedocument.spreadsheetml.worksheet+xml">
        <DigestMethod Algorithm="http://www.w3.org/2001/04/xmlenc#sha256"/>
        <DigestValue>kkCu7oAHfD0gdwVFiqbm3j7q81nBlRbtBzwytpeViKg=</DigestValue>
      </Reference>
      <Reference URI="/xl/worksheets/sheet14.xml?ContentType=application/vnd.openxmlformats-officedocument.spreadsheetml.worksheet+xml">
        <DigestMethod Algorithm="http://www.w3.org/2001/04/xmlenc#sha256"/>
        <DigestValue>FsDnKj41rwEiRODz28Lm9/JxoyYARtAJkvahSWmEimY=</DigestValue>
      </Reference>
      <Reference URI="/xl/worksheets/sheet15.xml?ContentType=application/vnd.openxmlformats-officedocument.spreadsheetml.worksheet+xml">
        <DigestMethod Algorithm="http://www.w3.org/2001/04/xmlenc#sha256"/>
        <DigestValue>ZcjI+wEWHM8OBtHomMhVF/LwYr51Y0F7z5Z/9NJ2GBk=</DigestValue>
      </Reference>
      <Reference URI="/xl/worksheets/sheet16.xml?ContentType=application/vnd.openxmlformats-officedocument.spreadsheetml.worksheet+xml">
        <DigestMethod Algorithm="http://www.w3.org/2001/04/xmlenc#sha256"/>
        <DigestValue>lUeQhqN7abK62MvO6JFx2qBzlUsRLr1KtssEiGFAIvI=</DigestValue>
      </Reference>
      <Reference URI="/xl/worksheets/sheet17.xml?ContentType=application/vnd.openxmlformats-officedocument.spreadsheetml.worksheet+xml">
        <DigestMethod Algorithm="http://www.w3.org/2001/04/xmlenc#sha256"/>
        <DigestValue>izcRr/2tOBirxuGW7t0myCBzalC7lCUaXSBk7wq+tZg=</DigestValue>
      </Reference>
      <Reference URI="/xl/worksheets/sheet18.xml?ContentType=application/vnd.openxmlformats-officedocument.spreadsheetml.worksheet+xml">
        <DigestMethod Algorithm="http://www.w3.org/2001/04/xmlenc#sha256"/>
        <DigestValue>IjN36GHHlHK7xasqPRhnJC7Waaed3WKU96goS/wFp54=</DigestValue>
      </Reference>
      <Reference URI="/xl/worksheets/sheet2.xml?ContentType=application/vnd.openxmlformats-officedocument.spreadsheetml.worksheet+xml">
        <DigestMethod Algorithm="http://www.w3.org/2001/04/xmlenc#sha256"/>
        <DigestValue>8DJt9JTU2hrIsUkuiRgs3wY/wQtYZRmLo6la+TKf1o0=</DigestValue>
      </Reference>
      <Reference URI="/xl/worksheets/sheet3.xml?ContentType=application/vnd.openxmlformats-officedocument.spreadsheetml.worksheet+xml">
        <DigestMethod Algorithm="http://www.w3.org/2001/04/xmlenc#sha256"/>
        <DigestValue>W/5epciHpClk1QQIyNSK7333g3auaOql1LpuhACWLTA=</DigestValue>
      </Reference>
      <Reference URI="/xl/worksheets/sheet4.xml?ContentType=application/vnd.openxmlformats-officedocument.spreadsheetml.worksheet+xml">
        <DigestMethod Algorithm="http://www.w3.org/2001/04/xmlenc#sha256"/>
        <DigestValue>pE3srdaHflhOmEpGtMlD5pN525KZvDcYaAH1kmkoa5I=</DigestValue>
      </Reference>
      <Reference URI="/xl/worksheets/sheet5.xml?ContentType=application/vnd.openxmlformats-officedocument.spreadsheetml.worksheet+xml">
        <DigestMethod Algorithm="http://www.w3.org/2001/04/xmlenc#sha256"/>
        <DigestValue>j31dGv6AjDAkl92l7S4NEiruxv0zpbzqQN9ZYGMIuXY=</DigestValue>
      </Reference>
      <Reference URI="/xl/worksheets/sheet6.xml?ContentType=application/vnd.openxmlformats-officedocument.spreadsheetml.worksheet+xml">
        <DigestMethod Algorithm="http://www.w3.org/2001/04/xmlenc#sha256"/>
        <DigestValue>UHVnHNo55r1GVm0AkcyEt7dOHGpF0/Dt632pmXEDXnA=</DigestValue>
      </Reference>
      <Reference URI="/xl/worksheets/sheet7.xml?ContentType=application/vnd.openxmlformats-officedocument.spreadsheetml.worksheet+xml">
        <DigestMethod Algorithm="http://www.w3.org/2001/04/xmlenc#sha256"/>
        <DigestValue>aKvhpPxv5b7uiek1oIcxkljw3HvXdeBCdHN+GxIRZFM=</DigestValue>
      </Reference>
      <Reference URI="/xl/worksheets/sheet8.xml?ContentType=application/vnd.openxmlformats-officedocument.spreadsheetml.worksheet+xml">
        <DigestMethod Algorithm="http://www.w3.org/2001/04/xmlenc#sha256"/>
        <DigestValue>MV1lSosz3CSiDaL85dELE6HCYujf+cwSGQEplUQCAHI=</DigestValue>
      </Reference>
      <Reference URI="/xl/worksheets/sheet9.xml?ContentType=application/vnd.openxmlformats-officedocument.spreadsheetml.worksheet+xml">
        <DigestMethod Algorithm="http://www.w3.org/2001/04/xmlenc#sha256"/>
        <DigestValue>YR8WHnRm8d7+9ftI2Dm9R9Vt63Y0HFNe0kV6DJNubLU=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2019-01-30T11:39:47Z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16.0.11126/16</OfficeVersion>
          <ApplicationVersion>16.0.11126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2019-01-30T11:39:47Z</xd:SigningTime>
          <xd:SigningCertificate>
            <xd:Cert>
              <xd:CertDigest>
                <DigestMethod Algorithm="http://www.w3.org/2001/04/xmlenc#sha256"/>
                <DigestValue>c4VRRO83qNYPZ3GNQlSjEdvl2HN6c5+ZZ66ckHhr0oc=</DigestValue>
              </xd:CertDigest>
              <xd:IssuerSerial>
                <X509IssuerName>CN=NBG Class 2 INT Sub CA, DC=nbg, DC=ge</X509IssuerName>
                <X509SerialNumber>560323666632245533220044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2019-01-25T08:00:03Z</dcterms:modified>
</cp:coreProperties>
</file>