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DDCFD340-4B22-4674-8666-6953CC89BECF}" xr6:coauthVersionLast="47" xr6:coauthVersionMax="47" xr10:uidLastSave="{00000000-0000-0000-0000-000000000000}"/>
  <bookViews>
    <workbookView xWindow="-28920" yWindow="-120" windowWidth="29040" windowHeight="15720" tabRatio="919" xr2:uid="{00000000-000D-0000-FFFF-FFFF00000000}"/>
  </bookViews>
  <sheets>
    <sheet name="Info " sheetId="82" r:id="rId1"/>
    <sheet name="1. key ratios " sheetId="84" r:id="rId2"/>
    <sheet name="2. SOFP" sheetId="108" r:id="rId3"/>
    <sheet name="3. SOPL" sheetId="109" r:id="rId4"/>
    <sheet name="4. Off-balance" sheetId="110" r:id="rId5"/>
    <sheet name="5. RWA" sheetId="86" r:id="rId6"/>
    <sheet name="6. Administrators-shareholders" sheetId="52" r:id="rId7"/>
    <sheet name="7. LI1 " sheetId="88" r:id="rId8"/>
    <sheet name="8. LI2" sheetId="73" r:id="rId9"/>
    <sheet name="9.Capital" sheetId="89" r:id="rId10"/>
    <sheet name="9.1. Capital Requirements" sheetId="94" r:id="rId11"/>
    <sheet name="9.2. MREL1" sheetId="121" r:id="rId12"/>
    <sheet name="9.3. MREL2" sheetId="122" r:id="rId13"/>
    <sheet name="10. CC2" sheetId="69" r:id="rId14"/>
    <sheet name="11. CRWA " sheetId="90" r:id="rId15"/>
    <sheet name="12. CRM" sheetId="64" r:id="rId16"/>
    <sheet name="13. CRME " sheetId="91" r:id="rId17"/>
    <sheet name="14. LCR" sheetId="93" r:id="rId18"/>
    <sheet name="15. CCR "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 localSheetId="20">#REF!</definedName>
    <definedName name="_cur1">#REF!</definedName>
    <definedName name="_cur2" localSheetId="20">#REF!</definedName>
    <definedName name="_cur2">#REF!</definedName>
    <definedName name="_sum1" localSheetId="20">#REF!</definedName>
    <definedName name="_sum1">#REF!</definedName>
    <definedName name="_sum2" localSheetId="20">#REF!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12">#REF!</definedName>
    <definedName name="ACC_BALACC" localSheetId="9">#REF!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12">#REF!</definedName>
    <definedName name="ACC_CRS" localSheetId="9">#REF!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12">#REF!</definedName>
    <definedName name="ACC_DBS" localSheetId="9">#REF!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12">#REF!</definedName>
    <definedName name="ACC_ISO" localSheetId="9">#REF!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12">#REF!</definedName>
    <definedName name="ACC_SALDO" localSheetId="9">#REF!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12">#REF!</definedName>
    <definedName name="BS_BALACC" localSheetId="9">#REF!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12">#REF!</definedName>
    <definedName name="BS_BALANCE" localSheetId="9">#REF!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12">#REF!</definedName>
    <definedName name="BS_CR" localSheetId="9">#REF!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12">#REF!</definedName>
    <definedName name="BS_CR_EQU" localSheetId="9">#REF!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12">#REF!</definedName>
    <definedName name="BS_DB" localSheetId="9">#REF!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12">#REF!</definedName>
    <definedName name="BS_DB_EQU" localSheetId="9">#REF!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12">#REF!</definedName>
    <definedName name="BS_DT" localSheetId="9">#REF!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12">#REF!</definedName>
    <definedName name="BS_ISO" localSheetId="9">#REF!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12">#REF!</definedName>
    <definedName name="CurrentDate" localSheetId="9">#REF!</definedName>
    <definedName name="CurrentDate" localSheetId="0">#REF!</definedName>
    <definedName name="CurrentDate">#REF!</definedName>
    <definedName name="date" localSheetId="20">#REF!</definedName>
    <definedName name="date">#REF!</definedName>
    <definedName name="date1" localSheetId="20">#REF!</definedName>
    <definedName name="date1">#REF!</definedName>
    <definedName name="L_FORMULAS_GEO" localSheetId="20">#REF!</definedName>
    <definedName name="L_FORMULAS_GEO">#REF!</definedName>
    <definedName name="Sheet" localSheetId="20">#REF!</definedName>
    <definedName name="Sheet" localSheetId="11">#REF!</definedName>
    <definedName name="Sheet" localSheetId="12">#REF!</definedName>
    <definedName name="Sheet">#REF!</definedName>
    <definedName name="საკრედიტო" localSheetId="20">#REF!</definedName>
    <definedName name="საკრედიტო" localSheetId="11">#REF!</definedName>
    <definedName name="საკრედიტო" localSheetId="12">#REF!</definedName>
    <definedName name="საკრედიტო">#REF!</definedName>
    <definedName name="საშუალო_აქტივები">#REF!</definedName>
    <definedName name="საშუალო_წლიური_კაპიტალი">#REF!</definedName>
    <definedName name="ფაილი" localSheetId="20">#REF!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20">#REF!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92" l="1"/>
  <c r="N6" i="92"/>
  <c r="O6" i="92"/>
  <c r="P6" i="92"/>
  <c r="M6" i="92"/>
  <c r="L6" i="92"/>
  <c r="K6" i="92"/>
  <c r="J6" i="92"/>
  <c r="I6" i="92"/>
  <c r="D6" i="92"/>
  <c r="E6" i="92"/>
  <c r="F6" i="92"/>
  <c r="G6" i="92"/>
  <c r="C6" i="92"/>
  <c r="C11" i="95" l="1"/>
  <c r="C26" i="95"/>
  <c r="C22" i="95"/>
  <c r="J34" i="92"/>
  <c r="Q33" i="92"/>
  <c r="I33" i="92"/>
  <c r="Q32" i="92"/>
  <c r="I32" i="92"/>
  <c r="Q31" i="92"/>
  <c r="Q30" i="92" s="1"/>
  <c r="I31" i="92"/>
  <c r="I30" i="92"/>
  <c r="Q29" i="92"/>
  <c r="I29" i="92"/>
  <c r="Q28" i="92"/>
  <c r="I28" i="92"/>
  <c r="Q27" i="92"/>
  <c r="Q26" i="92" s="1"/>
  <c r="I27" i="92"/>
  <c r="I26" i="92"/>
  <c r="Q25" i="92"/>
  <c r="I25" i="92"/>
  <c r="Q24" i="92"/>
  <c r="I24" i="92"/>
  <c r="Q23" i="92"/>
  <c r="Q22" i="92" s="1"/>
  <c r="I23" i="92"/>
  <c r="I22" i="92"/>
  <c r="Q21" i="92"/>
  <c r="I21" i="92"/>
  <c r="Q20" i="92"/>
  <c r="I20" i="92"/>
  <c r="Q19" i="92"/>
  <c r="Q18" i="92" s="1"/>
  <c r="I19" i="92"/>
  <c r="I18" i="92"/>
  <c r="Q17" i="92"/>
  <c r="I17" i="92"/>
  <c r="Q16" i="92"/>
  <c r="I16" i="92"/>
  <c r="Q15" i="92"/>
  <c r="Q14" i="92" s="1"/>
  <c r="I15" i="92"/>
  <c r="I14" i="92"/>
  <c r="Q13" i="92"/>
  <c r="Q9" i="92" s="1"/>
  <c r="I13" i="92"/>
  <c r="Q12" i="92"/>
  <c r="Q8" i="92" s="1"/>
  <c r="I12" i="92"/>
  <c r="Q11" i="92"/>
  <c r="Q10" i="92" s="1"/>
  <c r="I11" i="92"/>
  <c r="I10" i="92"/>
  <c r="P9" i="92"/>
  <c r="O9" i="92"/>
  <c r="N9" i="92"/>
  <c r="M9" i="92"/>
  <c r="L9" i="92"/>
  <c r="K9" i="92"/>
  <c r="J9" i="92"/>
  <c r="G9" i="92"/>
  <c r="F9" i="92"/>
  <c r="I9" i="92" s="1"/>
  <c r="C9" i="92"/>
  <c r="P8" i="92"/>
  <c r="O8" i="92"/>
  <c r="N8" i="92"/>
  <c r="M8" i="92"/>
  <c r="L8" i="92"/>
  <c r="K8" i="92"/>
  <c r="J8" i="92"/>
  <c r="I8" i="92"/>
  <c r="G8" i="92"/>
  <c r="F8" i="92"/>
  <c r="C8" i="92"/>
  <c r="Q7" i="92"/>
  <c r="P7" i="92"/>
  <c r="P34" i="92" s="1"/>
  <c r="O7" i="92"/>
  <c r="O34" i="92" s="1"/>
  <c r="N7" i="92"/>
  <c r="M7" i="92"/>
  <c r="L7" i="92"/>
  <c r="K7" i="92"/>
  <c r="J7" i="92"/>
  <c r="G7" i="92"/>
  <c r="G34" i="92" s="1"/>
  <c r="F7" i="92"/>
  <c r="I7" i="92" s="1"/>
  <c r="C7" i="92"/>
  <c r="N34" i="92"/>
  <c r="M34" i="92"/>
  <c r="L34" i="92"/>
  <c r="K34" i="92"/>
  <c r="E34" i="92"/>
  <c r="C13" i="95" s="1"/>
  <c r="D34" i="92"/>
  <c r="C34" i="92"/>
  <c r="F6" i="123"/>
  <c r="E6" i="123"/>
  <c r="D6" i="123"/>
  <c r="C6" i="123"/>
  <c r="Q34" i="92" l="1"/>
  <c r="F34" i="92"/>
  <c r="I34" i="92" l="1"/>
  <c r="C12" i="95" s="1"/>
  <c r="C14" i="95" s="1"/>
  <c r="C10" i="95"/>
  <c r="D19" i="116"/>
  <c r="C19" i="116" s="1"/>
  <c r="D14" i="116"/>
  <c r="C14" i="116" s="1"/>
  <c r="D12" i="116"/>
  <c r="C12" i="116" s="1"/>
  <c r="D11" i="116"/>
  <c r="C11" i="116" s="1"/>
  <c r="B2" i="111"/>
  <c r="D20" i="116"/>
  <c r="C20" i="116" s="1"/>
  <c r="D22" i="116"/>
  <c r="C22" i="116"/>
  <c r="G38" i="110"/>
  <c r="F38" i="110"/>
  <c r="D38" i="110"/>
  <c r="C38" i="110"/>
  <c r="E12" i="122"/>
  <c r="D12" i="122"/>
  <c r="C12" i="122"/>
  <c r="B12" i="122"/>
  <c r="F12" i="122" s="1"/>
  <c r="F11" i="122"/>
  <c r="E11" i="122"/>
  <c r="D11" i="122"/>
  <c r="C11" i="122"/>
  <c r="B11" i="122"/>
  <c r="E10" i="122"/>
  <c r="D10" i="122"/>
  <c r="C10" i="122"/>
  <c r="B10" i="122"/>
  <c r="F10" i="122" s="1"/>
  <c r="F9" i="122"/>
  <c r="E9" i="122"/>
  <c r="D9" i="122"/>
  <c r="C9" i="122"/>
  <c r="B9" i="122"/>
  <c r="B11" i="121"/>
  <c r="B1" i="112"/>
  <c r="B1" i="111"/>
  <c r="B1" i="97"/>
  <c r="B1" i="95"/>
  <c r="B1" i="92"/>
  <c r="B1" i="93"/>
  <c r="B1" i="91"/>
  <c r="B1" i="64"/>
  <c r="B1" i="90"/>
  <c r="B1" i="69"/>
  <c r="D9" i="116" l="1"/>
  <c r="C9" i="116" s="1"/>
  <c r="D13" i="116"/>
  <c r="C13" i="116" s="1"/>
  <c r="D18" i="116"/>
  <c r="C18" i="116" s="1"/>
  <c r="D21" i="116"/>
  <c r="C21" i="116" s="1"/>
  <c r="B7" i="121"/>
  <c r="B6" i="121" s="1"/>
  <c r="D16" i="116"/>
  <c r="C16" i="116" s="1"/>
  <c r="B22" i="121"/>
  <c r="B21" i="121"/>
  <c r="B16" i="121"/>
  <c r="B14" i="121" s="1"/>
  <c r="B23" i="121" s="1"/>
  <c r="B2" i="90"/>
  <c r="B2" i="92"/>
  <c r="B2" i="112"/>
  <c r="B2" i="95"/>
  <c r="B2" i="64"/>
  <c r="B2" i="97"/>
  <c r="B2" i="91"/>
  <c r="B2" i="69"/>
  <c r="B2" i="93"/>
  <c r="E36" i="88"/>
  <c r="E24" i="88"/>
  <c r="E17" i="88"/>
  <c r="E13" i="88"/>
  <c r="E12" i="88"/>
  <c r="G24" i="97"/>
  <c r="G18" i="97"/>
  <c r="E35" i="88"/>
  <c r="E32" i="88"/>
  <c r="E14" i="88"/>
  <c r="E18" i="88"/>
  <c r="E22" i="88"/>
  <c r="E27" i="88"/>
  <c r="E33" i="88"/>
  <c r="E15" i="88" l="1"/>
  <c r="E19" i="88"/>
  <c r="E16" i="88" s="1"/>
  <c r="E23" i="88"/>
  <c r="E29" i="88"/>
  <c r="E31" i="88"/>
  <c r="B2" i="94" l="1"/>
  <c r="B2" i="89"/>
  <c r="B2" i="73"/>
  <c r="B2" i="88"/>
  <c r="B2" i="52"/>
  <c r="B2" i="86"/>
  <c r="B2" i="110"/>
  <c r="B2" i="109"/>
  <c r="B2" i="108"/>
  <c r="B1" i="110"/>
  <c r="B1" i="109"/>
  <c r="B1" i="108"/>
  <c r="C5" i="86" l="1"/>
  <c r="B2" i="120"/>
  <c r="B1" i="120"/>
  <c r="B2" i="119"/>
  <c r="B1" i="119"/>
  <c r="B2" i="118"/>
  <c r="B1" i="118"/>
  <c r="B2" i="117"/>
  <c r="B1" i="117"/>
  <c r="B2" i="116"/>
  <c r="B1" i="116"/>
  <c r="B2" i="115"/>
  <c r="B1" i="115"/>
  <c r="B2" i="114"/>
  <c r="B1" i="114"/>
  <c r="B2" i="113"/>
  <c r="B1" i="113"/>
  <c r="C10" i="115" l="1"/>
  <c r="C18" i="115" s="1"/>
  <c r="C7" i="114"/>
  <c r="C10" i="114"/>
  <c r="D10" i="114"/>
  <c r="C34" i="113"/>
  <c r="F34" i="113"/>
  <c r="G34" i="113"/>
  <c r="C21" i="112"/>
  <c r="F21" i="112"/>
  <c r="G21" i="112"/>
  <c r="H22" i="112"/>
  <c r="H23" i="112"/>
  <c r="C15" i="114" l="1"/>
  <c r="H43" i="110"/>
  <c r="E43" i="110"/>
  <c r="H42" i="110"/>
  <c r="E42" i="110"/>
  <c r="H41" i="110"/>
  <c r="E41" i="110"/>
  <c r="H40" i="110"/>
  <c r="E40" i="110"/>
  <c r="H39" i="110"/>
  <c r="E39" i="110"/>
  <c r="H38" i="110"/>
  <c r="E38" i="110"/>
  <c r="H37" i="110"/>
  <c r="E37" i="110"/>
  <c r="H36" i="110"/>
  <c r="E36" i="110"/>
  <c r="H35" i="110"/>
  <c r="E35" i="110"/>
  <c r="H34" i="110"/>
  <c r="E34" i="110"/>
  <c r="H33" i="110"/>
  <c r="E33" i="110"/>
  <c r="H32" i="110"/>
  <c r="E32" i="110"/>
  <c r="H31" i="110"/>
  <c r="E31" i="110"/>
  <c r="G30" i="110"/>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E14" i="110" s="1"/>
  <c r="H16" i="110"/>
  <c r="E16" i="110"/>
  <c r="H15" i="110"/>
  <c r="E15" i="110"/>
  <c r="G14" i="110"/>
  <c r="F14" i="110"/>
  <c r="H14" i="110" s="1"/>
  <c r="H13" i="110"/>
  <c r="E13" i="110"/>
  <c r="H12" i="110"/>
  <c r="E12" i="110"/>
  <c r="G11" i="110"/>
  <c r="H11" i="110" s="1"/>
  <c r="F11" i="110"/>
  <c r="D11" i="110"/>
  <c r="C11" i="110"/>
  <c r="E11" i="110" s="1"/>
  <c r="H10" i="110"/>
  <c r="E10" i="110"/>
  <c r="H9" i="110"/>
  <c r="E9" i="110"/>
  <c r="G8" i="110"/>
  <c r="F8" i="110"/>
  <c r="D8" i="110"/>
  <c r="C8" i="110"/>
  <c r="E8" i="110" s="1"/>
  <c r="H7" i="110"/>
  <c r="E7" i="110"/>
  <c r="H6" i="110"/>
  <c r="E6" i="110"/>
  <c r="H11" i="108"/>
  <c r="H30" i="110" l="1"/>
  <c r="H8" i="110"/>
  <c r="E17" i="110"/>
  <c r="E8" i="97" l="1"/>
  <c r="D8" i="97"/>
  <c r="B1" i="94" l="1"/>
  <c r="B1" i="89"/>
  <c r="B1" i="73"/>
  <c r="B1" i="88"/>
  <c r="B1" i="52"/>
  <c r="B1" i="86"/>
  <c r="G5" i="86"/>
  <c r="F5" i="86"/>
  <c r="E5" i="86"/>
  <c r="D5" i="86"/>
  <c r="G5" i="84"/>
  <c r="L5" i="84" s="1"/>
  <c r="F5" i="84"/>
  <c r="K5" i="84" s="1"/>
  <c r="E5" i="84"/>
  <c r="J5" i="84" s="1"/>
  <c r="D5" i="84"/>
  <c r="I5" i="84" s="1"/>
  <c r="C5" i="84"/>
  <c r="E6" i="86" l="1"/>
  <c r="E13" i="86" s="1"/>
  <c r="F6" i="86"/>
  <c r="F13" i="86" s="1"/>
  <c r="G6" i="86"/>
  <c r="G13" i="86" s="1"/>
  <c r="C21" i="94" l="1"/>
  <c r="C20" i="94"/>
  <c r="C19" i="94"/>
  <c r="B1" i="84" l="1"/>
  <c r="C8" i="95" l="1"/>
  <c r="C32" i="95" s="1"/>
  <c r="D6" i="86" l="1"/>
  <c r="D13" i="86" s="1"/>
  <c r="T21" i="64" l="1"/>
  <c r="U21" i="64"/>
  <c r="S21" i="64"/>
  <c r="C21" i="64"/>
  <c r="E22" i="91"/>
  <c r="D22" i="91"/>
  <c r="L22" i="90" l="1"/>
  <c r="N22" i="90"/>
  <c r="P22" i="90"/>
  <c r="R22" i="90"/>
  <c r="D22" i="90" l="1"/>
  <c r="F22" i="90"/>
  <c r="H22" i="90"/>
  <c r="J22" i="90"/>
  <c r="C36" i="89"/>
  <c r="C44" i="89"/>
  <c r="C48" i="89"/>
  <c r="C53" i="89" l="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 r="D10" i="116" l="1"/>
  <c r="C10" i="116" l="1"/>
  <c r="C8" i="116" s="1"/>
  <c r="D8" i="116"/>
  <c r="H33" i="109" l="1"/>
  <c r="H32" i="109"/>
  <c r="H27" i="109"/>
  <c r="H23" i="109"/>
  <c r="H20" i="109"/>
  <c r="H19" i="109"/>
  <c r="H15" i="109"/>
  <c r="H10" i="109"/>
  <c r="H67" i="108"/>
  <c r="H57" i="108"/>
  <c r="H48" i="108"/>
  <c r="H45" i="108"/>
  <c r="H43" i="108"/>
  <c r="H40" i="108"/>
  <c r="H35" i="108"/>
  <c r="H32" i="108"/>
  <c r="H29" i="108"/>
  <c r="H26" i="108"/>
  <c r="H23" i="108"/>
  <c r="H22" i="108"/>
  <c r="H21" i="108"/>
  <c r="H18" i="108"/>
  <c r="H17" i="108"/>
  <c r="H16" i="108"/>
  <c r="H13" i="108"/>
  <c r="H12" i="108"/>
  <c r="H10" i="108"/>
  <c r="H50" i="108" l="1"/>
  <c r="H42" i="108"/>
  <c r="H46" i="108"/>
  <c r="H65" i="108"/>
  <c r="H25" i="109"/>
  <c r="H30" i="109"/>
  <c r="H35" i="109"/>
  <c r="H39" i="109"/>
  <c r="H62" i="108"/>
  <c r="H38" i="109"/>
  <c r="H42" i="109"/>
  <c r="H28" i="108"/>
  <c r="H33" i="108"/>
  <c r="H34" i="108"/>
  <c r="H52" i="108"/>
  <c r="H58" i="108"/>
  <c r="H64" i="108"/>
  <c r="H7" i="109"/>
  <c r="H11" i="109"/>
  <c r="H16" i="109"/>
  <c r="H24" i="109"/>
  <c r="H28" i="109"/>
  <c r="H44" i="109"/>
  <c r="F7" i="108"/>
  <c r="H8" i="108"/>
  <c r="H55" i="108"/>
  <c r="H60" i="108"/>
  <c r="H8" i="109"/>
  <c r="H12" i="109"/>
  <c r="H17" i="109"/>
  <c r="H21" i="109"/>
  <c r="H40" i="109"/>
  <c r="G7" i="108"/>
  <c r="H9" i="108"/>
  <c r="H14" i="108"/>
  <c r="H20" i="108"/>
  <c r="H25" i="108"/>
  <c r="H31" i="108"/>
  <c r="H38" i="108"/>
  <c r="H39" i="108"/>
  <c r="H44" i="108"/>
  <c r="H49" i="108"/>
  <c r="H56" i="108"/>
  <c r="H61" i="108"/>
  <c r="H66" i="108"/>
  <c r="H9" i="109"/>
  <c r="H14" i="109"/>
  <c r="H18" i="109"/>
  <c r="H22" i="109"/>
  <c r="H26" i="109"/>
  <c r="H31" i="109"/>
  <c r="H36" i="109"/>
  <c r="H41" i="109"/>
  <c r="H18" i="112"/>
  <c r="H14" i="112"/>
  <c r="H9" i="112"/>
  <c r="H8" i="112" l="1"/>
  <c r="H13" i="112"/>
  <c r="H17" i="112"/>
  <c r="E14" i="108"/>
  <c r="E11" i="108"/>
  <c r="H7" i="108"/>
  <c r="H51" i="108"/>
  <c r="E39" i="108"/>
  <c r="E13" i="108"/>
  <c r="H10" i="112"/>
  <c r="H15" i="112"/>
  <c r="H19" i="112"/>
  <c r="H11" i="112"/>
  <c r="H16" i="112"/>
  <c r="G14" i="97" l="1"/>
  <c r="G11" i="97" l="1"/>
  <c r="D17" i="116"/>
  <c r="C17" i="116" l="1"/>
  <c r="C15" i="116" s="1"/>
  <c r="D15" i="116"/>
  <c r="H59" i="108"/>
  <c r="H15" i="108" l="1"/>
  <c r="D7" i="114" l="1"/>
  <c r="D15" i="114" l="1"/>
  <c r="H37" i="109"/>
  <c r="H34" i="109"/>
  <c r="H6" i="109"/>
  <c r="H41" i="108"/>
  <c r="H24" i="108"/>
  <c r="H19" i="108"/>
  <c r="H30" i="108" l="1"/>
  <c r="H53" i="108"/>
  <c r="H47" i="108"/>
  <c r="H63" i="108"/>
  <c r="H27" i="108"/>
  <c r="H13" i="109"/>
  <c r="H29" i="109"/>
  <c r="H36" i="108"/>
  <c r="H68" i="108" l="1"/>
  <c r="H43" i="109"/>
  <c r="H69" i="108" l="1"/>
  <c r="H45" i="109"/>
  <c r="H17" i="111" l="1"/>
  <c r="H16" i="111"/>
  <c r="H15" i="111"/>
  <c r="H11" i="111"/>
  <c r="H20" i="111" l="1"/>
  <c r="H19" i="111"/>
  <c r="H10" i="111"/>
  <c r="H14" i="111"/>
  <c r="H9" i="111"/>
  <c r="H18" i="111"/>
  <c r="H12" i="111"/>
  <c r="H19" i="113" l="1"/>
  <c r="H27" i="113"/>
  <c r="H14" i="113"/>
  <c r="H15" i="113"/>
  <c r="H23" i="113"/>
  <c r="H18" i="113" l="1"/>
  <c r="H20" i="113"/>
  <c r="H30" i="113"/>
  <c r="H24" i="113"/>
  <c r="H22" i="113"/>
  <c r="H9" i="113"/>
  <c r="C22" i="111"/>
  <c r="H11" i="113"/>
  <c r="H13" i="111"/>
  <c r="H28" i="113"/>
  <c r="H10" i="113"/>
  <c r="H25" i="113"/>
  <c r="H32" i="113"/>
  <c r="F22" i="111"/>
  <c r="H21" i="113"/>
  <c r="H12" i="113"/>
  <c r="H17" i="113"/>
  <c r="E22" i="111"/>
  <c r="H29" i="113"/>
  <c r="H13" i="113"/>
  <c r="H16" i="113"/>
  <c r="D22" i="111"/>
  <c r="H31" i="113"/>
  <c r="H26" i="113"/>
  <c r="H8" i="111"/>
  <c r="H7" i="113" l="1"/>
  <c r="H8" i="113" l="1"/>
  <c r="E34" i="113"/>
  <c r="H33" i="113" l="1"/>
  <c r="D34" i="113"/>
  <c r="H34" i="113" s="1"/>
  <c r="G22" i="111" l="1"/>
  <c r="H21" i="111"/>
  <c r="H22" i="111" s="1"/>
  <c r="S20" i="90" l="1"/>
  <c r="S9" i="90"/>
  <c r="S12" i="90"/>
  <c r="E9" i="88"/>
  <c r="S10" i="90" l="1"/>
  <c r="S14" i="90"/>
  <c r="S17" i="90"/>
  <c r="S18" i="90"/>
  <c r="S11" i="90"/>
  <c r="S15" i="90"/>
  <c r="S19" i="90"/>
  <c r="S16" i="90"/>
  <c r="I22" i="90"/>
  <c r="E22" i="90" l="1"/>
  <c r="H10" i="91"/>
  <c r="H15" i="91"/>
  <c r="S13" i="90"/>
  <c r="H16" i="91"/>
  <c r="H17" i="91"/>
  <c r="H9" i="91"/>
  <c r="E11" i="88"/>
  <c r="C12" i="89"/>
  <c r="H14" i="91"/>
  <c r="H12" i="91"/>
  <c r="H20" i="91"/>
  <c r="F8" i="97"/>
  <c r="H11" i="91"/>
  <c r="H18" i="91"/>
  <c r="H19" i="91"/>
  <c r="K22" i="90" l="1"/>
  <c r="H12" i="112"/>
  <c r="Q22" i="90"/>
  <c r="O22" i="90"/>
  <c r="H13" i="91" l="1"/>
  <c r="G22" i="90"/>
  <c r="E10" i="88"/>
  <c r="E8" i="88" s="1"/>
  <c r="C7" i="108" l="1"/>
  <c r="E26" i="88"/>
  <c r="E25" i="88" s="1"/>
  <c r="E30" i="88" l="1"/>
  <c r="E28" i="88" s="1"/>
  <c r="C31" i="89"/>
  <c r="C42" i="89" s="1"/>
  <c r="D37" i="88" l="1"/>
  <c r="E38" i="109"/>
  <c r="E7" i="109" l="1"/>
  <c r="E30" i="109"/>
  <c r="E14" i="109"/>
  <c r="E35" i="109"/>
  <c r="E9" i="109" l="1"/>
  <c r="E40" i="109"/>
  <c r="E39" i="109"/>
  <c r="E10" i="109"/>
  <c r="E24" i="109"/>
  <c r="E32" i="109"/>
  <c r="E21" i="109"/>
  <c r="E26" i="109"/>
  <c r="E20" i="109"/>
  <c r="E22" i="109"/>
  <c r="E33" i="109"/>
  <c r="E16" i="109"/>
  <c r="E27" i="109"/>
  <c r="E18" i="109"/>
  <c r="E23" i="109"/>
  <c r="E42" i="109"/>
  <c r="E15" i="109"/>
  <c r="E11" i="109"/>
  <c r="E8" i="109"/>
  <c r="E28" i="109"/>
  <c r="E12" i="109"/>
  <c r="E36" i="109"/>
  <c r="E41" i="109"/>
  <c r="E25" i="109"/>
  <c r="E31" i="109"/>
  <c r="E17" i="109"/>
  <c r="E44" i="109"/>
  <c r="E19" i="109"/>
  <c r="E6" i="109"/>
  <c r="E37" i="109" l="1"/>
  <c r="E29" i="109"/>
  <c r="E13" i="109"/>
  <c r="E34" i="109"/>
  <c r="E43" i="109"/>
  <c r="E45" i="109" l="1"/>
  <c r="S8" i="90" l="1"/>
  <c r="C22" i="90"/>
  <c r="E21" i="112"/>
  <c r="H7" i="112"/>
  <c r="C6" i="89" l="1"/>
  <c r="C29" i="89" s="1"/>
  <c r="E34" i="88"/>
  <c r="H8" i="91" l="1"/>
  <c r="H20" i="112"/>
  <c r="H21" i="112" s="1"/>
  <c r="D21" i="112"/>
  <c r="E28" i="108"/>
  <c r="C6" i="69" l="1"/>
  <c r="C22" i="91"/>
  <c r="M22" i="90"/>
  <c r="S21" i="90"/>
  <c r="S22" i="90" s="1"/>
  <c r="E38" i="108"/>
  <c r="E48" i="108"/>
  <c r="E16" i="108"/>
  <c r="E20" i="108"/>
  <c r="E55" i="108"/>
  <c r="E25" i="108"/>
  <c r="E64" i="108"/>
  <c r="E60" i="108"/>
  <c r="E31" i="108"/>
  <c r="E42" i="108"/>
  <c r="E21" i="88"/>
  <c r="E20" i="88" s="1"/>
  <c r="E37" i="88" s="1"/>
  <c r="C5" i="73" s="1"/>
  <c r="C8" i="73" s="1"/>
  <c r="C13" i="73" s="1"/>
  <c r="E65" i="108" l="1"/>
  <c r="E46" i="108"/>
  <c r="E44" i="108"/>
  <c r="E21" i="108"/>
  <c r="E45" i="108"/>
  <c r="E12" i="108"/>
  <c r="E34" i="108"/>
  <c r="E52" i="108"/>
  <c r="E29" i="108"/>
  <c r="E17" i="108"/>
  <c r="E32" i="108"/>
  <c r="E8" i="108"/>
  <c r="E56" i="108"/>
  <c r="E50" i="108"/>
  <c r="E61" i="108"/>
  <c r="E49" i="108"/>
  <c r="E57" i="108"/>
  <c r="E23" i="108"/>
  <c r="E22" i="108"/>
  <c r="E62" i="108"/>
  <c r="E26" i="108"/>
  <c r="E40" i="108"/>
  <c r="E66" i="108"/>
  <c r="E43" i="108"/>
  <c r="E10" i="108"/>
  <c r="E58" i="108"/>
  <c r="E35" i="108"/>
  <c r="E67" i="108"/>
  <c r="E18" i="108"/>
  <c r="E9" i="108"/>
  <c r="D7" i="108" l="1"/>
  <c r="E7" i="108" s="1"/>
  <c r="E15" i="108"/>
  <c r="E33" i="108"/>
  <c r="C37" i="88"/>
  <c r="E41" i="108"/>
  <c r="E27" i="108"/>
  <c r="E30" i="108"/>
  <c r="E24" i="108"/>
  <c r="C6" i="86"/>
  <c r="E19" i="108"/>
  <c r="E51" i="108"/>
  <c r="H21" i="91"/>
  <c r="G22" i="91"/>
  <c r="H22" i="91" s="1"/>
  <c r="E47" i="108"/>
  <c r="E59" i="108"/>
  <c r="E63" i="108"/>
  <c r="F22" i="91"/>
  <c r="E53" i="108"/>
  <c r="E36" i="108"/>
  <c r="G33" i="97" l="1"/>
  <c r="G37" i="97" s="1"/>
  <c r="E68" i="108"/>
  <c r="C13" i="86"/>
  <c r="C31" i="95"/>
  <c r="C34" i="95" s="1"/>
  <c r="D16" i="94" l="1"/>
  <c r="D11" i="94"/>
  <c r="D8" i="94"/>
  <c r="D17" i="94"/>
  <c r="D13" i="94"/>
  <c r="D7" i="94"/>
  <c r="D12" i="94"/>
  <c r="D9" i="94"/>
  <c r="D20" i="94"/>
  <c r="D19" i="94"/>
  <c r="D21" i="94"/>
  <c r="D15" i="94"/>
  <c r="E69" i="108"/>
  <c r="G8" i="97"/>
  <c r="G21" i="97" s="1"/>
  <c r="G39" i="97" s="1"/>
  <c r="C8" i="9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3E985A59-2964-4C4F-BA77-B41138683177}">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<sst xmlns="http://schemas.openxmlformats.org/spreadsheetml/2006/main" count="1250" uniqueCount="772">
  <si>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</si>
  <si>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</si>
  <si>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</si>
  <si>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</si>
  <si>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</si>
  <si>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</si>
  <si>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</si>
  <si>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</si>
  <si>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</si>
  <si>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</si>
  <si>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</si>
  <si>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</si>
  <si>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</si>
  <si>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</si>
  <si>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</si>
  <si>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</si>
  <si>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</si>
  <si>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</si>
  <si>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</si>
  <si>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</si>
  <si>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</si>
  <si>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</si>
  <si>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</si>
  <si>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</si>
  <si>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</si>
  <si>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</si>
  <si>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</si>
  <si>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</si>
  <si>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</si>
  <si>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</si>
  <si>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</si>
  <si>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</si>
  <si>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</si>
  <si>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</si>
  <si>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</si>
  <si>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</si>
  <si>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</si>
  <si>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</si>
  <si>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</si>
  <si>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</si>
  <si>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</si>
  <si>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</si>
  <si>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</si>
  <si>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</si>
  <si>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</si>
  <si>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</si>
  <si>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</si>
  <si>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</si>
  <si>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</si>
  <si>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</si>
  <si>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</si>
  <si>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</si>
  <si>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</si>
  <si>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</si>
  <si>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</si>
  <si>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</si>
  <si>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</si>
  <si>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</si>
  <si>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</si>
  <si>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</si>
  <si>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</si>
  <si>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</si>
  <si>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</si>
  <si>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</si>
  <si>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</si>
  <si>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</si>
  <si>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</si>
  <si>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</si>
  <si>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</si>
  <si>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</si>
  <si>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</si>
  <si>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</si>
  <si>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</si>
  <si>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</si>
  <si>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</si>
  <si>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</si>
  <si>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</si>
  <si>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</si>
  <si>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</si>
  <si>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</si>
  <si>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</si>
  <si>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</si>
  <si>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</si>
  <si>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</si>
  <si>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</si>
  <si>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</si>
  <si>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</si>
  <si>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</si>
  <si>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</si>
  <si>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</si>
  <si>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</si>
  <si>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</si>
  <si>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</si>
  <si>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</si>
  <si>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</si>
  <si>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</si>
  <si>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</si>
  <si>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</si>
  <si>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</si>
  <si>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</si>
  <si>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</si>
  <si>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</si>
  <si>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</si>
  <si>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</si>
  <si>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</si>
  <si>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</si>
  <si>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</si>
  <si>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</si>
  <si>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</si>
  <si>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</si>
  <si>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</si>
  <si>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</si>
  <si>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</si>
  <si>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</si>
  <si>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</si>
  <si>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</si>
  <si>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</si>
  <si>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</si>
  <si>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</si>
  <si>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</si>
  <si>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</si>
  <si>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</si>
  <si>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</si>
  <si>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</si>
  <si>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</si>
  <si>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</si>
  <si>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</si>
  <si>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</si>
  <si>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</si>
  <si>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</si>
  <si>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</si>
  <si>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</si>
  <si>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</si>
  <si>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</si>
  <si>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</si>
  <si>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</si>
  <si>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</si>
  <si>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</si>
  <si>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</si>
  <si>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</si>
  <si>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</si>
  <si>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</si>
  <si>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</si>
  <si>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</si>
  <si>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</si>
  <si>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</si>
  <si>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</si>
  <si>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</si>
  <si>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</si>
  <si>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</si>
  <si>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</si>
  <si>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</si>
  <si>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</si>
  <si>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</si>
  <si>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</si>
  <si>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</si>
  <si>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</si>
  <si>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</si>
  <si>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</si>
  <si>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</si>
  <si>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</si>
  <si>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</si>
  <si>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</si>
  <si>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</si>
  <si>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</si>
  <si>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</si>
  <si>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</si>
  <si>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</si>
  <si>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</si>
  <si>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</si>
  <si>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</si>
  <si>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</si>
  <si>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</si>
  <si>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</si>
  <si>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</si>
  <si>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</si>
  <si>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</si>
  <si>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</si>
  <si>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</si>
  <si>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</si>
  <si>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</si>
  <si>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</si>
  <si>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</si>
  <si>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</si>
  <si>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</si>
  <si>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</si>
  <si>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</si>
  <si>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</si>
  <si>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</si>
  <si>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</si>
  <si>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</si>
  <si>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</si>
  <si>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</si>
  <si>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</si>
  <si>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</si>
  <si>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</si>
  <si>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</si>
  <si>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</si>
  <si>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</si>
  <si>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</si>
  <si>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</si>
  <si>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</si>
  <si>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</si>
  <si>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</si>
  <si>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</si>
  <si>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</si>
  <si>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</si>
  <si>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</si>
  <si>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</si>
  <si>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</si>
  <si>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</si>
  <si>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</si>
  <si>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</si>
  <si>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</si>
  <si>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</si>
  <si>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</si>
  <si>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</si>
  <si>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</si>
  <si>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</si>
  <si>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</si>
  <si>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</si>
  <si>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</si>
  <si>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</si>
  <si>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</si>
  <si>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</si>
  <si>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</si>
  <si>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</si>
  <si>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</si>
  <si>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</si>
  <si>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</si>
  <si>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</si>
  <si>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</si>
  <si>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</si>
  <si>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</si>
  <si>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</si>
  <si>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</si>
  <si>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</si>
  <si>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</si>
  <si>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</si>
  <si>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</si>
  <si>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</si>
  <si>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</si>
  <si>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</si>
  <si>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</si>
  <si>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</si>
  <si>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</si>
  <si>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</si>
  <si>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</si>
  <si>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</si>
  <si>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</si>
  <si>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</si>
  <si>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</si>
  <si>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</si>
  <si>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</si>
  <si>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</si>
  <si>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</si>
  <si>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</si>
  <si>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</si>
  <si>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</si>
  <si>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</si>
  <si>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</si>
  <si>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</si>
  <si>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</si>
  <si>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</si>
  <si>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</si>
  <si>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</si>
  <si>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</si>
  <si>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</si>
  <si>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</si>
  <si>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</si>
  <si>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</si>
  <si>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</si>
  <si>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</si>
  <si>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</si>
  <si>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</si>
  <si>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</si>
  <si>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</si>
  <si>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</si>
  <si>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</si>
  <si>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</si>
  <si>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</si>
  <si>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</si>
  <si>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</si>
  <si>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</si>
  <si>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</si>
  <si>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</si>
  <si>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</si>
  <si>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</si>
  <si>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</si>
  <si>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</si>
  <si>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</si>
  <si>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</si>
  <si>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</si>
  <si>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</si>
  <si>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</si>
  <si>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</si>
  <si>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</si>
  <si>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</si>
  <si>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</si>
  <si>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</si>
  <si>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</si>
  <si>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</si>
  <si>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</si>
  <si>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</si>
  <si>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</si>
  <si>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</si>
  <si>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</si>
  <si>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</si>
  <si>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</si>
  <si>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</si>
  <si>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</si>
  <si>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</si>
  <si>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</si>
  <si>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</si>
  <si>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</si>
  <si>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</si>
  <si>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</si>
  <si>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</si>
  <si>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</si>
  <si>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</si>
  <si>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</si>
  <si>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</si>
  <si>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</si>
  <si>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</si>
  <si>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</si>
  <si>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</si>
  <si>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</si>
  <si>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</si>
  <si>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</si>
  <si>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</si>
  <si>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</si>
  <si>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</si>
  <si>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</si>
  <si>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</si>
  <si>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</si>
  <si>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</si>
  <si>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</si>
  <si>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</si>
  <si>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</si>
  <si>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</si>
  <si>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</si>
  <si>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</si>
  <si>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</si>
  <si>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</si>
  <si>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</si>
  <si>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</si>
  <si>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</si>
  <si>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</si>
  <si>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</si>
  <si>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</si>
  <si>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</si>
  <si>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</si>
  <si>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</si>
  <si>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</si>
  <si>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</si>
  <si>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</si>
  <si>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</si>
  <si>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</si>
  <si>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</si>
  <si>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</si>
  <si>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</si>
  <si>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</si>
  <si>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</si>
  <si>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</si>
  <si>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</si>
  <si>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</si>
  <si>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</si>
  <si>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</si>
  <si>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</si>
  <si>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</si>
  <si>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</si>
  <si>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</si>
  <si>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</si>
  <si>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</si>
  <si>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</si>
  <si>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</si>
  <si>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</si>
  <si>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</si>
  <si>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</si>
  <si>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</si>
  <si>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</si>
  <si>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</si>
  <si>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</si>
  <si>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</si>
  <si>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</si>
  <si>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</si>
  <si>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</si>
  <si>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</si>
  <si>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</si>
  <si>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</si>
  <si>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</si>
  <si>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</si>
  <si>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</si>
  <si>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</si>
  <si>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</si>
  <si>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</si>
  <si>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</si>
  <si>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</si>
  <si>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</si>
  <si>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</si>
  <si>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</si>
  <si>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</si>
  <si>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</si>
  <si>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</si>
  <si>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</si>
  <si>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</si>
  <si>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</si>
  <si>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</si>
  <si>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</si>
  <si>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</si>
  <si>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</si>
  <si>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</si>
  <si>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</si>
  <si>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</si>
  <si>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</si>
  <si>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</si>
  <si>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</si>
  <si>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</si>
  <si>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</si>
  <si>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</si>
  <si>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</si>
  <si>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</si>
  <si>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</si>
  <si>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</si>
  <si>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</si>
  <si>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</si>
  <si>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</si>
  <si>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</si>
  <si>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</si>
  <si>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</si>
  <si>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</si>
  <si>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</si>
  <si>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</si>
  <si>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</si>
  <si>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</si>
  <si>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</si>
  <si>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</si>
  <si>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</si>
  <si>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</si>
  <si>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</si>
  <si>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</si>
  <si>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</si>
  <si>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</si>
  <si>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</si>
  <si>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</si>
  <si>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</si>
  <si>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</si>
  <si>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</si>
  <si>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</si>
  <si>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</si>
  <si>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</si>
  <si>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</si>
  <si>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</si>
  <si>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</si>
  <si>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</si>
  <si>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</si>
  <si>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</si>
  <si>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</si>
  <si>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</si>
  <si>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</si>
  <si>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</si>
  <si>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</si>
  <si>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</si>
  <si>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</si>
  <si>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</si>
  <si>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</si>
  <si>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</si>
  <si>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</si>
  <si>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</si>
  <si>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</si>
  <si>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</si>
  <si>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</si>
  <si>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</si>
  <si>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</si>
  <si>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</si>
  <si>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</si>
  <si>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</si>
  <si>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</si>
  <si>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</si>
  <si>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</si>
  <si>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</si>
  <si>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</si>
  <si>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</si>
  <si>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</si>
  <si>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</si>
  <si>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</si>
  <si>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</si>
  <si>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</si>
  <si>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</si>
  <si>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</si>
  <si>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</si>
  <si>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</si>
  <si>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</si>
  <si>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</si>
  <si>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</si>
  <si>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</si>
  <si>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</si>
  <si>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</si>
  <si>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</si>
  <si>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</si>
  <si>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</si>
  <si>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</si>
  <si>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</si>
  <si>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</si>
  <si>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</si>
  <si>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</si>
  <si>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</si>
  <si>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</si>
  <si>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</si>
  <si>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</si>
  <si>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</si>
  <si>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</si>
  <si>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</si>
  <si>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</si>
  <si>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</si>
  <si>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</si>
  <si>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</si>
  <si>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</si>
  <si>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</si>
  <si>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</si>
  <si>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</si>
  <si>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</si>
  <si>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</si>
  <si>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</si>
  <si>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</si>
  <si>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</si>
  <si>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</si>
  <si>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</si>
  <si>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</si>
  <si>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</si>
  <si>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</si>
  <si>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</si>
  <si>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</si>
  <si>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</si>
  <si>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</si>
  <si>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</si>
  <si>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</si>
  <si>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</si>
  <si>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</si>
  <si>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</si>
  <si>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</si>
  <si>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</si>
  <si>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</si>
  <si>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</si>
  <si>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</si>
  <si>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</si>
  <si>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</si>
  <si>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</si>
  <si>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</si>
  <si>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</si>
  <si>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</si>
  <si>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</si>
  <si>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</si>
  <si>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</si>
  <si>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</si>
  <si>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</si>
  <si>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</si>
  <si>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</si>
  <si>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</si>
  <si>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</si>
  <si>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</si>
  <si>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</si>
  <si>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</si>
  <si>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</si>
  <si>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</si>
  <si>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</si>
  <si>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</si>
  <si>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</si>
  <si>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</si>
  <si>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</si>
  <si>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</si>
  <si>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</si>
  <si>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</si>
  <si>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</si>
  <si>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</si>
  <si>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</si>
  <si>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</si>
  <si>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</si>
  <si>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</si>
  <si>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</si>
  <si>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</si>
  <si>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</si>
  <si>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</si>
  <si>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</si>
  <si>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</si>
  <si>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</si>
  <si>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</si>
  <si>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</si>
  <si>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</si>
  <si>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</si>
  <si>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</si>
  <si>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</si>
  <si>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</si>
  <si>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</si>
  <si>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</si>
  <si>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</si>
  <si>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</si>
  <si>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</si>
  <si>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</si>
  <si>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</si>
  <si>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</si>
  <si>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</si>
  <si>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</si>
  <si>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</si>
  <si>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</si>
  <si>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</si>
  <si>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</si>
  <si>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</si>
  <si>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</si>
  <si>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</si>
  <si>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</si>
  <si>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</si>
  <si>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</si>
  <si>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</si>
  <si>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</si>
  <si>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</si>
  <si>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</si>
  <si>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</si>
  <si>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</si>
  <si>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</si>
  <si>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</si>
  <si>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</si>
  <si>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</si>
  <si>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</si>
  <si>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</si>
  <si>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</si>
  <si>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</si>
  <si>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</si>
  <si>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</si>
  <si>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</si>
  <si>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</si>
  <si>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</si>
  <si>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</si>
  <si>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</si>
  <si>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</si>
  <si>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</si>
  <si>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</si>
  <si>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</si>
  <si>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</si>
  <si>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</si>
  <si>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</si>
  <si>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</si>
  <si>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</si>
  <si>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</si>
  <si>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</si>
  <si>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</si>
  <si>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</si>
  <si>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</si>
  <si>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</si>
  <si>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</si>
  <si>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</si>
  <si>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</si>
  <si>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</si>
  <si>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</si>
  <si>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</si>
  <si>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</si>
  <si>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</si>
  <si>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</si>
  <si>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</si>
  <si>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</si>
  <si>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</si>
  <si>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</si>
  <si>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</si>
  <si>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</si>
  <si>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</si>
  <si>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</si>
  <si>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</si>
  <si>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</si>
  <si>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</si>
  <si>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</si>
  <si>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</si>
  <si>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</si>
  <si>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</si>
  <si>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</si>
  <si>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</si>
  <si>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</si>
  <si>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</si>
  <si>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</si>
  <si>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</si>
  <si>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</si>
  <si>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</si>
  <si>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Paysera Bank Georgia JSC</t>
  </si>
  <si>
    <t>Lasha Kakhishvili</t>
  </si>
  <si>
    <t>Dimitry Kumsishvili</t>
  </si>
  <si>
    <t>https://paysera.ge</t>
  </si>
  <si>
    <t>Non-independent chair</t>
  </si>
  <si>
    <t>Giorgi Mirotadze</t>
  </si>
  <si>
    <t>Independent member</t>
  </si>
  <si>
    <t>Nino Mepharishvili</t>
  </si>
  <si>
    <t>Chief Executive Officer</t>
  </si>
  <si>
    <t>Chief Risk Officer/Risk Department</t>
  </si>
  <si>
    <t>Mindia Sabanadze</t>
  </si>
  <si>
    <t>Zaza Buadze</t>
  </si>
  <si>
    <t>Irakli Vekua</t>
  </si>
  <si>
    <t>Ivane Tevdorashvili</t>
  </si>
  <si>
    <t xml:space="preserve"> Table 9 (Capital), N10 </t>
  </si>
  <si>
    <t xml:space="preserve"> Table 9 (Capital), N2</t>
  </si>
  <si>
    <t xml:space="preserve"> Table 9 (Capital), N6</t>
  </si>
  <si>
    <t xml:space="preserve"> Table 9 (Capital), N29</t>
  </si>
  <si>
    <t>Chief Financual Officer / Financial Department</t>
  </si>
  <si>
    <t>Ordinary share</t>
  </si>
  <si>
    <t>Summary Information on Minimum Requirement for Own Funds and Eligible Liabilities (MREL)</t>
  </si>
  <si>
    <t>MREL Components Breakdown by Maturity and Governing Law</t>
  </si>
  <si>
    <t>9.2</t>
  </si>
  <si>
    <t>9.3</t>
  </si>
  <si>
    <t>Table 9.2</t>
  </si>
  <si>
    <t>The table is filled only by systemically important banks</t>
  </si>
  <si>
    <t>MREL Resource</t>
  </si>
  <si>
    <t>Own funds and eligible liabilities</t>
  </si>
  <si>
    <r>
      <t xml:space="preserve">Own funds </t>
    </r>
    <r>
      <rPr>
        <b/>
        <vertAlign val="superscript"/>
        <sz val="10"/>
        <color theme="1"/>
        <rFont val="Arial"/>
        <family val="2"/>
      </rPr>
      <t>1</t>
    </r>
  </si>
  <si>
    <t>Common Equity Tier 1  (CET 1)</t>
  </si>
  <si>
    <t>Additional Tier 1 Capital (AT 1)</t>
  </si>
  <si>
    <t>Tier 2 Capital (Tier 2)</t>
  </si>
  <si>
    <t>Eligible liabilities</t>
  </si>
  <si>
    <r>
      <t>Subordinated Loans (not classified as own funds)</t>
    </r>
    <r>
      <rPr>
        <vertAlign val="superscript"/>
        <sz val="10"/>
        <color theme="1"/>
        <rFont val="Arial"/>
        <family val="2"/>
      </rPr>
      <t>2</t>
    </r>
  </si>
  <si>
    <r>
      <t>Eligible liabilities</t>
    </r>
    <r>
      <rPr>
        <vertAlign val="superscript"/>
        <sz val="10"/>
        <color theme="1"/>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</si>
  <si>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</si>
  <si>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</si>
  <si>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</si>
  <si>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</si>
  <si>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</si>
  <si>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</si>
  <si>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</si>
  <si>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</si>
  <si>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</si>
  <si>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</si>
  <si>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Sylfaen"/>
        <family val="2"/>
        <scheme val="minor"/>
      </rPr>
      <t xml:space="preserve">1 </t>
    </r>
    <r>
      <rPr>
        <i/>
        <sz val="9"/>
        <rFont val="Sylfaen"/>
        <family val="2"/>
        <scheme val="minor"/>
      </rPr>
      <t xml:space="preserve">Capital Instruments
</t>
    </r>
  </si>
  <si>
    <r>
      <rPr>
        <i/>
        <vertAlign val="superscript"/>
        <sz val="9"/>
        <rFont val="Sylfaen"/>
        <family val="2"/>
        <scheme val="minor"/>
      </rPr>
      <t xml:space="preserve">2 </t>
    </r>
    <r>
      <rPr>
        <i/>
        <sz val="9"/>
        <rFont val="Sylfaen"/>
        <family val="2"/>
        <scheme val="minor"/>
      </rPr>
      <t>Includes the part of the subordinated liabilities that is amortized as well as subordinated liabilities that are not classified as own funds.</t>
    </r>
  </si>
  <si>
    <r>
      <rPr>
        <i/>
        <vertAlign val="superscript"/>
        <sz val="9"/>
        <rFont val="Sylfaen"/>
        <family val="2"/>
        <scheme val="minor"/>
      </rPr>
      <t xml:space="preserve">3 </t>
    </r>
    <r>
      <rPr>
        <i/>
        <sz val="9"/>
        <rFont val="Sylfaen"/>
        <family val="2"/>
        <scheme val="minor"/>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</si>
  <si>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</si>
  <si>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</si>
  <si>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</si>
  <si>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</si>
  <si>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</si>
  <si>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</si>
  <si>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</si>
  <si>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</si>
  <si>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</si>
  <si>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</si>
  <si>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</si>
  <si>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</si>
  <si>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</si>
  <si>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</si>
  <si>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Credit Valuation Adjustment</t>
  </si>
  <si>
    <t>Calculated under Standardised Method</t>
  </si>
  <si>
    <t>Calculated under Simplified Standardised Method</t>
  </si>
  <si>
    <t>Calculated under Original Risk Exposure Method</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</si>
  <si>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</si>
  <si>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</si>
  <si>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</si>
  <si>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</si>
  <si>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</si>
  <si>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</si>
  <si>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</si>
  <si>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</si>
  <si>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</si>
  <si>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</si>
  <si>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</si>
  <si>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</si>
  <si>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</si>
  <si>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</si>
  <si>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</si>
  <si>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</si>
  <si>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</si>
  <si>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</si>
  <si>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</si>
  <si>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</si>
  <si>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</si>
  <si>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Teona Giorgobiani</t>
  </si>
  <si>
    <t>Archil Zhizhavadze</t>
  </si>
  <si>
    <t>TOTAL EQUITY*</t>
  </si>
  <si>
    <t xml:space="preserve">*Share capital as defined by the Law on Commercial Bank Activities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</si>
</sst>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0;[Red]\(\-#,##0\)"/>
    <numFmt numFmtId="199" formatCode="#,##0;[Red]\(#,##0\)"/>
    <numFmt numFmtId="200" formatCode="#,##0_ ;\-#,##0\ "/>
    <numFmt numFmtId="201" formatCode="_-* #,##0\ _€_-;\-* #,##0\ _€_-;_-* &quot;-&quot;??\ _€_-;_-@_-"/>
    <numFmt numFmtId="202" formatCode="#,##0.0"/>
    <numFmt numFmtId="203" formatCode="_(* #,##0.00000_);_(* \(#,##0.00000\);_(* &quot;-&quot;??_);_(@_)"/>
    <numFmt numFmtId="204" formatCode="_(* #,##0.000_);_(* \(#,##0.000\);_(* &quot;-&quot;??_);_(@_)"/>
  </numFmts>
  <fonts count="162">
    <font>
      <sz val="11"/>
      <color theme="1"/>
      <name val="Sylfaen"/>
      <family val="2"/>
      <scheme val="minor"/>
    </font>
    <font>
      <sz val="11"/>
      <color theme="1"/>
      <name val="Sylfaen"/>
      <family val="2"/>
      <scheme val="minor"/>
    </font>
    <font>
      <sz val="10"/>
      <name val="Arial"/>
      <family val="2"/>
    </font>
    <font>
      <sz val="10"/>
      <color theme="1"/>
      <name val="Sylfaen"/>
      <family val="2"/>
      <scheme val="minor"/>
    </font>
    <font>
      <b/>
      <sz val="10"/>
      <color theme="1"/>
      <name val="Sylfaen"/>
      <family val="2"/>
      <scheme val="minor"/>
    </font>
    <font>
      <sz val="10"/>
      <name val="Arial"/>
      <family val="2"/>
      <charset val="204"/>
    </font>
    <font>
      <u/>
      <sz val="10"/>
      <color indexed="12"/>
      <name val="Arial"/>
      <family val="2"/>
    </font>
    <font>
      <sz val="10"/>
      <color rgb="FFFF0000"/>
      <name val="Sylfaen"/>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Sylfaen"/>
      <family val="2"/>
      <scheme val="minor"/>
    </font>
    <font>
      <sz val="10"/>
      <color indexed="9"/>
      <name val="Calibri"/>
      <family val="2"/>
    </font>
    <font>
      <sz val="11"/>
      <color indexed="20"/>
      <name val="Calibri"/>
      <family val="2"/>
    </font>
    <font>
      <sz val="10"/>
      <color rgb="FF9C0006"/>
      <name val="Sylfaen"/>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Sylfaen"/>
      <family val="2"/>
      <scheme val="minor"/>
    </font>
    <font>
      <b/>
      <sz val="10"/>
      <color indexed="52"/>
      <name val="Calibri"/>
      <family val="2"/>
    </font>
    <font>
      <b/>
      <sz val="11"/>
      <color indexed="9"/>
      <name val="Calibri"/>
      <family val="2"/>
    </font>
    <font>
      <b/>
      <sz val="10"/>
      <color theme="0"/>
      <name val="Sylfaen"/>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Sylfaen"/>
      <family val="2"/>
      <scheme val="minor"/>
    </font>
    <font>
      <i/>
      <sz val="10"/>
      <color indexed="23"/>
      <name val="Calibri"/>
      <family val="2"/>
    </font>
    <font>
      <sz val="11"/>
      <color indexed="17"/>
      <name val="Calibri"/>
      <family val="2"/>
    </font>
    <font>
      <sz val="10"/>
      <color rgb="FF006100"/>
      <name val="Sylfaen"/>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Sylfaen"/>
      <family val="2"/>
      <scheme val="minor"/>
    </font>
    <font>
      <sz val="10"/>
      <color indexed="62"/>
      <name val="Calibri"/>
      <family val="2"/>
    </font>
    <font>
      <sz val="11"/>
      <color indexed="52"/>
      <name val="Calibri"/>
      <family val="2"/>
    </font>
    <font>
      <sz val="10"/>
      <color rgb="FFFA7D00"/>
      <name val="Sylfaen"/>
      <family val="2"/>
      <scheme val="minor"/>
    </font>
    <font>
      <sz val="10"/>
      <color indexed="52"/>
      <name val="Calibri"/>
      <family val="2"/>
    </font>
    <font>
      <sz val="11"/>
      <color indexed="60"/>
      <name val="Calibri"/>
      <family val="2"/>
    </font>
    <font>
      <sz val="10"/>
      <color rgb="FF9C6500"/>
      <name val="Sylfaen"/>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Sylfaen"/>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Sylfaen"/>
      <family val="2"/>
      <scheme val="minor"/>
    </font>
    <font>
      <sz val="10"/>
      <name val="Sylfaen"/>
      <family val="2"/>
      <scheme val="minor"/>
    </font>
    <font>
      <sz val="8"/>
      <color theme="1"/>
      <name val="Sylfaen"/>
      <family val="2"/>
      <scheme val="minor"/>
    </font>
    <font>
      <sz val="10"/>
      <name val="SPKolheti"/>
      <family val="1"/>
    </font>
    <font>
      <i/>
      <sz val="10"/>
      <color theme="1"/>
      <name val="Sylfaen"/>
      <family val="2"/>
      <scheme val="minor"/>
    </font>
    <font>
      <sz val="10"/>
      <color theme="1"/>
      <name val="Sylfaen"/>
      <family val="1"/>
      <scheme val="minor"/>
    </font>
    <font>
      <b/>
      <sz val="10"/>
      <name val="Sylfaen"/>
      <family val="1"/>
      <scheme val="minor"/>
    </font>
    <font>
      <sz val="10"/>
      <name val="Sylfaen"/>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sz val="11"/>
      <name val="Calibri"/>
      <family val="2"/>
    </font>
    <font>
      <b/>
      <sz val="11"/>
      <color theme="1"/>
      <name val="Sylfaen"/>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Sylfaen"/>
      <family val="1"/>
      <scheme val="minor"/>
    </font>
    <font>
      <b/>
      <sz val="9"/>
      <name val="Sylfaen"/>
      <family val="1"/>
      <scheme val="minor"/>
    </font>
    <font>
      <i/>
      <sz val="9"/>
      <name val="Sylfaen"/>
      <family val="1"/>
      <scheme val="minor"/>
    </font>
    <font>
      <b/>
      <u/>
      <sz val="9"/>
      <color theme="1"/>
      <name val="Sylfaen"/>
      <family val="1"/>
    </font>
    <font>
      <b/>
      <sz val="12"/>
      <color theme="1"/>
      <name val="Sylfaen"/>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Sylfaen"/>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Sylfaen"/>
      <family val="2"/>
      <scheme val="minor"/>
    </font>
    <font>
      <b/>
      <i/>
      <sz val="11"/>
      <color theme="1"/>
      <name val="Arial"/>
      <family val="2"/>
    </font>
    <font>
      <i/>
      <sz val="10"/>
      <color theme="1"/>
      <name val="Sylfaen"/>
      <family val="1"/>
    </font>
    <font>
      <b/>
      <sz val="11"/>
      <color theme="1"/>
      <name val="Sylfaen"/>
      <family val="1"/>
      <scheme val="minor"/>
    </font>
    <font>
      <sz val="10"/>
      <color theme="1"/>
      <name val="Sylfaen"/>
      <family val="1"/>
    </font>
    <font>
      <i/>
      <sz val="10"/>
      <name val="Sylfaen"/>
      <family val="1"/>
    </font>
    <font>
      <b/>
      <sz val="10"/>
      <color theme="1"/>
      <name val="Sylfaen"/>
      <family val="1"/>
    </font>
    <font>
      <b/>
      <sz val="10"/>
      <color theme="1"/>
      <name val="Sylfaen"/>
      <family val="1"/>
      <scheme val="minor"/>
    </font>
    <font>
      <b/>
      <i/>
      <sz val="10"/>
      <color theme="1"/>
      <name val="Sylfaen"/>
      <family val="1"/>
    </font>
    <font>
      <b/>
      <u/>
      <sz val="10"/>
      <name val="Sylfaen"/>
      <family val="2"/>
      <scheme val="minor"/>
    </font>
    <font>
      <i/>
      <sz val="10"/>
      <color theme="0" tint="-0.499984740745262"/>
      <name val="Sylfaen"/>
      <family val="2"/>
      <scheme val="minor"/>
    </font>
    <font>
      <b/>
      <sz val="10"/>
      <name val="Calibri"/>
      <family val="2"/>
    </font>
    <font>
      <i/>
      <sz val="10"/>
      <color theme="4" tint="-0.249977111117893"/>
      <name val="Sylfaen"/>
      <family val="2"/>
      <scheme val="minor"/>
    </font>
    <font>
      <b/>
      <vertAlign val="superscript"/>
      <sz val="10"/>
      <color theme="1"/>
      <name val="Arial"/>
      <family val="2"/>
    </font>
    <font>
      <sz val="10"/>
      <name val="Calibri"/>
      <family val="2"/>
    </font>
    <font>
      <vertAlign val="superscript"/>
      <sz val="10"/>
      <color theme="1"/>
      <name val="Arial"/>
      <family val="2"/>
    </font>
    <font>
      <b/>
      <u/>
      <sz val="10"/>
      <name val="Calibri"/>
      <family val="2"/>
    </font>
    <font>
      <i/>
      <sz val="9"/>
      <name val="Sylfaen"/>
      <family val="2"/>
      <scheme val="minor"/>
    </font>
    <font>
      <i/>
      <vertAlign val="superscript"/>
      <sz val="9"/>
      <name val="Sylfaen"/>
      <family val="2"/>
      <scheme val="minor"/>
    </font>
    <font>
      <sz val="8"/>
      <color rgb="FF000000"/>
      <name val="Arial"/>
      <family val="2"/>
    </font>
    <font>
      <i/>
      <sz val="10"/>
      <name val="Calibri"/>
      <family val="2"/>
    </font>
    <font>
      <b/>
      <sz val="10"/>
      <color rgb="FF000000"/>
      <name val="Calibri"/>
      <family val="2"/>
    </font>
    <font>
      <sz val="10"/>
      <color rgb="FF000000"/>
      <name val="Calibri"/>
      <family val="2"/>
    </font>
    <font>
      <u/>
      <sz val="11"/>
      <name val="Sylfaen"/>
      <family val="2"/>
      <scheme val="minor"/>
    </font>
    <font>
      <b/>
      <sz val="11"/>
      <name val="Sylfaen"/>
      <family val="2"/>
      <scheme val="minor"/>
    </font>
    <font>
      <b/>
      <i/>
      <sz val="11"/>
      <name val="Sylfaen"/>
      <family val="2"/>
      <scheme val="minor"/>
    </font>
    <font>
      <i/>
      <sz val="11"/>
      <name val="Sylfaen"/>
      <family val="2"/>
      <scheme val="minor"/>
    </font>
    <font>
      <b/>
      <sz val="9"/>
      <color indexed="81"/>
      <name val="Tahoma"/>
      <family val="2"/>
    </font>
    <font>
      <sz val="9"/>
      <color indexed="81"/>
      <name val="Tahoma"/>
      <family val="2"/>
    </font>
    <font>
      <b/>
      <sz val="10"/>
      <color rgb="FF000000"/>
      <name val="Sylfaen"/>
      <family val="1"/>
    </font>
    <font>
      <b/>
      <sz val="10"/>
      <color indexed="8"/>
      <name val="Sylfaen"/>
      <family val="1"/>
    </font>
    <font>
      <sz val="10"/>
      <color rgb="FF000000"/>
      <name val="Sylfaen"/>
      <family val="1"/>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13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0968">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6" borderId="0"/>
    <xf numFmtId="173" fontId="9" fillId="36" borderId="0"/>
    <xf numFmtId="172" fontId="9" fillId="36" borderId="0"/>
    <xf numFmtId="0" fontId="10" fillId="37" borderId="0" applyNumberFormat="0" applyBorder="0" applyAlignment="0" applyProtection="0"/>
    <xf numFmtId="0" fontId="3" fillId="12"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0" fontId="10"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0" fontId="12" fillId="47"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0" fillId="54" borderId="0" applyNumberFormat="0" applyBorder="0" applyAlignment="0" applyProtection="0"/>
    <xf numFmtId="0" fontId="10" fillId="58" borderId="0" applyNumberFormat="0" applyBorder="0" applyAlignment="0" applyProtection="0"/>
    <xf numFmtId="0" fontId="12" fillId="55"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12" fillId="55"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0" fillId="60"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54" borderId="0" applyNumberFormat="0" applyBorder="0" applyAlignment="0" applyProtection="0"/>
    <xf numFmtId="0" fontId="10"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0" fontId="15" fillId="38"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3"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4" fillId="64" borderId="39" applyNumberFormat="0" applyAlignment="0" applyProtection="0"/>
    <xf numFmtId="0" fontId="25" fillId="9" borderId="34"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0" fontId="24"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0" fontId="25" fillId="9" borderId="34"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0" fontId="24"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39" borderId="0" applyNumberFormat="0" applyBorder="0" applyAlignment="0" applyProtection="0"/>
    <xf numFmtId="0" fontId="35" fillId="4"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0" fontId="34" fillId="39"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0" fontId="34" fillId="39" borderId="0" applyNumberFormat="0" applyBorder="0" applyAlignment="0" applyProtection="0"/>
    <xf numFmtId="0" fontId="2" fillId="68"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72"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3"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0" fontId="49" fillId="42" borderId="38" applyNumberFormat="0" applyAlignment="0" applyProtection="0"/>
    <xf numFmtId="3" fontId="2" fillId="71"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2" borderId="0" applyNumberFormat="0" applyBorder="0" applyAlignment="0" applyProtection="0"/>
    <xf numFmtId="0" fontId="56" fillId="6"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0" fontId="55" fillId="72"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0" fontId="55" fillId="72"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172"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172" fontId="2" fillId="0" borderId="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173"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65" fillId="0" borderId="0"/>
    <xf numFmtId="0" fontId="65" fillId="0" borderId="0"/>
    <xf numFmtId="172" fontId="65" fillId="0" borderId="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3"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0" fillId="0" borderId="0"/>
    <xf numFmtId="0" fontId="1" fillId="0" borderId="0"/>
    <xf numFmtId="0" fontId="1" fillId="0" borderId="0"/>
  </cellStyleXfs>
  <cellXfs count="803">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vertical="center" wrapText="1"/>
    </xf>
    <xf numFmtId="197" fontId="84" fillId="0" borderId="18" xfId="0" applyNumberFormat="1" applyFont="1" applyBorder="1" applyAlignment="1" applyProtection="1">
      <alignment vertical="center" wrapText="1"/>
      <protection locked="0"/>
    </xf>
    <xf numFmtId="197" fontId="87" fillId="2" borderId="18" xfId="0" applyNumberFormat="1" applyFont="1" applyFill="1" applyBorder="1" applyAlignment="1" applyProtection="1">
      <alignment vertical="center"/>
      <protection locked="0"/>
    </xf>
    <xf numFmtId="197" fontId="87" fillId="2" borderId="21" xfId="0" applyNumberFormat="1" applyFont="1" applyFill="1" applyBorder="1" applyAlignment="1" applyProtection="1">
      <alignment vertical="center"/>
      <protection locked="0"/>
    </xf>
    <xf numFmtId="197"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88"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7" xfId="0" applyFont="1" applyBorder="1" applyAlignment="1">
      <alignment horizontal="center" vertical="center" wrapText="1"/>
    </xf>
    <xf numFmtId="0" fontId="84" fillId="0" borderId="3" xfId="0" applyFont="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2" fillId="0" borderId="0" xfId="0" applyFont="1" applyAlignment="1">
      <alignment horizontal="right" wrapText="1"/>
    </xf>
    <xf numFmtId="0" fontId="2" fillId="0" borderId="14" xfId="0" applyFont="1" applyBorder="1"/>
    <xf numFmtId="0" fontId="2" fillId="0" borderId="17" xfId="0" applyFont="1" applyBorder="1" applyAlignment="1">
      <alignment vertical="center"/>
    </xf>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46" fillId="0" borderId="0" xfId="11" applyFont="1" applyAlignment="1">
      <alignment horizontal="right"/>
    </xf>
    <xf numFmtId="0" fontId="45" fillId="0" borderId="15" xfId="11" applyFont="1" applyBorder="1" applyAlignment="1">
      <alignment horizontal="center" vertical="center"/>
    </xf>
    <xf numFmtId="0" fontId="45" fillId="0" borderId="16"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7"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4"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6" xfId="2" applyNumberFormat="1" applyFont="1" applyFill="1" applyBorder="1" applyAlignment="1" applyProtection="1">
      <alignment horizontal="center" vertical="center"/>
      <protection locked="0"/>
    </xf>
    <xf numFmtId="0" fontId="2" fillId="0" borderId="17" xfId="9" applyFont="1" applyBorder="1" applyAlignment="1" applyProtection="1">
      <alignment horizontal="center" vertical="center"/>
      <protection locked="0"/>
    </xf>
    <xf numFmtId="0" fontId="86" fillId="35" borderId="3" xfId="0" applyFont="1" applyFill="1" applyBorder="1" applyAlignment="1">
      <alignment horizontal="left" vertical="top" wrapText="1"/>
    </xf>
    <xf numFmtId="197" fontId="2" fillId="35" borderId="18"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8"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5" borderId="18"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8"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5" borderId="3" xfId="2" applyNumberFormat="1" applyFont="1" applyFill="1" applyBorder="1" applyAlignment="1" applyProtection="1">
      <alignment horizontal="left" vertical="top" wrapText="1"/>
    </xf>
    <xf numFmtId="0" fontId="2" fillId="0" borderId="17"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5" borderId="3" xfId="13" applyFont="1" applyFill="1" applyBorder="1" applyAlignment="1" applyProtection="1">
      <alignment vertical="center" wrapText="1"/>
      <protection locked="0"/>
    </xf>
    <xf numFmtId="0" fontId="45" fillId="35" borderId="21" xfId="13" applyFont="1" applyFill="1" applyBorder="1" applyAlignment="1" applyProtection="1">
      <alignment vertical="center" wrapText="1"/>
      <protection locked="0"/>
    </xf>
    <xf numFmtId="197" fontId="2" fillId="35" borderId="22"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171" fontId="85" fillId="0" borderId="0" xfId="0" applyNumberFormat="1" applyFont="1" applyAlignment="1">
      <alignment horizontal="center"/>
    </xf>
    <xf numFmtId="171" fontId="91" fillId="0" borderId="0" xfId="0" applyNumberFormat="1" applyFont="1" applyAlignment="1">
      <alignment horizontal="center"/>
    </xf>
    <xf numFmtId="171" fontId="89" fillId="0" borderId="0" xfId="0" applyNumberFormat="1" applyFont="1" applyAlignment="1">
      <alignment horizontal="center"/>
    </xf>
    <xf numFmtId="0" fontId="84" fillId="0" borderId="17" xfId="0" applyFont="1" applyBorder="1" applyAlignment="1">
      <alignment vertical="center"/>
    </xf>
    <xf numFmtId="197" fontId="84" fillId="0" borderId="3" xfId="0" applyNumberFormat="1" applyFont="1" applyBorder="1"/>
    <xf numFmtId="0" fontId="2" fillId="3" borderId="20" xfId="9" applyFont="1" applyFill="1" applyBorder="1" applyAlignment="1" applyProtection="1">
      <alignment horizontal="left" vertical="center"/>
      <protection locked="0"/>
    </xf>
    <xf numFmtId="0" fontId="45" fillId="3" borderId="21" xfId="16" applyFont="1" applyFill="1" applyBorder="1" applyProtection="1">
      <protection locked="0"/>
    </xf>
    <xf numFmtId="197" fontId="84" fillId="35"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9" fontId="2" fillId="3" borderId="17"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8" xfId="1" applyNumberFormat="1" applyFont="1" applyFill="1" applyBorder="1" applyAlignment="1" applyProtection="1">
      <alignment horizontal="center" vertical="center" wrapText="1"/>
      <protection locked="0"/>
    </xf>
    <xf numFmtId="0" fontId="2" fillId="3" borderId="17" xfId="5" applyFill="1" applyBorder="1" applyAlignment="1" applyProtection="1">
      <alignment horizontal="right" vertical="center"/>
      <protection locked="0"/>
    </xf>
    <xf numFmtId="197" fontId="84" fillId="0" borderId="17" xfId="0" applyNumberFormat="1" applyFont="1" applyBorder="1"/>
    <xf numFmtId="197" fontId="84" fillId="0" borderId="18" xfId="0" applyNumberFormat="1" applyFont="1" applyBorder="1"/>
    <xf numFmtId="197" fontId="84" fillId="35" borderId="51" xfId="0" applyNumberFormat="1" applyFont="1" applyFill="1" applyBorder="1"/>
    <xf numFmtId="0" fontId="45" fillId="3" borderId="22" xfId="16" applyFont="1" applyFill="1" applyBorder="1" applyProtection="1">
      <protection locked="0"/>
    </xf>
    <xf numFmtId="197" fontId="84" fillId="35" borderId="20" xfId="0" applyNumberFormat="1" applyFont="1" applyFill="1" applyBorder="1"/>
    <xf numFmtId="197" fontId="84" fillId="35" borderId="22" xfId="0" applyNumberFormat="1" applyFont="1" applyFill="1" applyBorder="1"/>
    <xf numFmtId="197" fontId="84" fillId="35" borderId="52" xfId="0" applyNumberFormat="1" applyFont="1" applyFill="1" applyBorder="1"/>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2" xfId="0" applyFont="1" applyBorder="1" applyAlignment="1">
      <alignment wrapText="1"/>
    </xf>
    <xf numFmtId="0" fontId="84" fillId="0" borderId="20" xfId="0" applyFont="1" applyBorder="1"/>
    <xf numFmtId="0" fontId="86" fillId="0" borderId="21" xfId="0" applyFont="1" applyBorder="1"/>
    <xf numFmtId="0" fontId="2" fillId="0" borderId="3" xfId="13" applyFont="1" applyBorder="1" applyAlignment="1" applyProtection="1">
      <alignment horizontal="center" vertical="center" wrapText="1"/>
      <protection locked="0"/>
    </xf>
    <xf numFmtId="0" fontId="45" fillId="0" borderId="24"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2"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1" xfId="0" applyFont="1" applyBorder="1" applyAlignment="1">
      <alignment vertical="center" wrapText="1"/>
    </xf>
    <xf numFmtId="0" fontId="2" fillId="0" borderId="14" xfId="11" applyBorder="1" applyAlignment="1">
      <alignment vertical="center"/>
    </xf>
    <xf numFmtId="0" fontId="2" fillId="0" borderId="15" xfId="11" applyBorder="1" applyAlignment="1">
      <alignment vertical="center"/>
    </xf>
    <xf numFmtId="197" fontId="86" fillId="35" borderId="21" xfId="0" applyNumberFormat="1" applyFont="1" applyFill="1" applyBorder="1" applyAlignment="1">
      <alignment horizontal="center" vertical="center"/>
    </xf>
    <xf numFmtId="0" fontId="84" fillId="0" borderId="3" xfId="0" applyFont="1" applyBorder="1" applyAlignment="1">
      <alignment wrapText="1"/>
    </xf>
    <xf numFmtId="0" fontId="86" fillId="35" borderId="3" xfId="0" applyFont="1" applyFill="1" applyBorder="1" applyAlignment="1">
      <alignment wrapText="1"/>
    </xf>
    <xf numFmtId="0" fontId="86" fillId="35" borderId="21" xfId="0" applyFont="1" applyFill="1" applyBorder="1" applyAlignment="1">
      <alignment wrapText="1"/>
    </xf>
    <xf numFmtId="0" fontId="84" fillId="0" borderId="14" xfId="0" applyFont="1" applyBorder="1" applyAlignment="1">
      <alignment horizontal="center" vertical="center"/>
    </xf>
    <xf numFmtId="197" fontId="84" fillId="35" borderId="16" xfId="0" applyNumberFormat="1" applyFont="1" applyFill="1" applyBorder="1" applyAlignment="1">
      <alignment horizontal="center" vertical="center"/>
    </xf>
    <xf numFmtId="197" fontId="84" fillId="0" borderId="18" xfId="0" applyNumberFormat="1" applyFont="1" applyBorder="1" applyAlignment="1">
      <alignment wrapText="1"/>
    </xf>
    <xf numFmtId="197" fontId="84" fillId="35" borderId="18" xfId="0" applyNumberFormat="1" applyFont="1" applyFill="1" applyBorder="1" applyAlignment="1">
      <alignment horizontal="center" vertical="center" wrapText="1"/>
    </xf>
    <xf numFmtId="197" fontId="84" fillId="35" borderId="22" xfId="0" applyNumberFormat="1" applyFont="1" applyFill="1" applyBorder="1" applyAlignment="1">
      <alignment horizontal="center" vertical="center" wrapText="1"/>
    </xf>
    <xf numFmtId="0" fontId="45" fillId="0" borderId="0" xfId="11" applyFont="1" applyAlignment="1">
      <alignment horizontal="center"/>
    </xf>
    <xf numFmtId="169"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Border="1" applyAlignment="1">
      <alignment horizontal="left" vertical="center" wrapText="1" indent="2"/>
    </xf>
    <xf numFmtId="0" fontId="93" fillId="0" borderId="0" xfId="11" applyFont="1"/>
    <xf numFmtId="0" fontId="94"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6" fillId="0" borderId="0" xfId="0" applyFont="1"/>
    <xf numFmtId="0" fontId="3" fillId="0" borderId="62" xfId="0" applyFont="1" applyBorder="1"/>
    <xf numFmtId="197" fontId="84" fillId="0" borderId="19" xfId="0" applyNumberFormat="1" applyFont="1" applyBorder="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35" borderId="21" xfId="0" applyNumberFormat="1" applyFont="1" applyFill="1" applyBorder="1"/>
    <xf numFmtId="9" fontId="3" fillId="0" borderId="18" xfId="20961" applyFont="1" applyBorder="1"/>
    <xf numFmtId="9" fontId="3" fillId="35" borderId="22" xfId="20961" applyFont="1" applyFill="1" applyBorder="1"/>
    <xf numFmtId="0" fontId="86" fillId="0" borderId="0" xfId="0" applyFont="1" applyAlignment="1">
      <alignment horizontal="center" wrapText="1"/>
    </xf>
    <xf numFmtId="171" fontId="84" fillId="35" borderId="21" xfId="0" applyNumberFormat="1" applyFont="1" applyFill="1" applyBorder="1"/>
    <xf numFmtId="0" fontId="84" fillId="0" borderId="67" xfId="0" applyFont="1" applyBorder="1" applyAlignment="1">
      <alignment vertical="center" wrapText="1"/>
    </xf>
    <xf numFmtId="197" fontId="86" fillId="35"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5" borderId="75" xfId="0" applyFont="1" applyFill="1" applyBorder="1" applyAlignment="1">
      <alignment wrapText="1"/>
    </xf>
    <xf numFmtId="0" fontId="95" fillId="0" borderId="0" xfId="0" applyFont="1" applyAlignment="1">
      <alignment wrapText="1"/>
    </xf>
    <xf numFmtId="0" fontId="2" fillId="0" borderId="0" xfId="0" applyFont="1" applyAlignment="1">
      <alignment wrapText="1"/>
    </xf>
    <xf numFmtId="0" fontId="98" fillId="3" borderId="77" xfId="0" applyFont="1" applyFill="1" applyBorder="1" applyAlignment="1">
      <alignment horizontal="left"/>
    </xf>
    <xf numFmtId="0" fontId="98" fillId="3" borderId="78" xfId="0" applyFont="1" applyFill="1" applyBorder="1" applyAlignment="1">
      <alignment horizontal="left"/>
    </xf>
    <xf numFmtId="0" fontId="4" fillId="3" borderId="81" xfId="0" applyFont="1" applyFill="1" applyBorder="1" applyAlignment="1">
      <alignment vertical="center"/>
    </xf>
    <xf numFmtId="0" fontId="3" fillId="3" borderId="82" xfId="0" applyFont="1" applyFill="1" applyBorder="1" applyAlignment="1">
      <alignment vertical="center"/>
    </xf>
    <xf numFmtId="0" fontId="3" fillId="0" borderId="66" xfId="0" applyFont="1" applyBorder="1" applyAlignment="1">
      <alignment horizontal="center" vertical="center"/>
    </xf>
    <xf numFmtId="0" fontId="3" fillId="0" borderId="7" xfId="0" applyFont="1" applyBorder="1" applyAlignment="1">
      <alignment vertical="center"/>
    </xf>
    <xf numFmtId="173" fontId="9" fillId="36" borderId="0" xfId="20"/>
    <xf numFmtId="0" fontId="3" fillId="0" borderId="17" xfId="0" applyFont="1" applyBorder="1" applyAlignment="1">
      <alignment horizontal="center" vertical="center"/>
    </xf>
    <xf numFmtId="0" fontId="3" fillId="0" borderId="79" xfId="0" applyFont="1" applyBorder="1" applyAlignment="1">
      <alignment vertical="center"/>
    </xf>
    <xf numFmtId="0" fontId="4" fillId="0" borderId="79" xfId="0" applyFont="1" applyBorder="1" applyAlignment="1">
      <alignment vertical="center"/>
    </xf>
    <xf numFmtId="0" fontId="3" fillId="0" borderId="20" xfId="0" applyFont="1" applyBorder="1" applyAlignment="1">
      <alignment horizontal="center" vertical="center"/>
    </xf>
    <xf numFmtId="0" fontId="4" fillId="0" borderId="21" xfId="0" applyFont="1" applyBorder="1" applyAlignment="1">
      <alignment vertical="center"/>
    </xf>
    <xf numFmtId="0" fontId="3" fillId="3" borderId="62" xfId="0" applyFont="1" applyFill="1" applyBorder="1" applyAlignment="1">
      <alignment horizontal="center" vertical="center"/>
    </xf>
    <xf numFmtId="0" fontId="3" fillId="3" borderId="0" xfId="0" applyFont="1" applyFill="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173" fontId="9" fillId="36" borderId="54" xfId="20" applyBorder="1"/>
    <xf numFmtId="0" fontId="3" fillId="0" borderId="85" xfId="0" applyFont="1" applyBorder="1" applyAlignment="1">
      <alignment horizontal="center" vertical="center"/>
    </xf>
    <xf numFmtId="0" fontId="3" fillId="0" borderId="86" xfId="0" applyFont="1" applyBorder="1" applyAlignment="1">
      <alignment vertical="center"/>
    </xf>
    <xf numFmtId="173" fontId="9" fillId="36" borderId="23" xfId="20" applyBorder="1"/>
    <xf numFmtId="173" fontId="9" fillId="36" borderId="87" xfId="20" applyBorder="1"/>
    <xf numFmtId="173" fontId="9" fillId="36" borderId="24" xfId="20" applyBorder="1"/>
    <xf numFmtId="0" fontId="3" fillId="0" borderId="89" xfId="0" applyFont="1" applyBorder="1" applyAlignment="1">
      <alignment horizontal="center" vertical="center"/>
    </xf>
    <xf numFmtId="0" fontId="3" fillId="0" borderId="90" xfId="0" applyFont="1" applyBorder="1" applyAlignment="1">
      <alignment vertical="center"/>
    </xf>
    <xf numFmtId="173" fontId="9" fillId="36" borderId="29" xfId="20" applyBorder="1"/>
    <xf numFmtId="0" fontId="4" fillId="0" borderId="0" xfId="0" applyFont="1" applyAlignment="1">
      <alignment horizontal="center"/>
    </xf>
    <xf numFmtId="0" fontId="86" fillId="0" borderId="79" xfId="0" applyFont="1" applyBorder="1" applyAlignment="1">
      <alignment horizontal="center" vertical="center" wrapText="1"/>
    </xf>
    <xf numFmtId="0" fontId="86" fillId="0" borderId="80" xfId="0" applyFont="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17" xfId="0" applyFont="1" applyFill="1" applyBorder="1" applyAlignment="1">
      <alignment horizontal="left" vertical="center" wrapText="1"/>
    </xf>
    <xf numFmtId="0" fontId="4" fillId="35" borderId="80" xfId="0" applyFont="1" applyFill="1" applyBorder="1" applyAlignment="1">
      <alignment horizontal="left" vertical="center" wrapText="1"/>
    </xf>
    <xf numFmtId="0" fontId="3" fillId="0" borderId="17" xfId="0" applyFont="1" applyBorder="1" applyAlignment="1">
      <alignment horizontal="right" vertical="center" wrapText="1"/>
    </xf>
    <xf numFmtId="0" fontId="99"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0" xfId="20962" applyFont="1" applyAlignment="1" applyProtection="1">
      <alignment horizontal="left" vertical="center"/>
      <protection locked="0"/>
    </xf>
    <xf numFmtId="0" fontId="3" fillId="0" borderId="0" xfId="0" applyFont="1" applyAlignment="1">
      <alignment horizontal="left" vertical="center"/>
    </xf>
    <xf numFmtId="0" fontId="99" fillId="0" borderId="0" xfId="0" applyFont="1" applyAlignment="1">
      <alignment horizontal="left" vertical="center"/>
    </xf>
    <xf numFmtId="49" fontId="100" fillId="0" borderId="20" xfId="5" applyNumberFormat="1" applyFont="1" applyBorder="1" applyAlignment="1" applyProtection="1">
      <alignment horizontal="left" vertical="center"/>
      <protection locked="0"/>
    </xf>
    <xf numFmtId="0" fontId="101" fillId="0" borderId="21" xfId="9" applyFont="1" applyBorder="1" applyAlignment="1" applyProtection="1">
      <alignment horizontal="left" vertical="center" wrapText="1"/>
      <protection locked="0"/>
    </xf>
    <xf numFmtId="0" fontId="84" fillId="0" borderId="79" xfId="0" applyFont="1" applyBorder="1" applyAlignment="1">
      <alignment vertical="center" wrapText="1"/>
    </xf>
    <xf numFmtId="14" fontId="2" fillId="3" borderId="79" xfId="8" quotePrefix="1" applyNumberFormat="1" applyFont="1" applyFill="1" applyBorder="1" applyAlignment="1" applyProtection="1">
      <alignment horizontal="left"/>
      <protection locked="0"/>
    </xf>
    <xf numFmtId="3" fontId="102" fillId="35" borderId="21" xfId="0" applyNumberFormat="1" applyFont="1" applyFill="1" applyBorder="1" applyAlignment="1">
      <alignment vertical="center" wrapText="1"/>
    </xf>
    <xf numFmtId="0" fontId="6" fillId="0" borderId="79" xfId="17" applyFill="1" applyBorder="1" applyAlignment="1" applyProtection="1"/>
    <xf numFmtId="49" fontId="84" fillId="0" borderId="79"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5" borderId="96" xfId="20963" applyFont="1" applyFill="1" applyBorder="1">
      <alignment vertical="center"/>
    </xf>
    <xf numFmtId="0" fontId="45" fillId="75" borderId="97" xfId="20963" applyFont="1" applyFill="1" applyBorder="1">
      <alignment vertical="center"/>
    </xf>
    <xf numFmtId="0" fontId="45" fillId="75" borderId="94" xfId="20963" applyFont="1" applyFill="1" applyBorder="1">
      <alignment vertical="center"/>
    </xf>
    <xf numFmtId="0" fontId="104" fillId="69" borderId="93" xfId="20963" applyFont="1" applyFill="1" applyBorder="1" applyAlignment="1">
      <alignment horizontal="center" vertical="center"/>
    </xf>
    <xf numFmtId="0" fontId="104" fillId="69" borderId="94" xfId="20963" applyFont="1" applyFill="1" applyBorder="1" applyAlignment="1">
      <alignment horizontal="left" vertical="center" wrapText="1"/>
    </xf>
    <xf numFmtId="169" fontId="104" fillId="0" borderId="95" xfId="7" applyNumberFormat="1" applyFont="1" applyFill="1" applyBorder="1" applyAlignment="1" applyProtection="1">
      <alignment horizontal="right" vertical="center"/>
      <protection locked="0"/>
    </xf>
    <xf numFmtId="0" fontId="103" fillId="76" borderId="95" xfId="20963" applyFont="1" applyFill="1" applyBorder="1" applyAlignment="1">
      <alignment horizontal="center" vertical="center"/>
    </xf>
    <xf numFmtId="0" fontId="103" fillId="76" borderId="97" xfId="20963" applyFont="1" applyFill="1" applyBorder="1" applyAlignment="1">
      <alignment vertical="top" wrapText="1"/>
    </xf>
    <xf numFmtId="0" fontId="99" fillId="0" borderId="95" xfId="0" applyFont="1" applyBorder="1" applyAlignment="1">
      <alignment horizontal="left" vertical="center" wrapText="1"/>
    </xf>
    <xf numFmtId="10" fontId="99" fillId="0" borderId="95" xfId="20961" applyNumberFormat="1" applyFont="1" applyFill="1" applyBorder="1" applyAlignment="1">
      <alignment horizontal="left" vertical="center" wrapText="1"/>
    </xf>
    <xf numFmtId="10" fontId="4" fillId="35" borderId="95" xfId="20961" applyNumberFormat="1" applyFont="1" applyFill="1" applyBorder="1" applyAlignment="1">
      <alignment horizontal="left" vertical="center" wrapText="1"/>
    </xf>
    <xf numFmtId="10" fontId="4" fillId="35" borderId="95" xfId="0" applyNumberFormat="1" applyFont="1" applyFill="1" applyBorder="1" applyAlignment="1">
      <alignment horizontal="center" vertical="center" wrapText="1"/>
    </xf>
    <xf numFmtId="10" fontId="101" fillId="0" borderId="21" xfId="20961" applyNumberFormat="1" applyFont="1" applyFill="1" applyBorder="1" applyAlignment="1" applyProtection="1">
      <alignment horizontal="left" vertical="center"/>
    </xf>
    <xf numFmtId="0" fontId="4" fillId="35" borderId="95" xfId="0" applyFont="1" applyFill="1" applyBorder="1" applyAlignment="1">
      <alignment horizontal="left" vertical="center" wrapText="1"/>
    </xf>
    <xf numFmtId="0" fontId="3" fillId="0" borderId="95" xfId="0" applyFont="1" applyBorder="1" applyAlignment="1">
      <alignment horizontal="left" vertical="center" wrapText="1"/>
    </xf>
    <xf numFmtId="10" fontId="4" fillId="35" borderId="80" xfId="0" applyNumberFormat="1" applyFont="1" applyFill="1" applyBorder="1" applyAlignment="1">
      <alignment horizontal="left" vertical="center" wrapText="1"/>
    </xf>
    <xf numFmtId="10" fontId="4" fillId="35" borderId="80" xfId="20961" applyNumberFormat="1" applyFont="1" applyFill="1" applyBorder="1" applyAlignment="1">
      <alignment horizontal="left" vertical="center" wrapText="1"/>
    </xf>
    <xf numFmtId="0" fontId="4" fillId="35" borderId="80" xfId="0" applyFont="1" applyFill="1" applyBorder="1" applyAlignment="1">
      <alignment horizontal="center" vertical="center" wrapText="1"/>
    </xf>
    <xf numFmtId="0" fontId="4" fillId="35" borderId="81" xfId="0" applyFont="1" applyFill="1" applyBorder="1" applyAlignment="1">
      <alignment vertical="center" wrapText="1"/>
    </xf>
    <xf numFmtId="0" fontId="4" fillId="35" borderId="94" xfId="0" applyFont="1" applyFill="1" applyBorder="1" applyAlignment="1">
      <alignment vertical="center" wrapText="1"/>
    </xf>
    <xf numFmtId="0" fontId="4" fillId="35" borderId="68" xfId="0" applyFont="1" applyFill="1" applyBorder="1" applyAlignment="1">
      <alignment vertical="center" wrapText="1"/>
    </xf>
    <xf numFmtId="0" fontId="4" fillId="35"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6" xfId="0" applyFont="1" applyBorder="1" applyAlignment="1">
      <alignment horizontal="center" vertical="center" wrapText="1"/>
    </xf>
    <xf numFmtId="3" fontId="102" fillId="35" borderId="95" xfId="0" applyNumberFormat="1" applyFont="1" applyFill="1" applyBorder="1" applyAlignment="1">
      <alignment vertical="center" wrapText="1"/>
    </xf>
    <xf numFmtId="3" fontId="102" fillId="0" borderId="95" xfId="0" applyNumberFormat="1" applyFont="1" applyBorder="1" applyAlignment="1">
      <alignment vertical="center" wrapText="1"/>
    </xf>
    <xf numFmtId="3" fontId="102" fillId="35" borderId="96" xfId="0" applyNumberFormat="1" applyFont="1" applyFill="1" applyBorder="1" applyAlignment="1">
      <alignment vertical="center" wrapText="1"/>
    </xf>
    <xf numFmtId="3" fontId="102" fillId="35" borderId="23" xfId="0" applyNumberFormat="1" applyFont="1" applyFill="1" applyBorder="1" applyAlignment="1">
      <alignment vertical="center" wrapText="1"/>
    </xf>
    <xf numFmtId="3" fontId="102" fillId="35" borderId="83" xfId="0" applyNumberFormat="1" applyFont="1" applyFill="1" applyBorder="1" applyAlignment="1">
      <alignment vertical="center" wrapText="1"/>
    </xf>
    <xf numFmtId="3" fontId="102" fillId="35" borderId="37" xfId="0" applyNumberFormat="1" applyFont="1" applyFill="1" applyBorder="1" applyAlignment="1">
      <alignment vertical="center" wrapText="1"/>
    </xf>
    <xf numFmtId="0" fontId="2" fillId="0" borderId="15" xfId="0" applyFont="1" applyBorder="1" applyAlignment="1">
      <alignment horizontal="left" vertical="center" wrapText="1" indent="1"/>
    </xf>
    <xf numFmtId="0" fontId="2" fillId="0" borderId="16" xfId="0" applyFont="1" applyBorder="1" applyAlignment="1">
      <alignment horizontal="left" vertical="center" wrapText="1" indent="1"/>
    </xf>
    <xf numFmtId="14" fontId="2" fillId="0" borderId="0" xfId="0" applyNumberFormat="1" applyFont="1"/>
    <xf numFmtId="173" fontId="2" fillId="36" borderId="0" xfId="20" applyFont="1"/>
    <xf numFmtId="173" fontId="2" fillId="36" borderId="92" xfId="20" applyFont="1" applyBorder="1"/>
    <xf numFmtId="0" fontId="2" fillId="2" borderId="17" xfId="0" applyFont="1" applyFill="1" applyBorder="1" applyAlignment="1">
      <alignment horizontal="right" vertical="center"/>
    </xf>
    <xf numFmtId="0" fontId="45" fillId="0" borderId="17" xfId="0" applyFont="1" applyBorder="1" applyAlignment="1">
      <alignment horizontal="center" vertical="center" wrapText="1"/>
    </xf>
    <xf numFmtId="0" fontId="2" fillId="2" borderId="20"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4" xfId="0" applyFont="1" applyFill="1" applyBorder="1" applyAlignment="1">
      <alignment horizontal="center" wrapText="1"/>
    </xf>
    <xf numFmtId="0" fontId="3" fillId="0" borderId="95" xfId="0" applyFont="1" applyBorder="1" applyAlignment="1">
      <alignment horizontal="center"/>
    </xf>
    <xf numFmtId="0" fontId="3" fillId="3" borderId="62"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169" fontId="3" fillId="0" borderId="95" xfId="7" applyNumberFormat="1" applyFont="1" applyBorder="1"/>
    <xf numFmtId="169" fontId="3" fillId="0" borderId="80" xfId="7" applyNumberFormat="1" applyFont="1" applyBorder="1"/>
    <xf numFmtId="0" fontId="98" fillId="0" borderId="95" xfId="0" applyFont="1" applyBorder="1" applyAlignment="1">
      <alignment horizontal="left" wrapText="1" indent="2"/>
    </xf>
    <xf numFmtId="173" fontId="9" fillId="36" borderId="95" xfId="20" applyBorder="1"/>
    <xf numFmtId="0" fontId="4" fillId="0" borderId="17" xfId="0" applyFont="1" applyBorder="1"/>
    <xf numFmtId="0" fontId="4" fillId="0" borderId="95" xfId="0" applyFont="1" applyBorder="1" applyAlignment="1">
      <alignment wrapText="1"/>
    </xf>
    <xf numFmtId="169" fontId="4" fillId="0" borderId="80" xfId="7" applyNumberFormat="1" applyFont="1" applyBorder="1"/>
    <xf numFmtId="0" fontId="108" fillId="3" borderId="62" xfId="0" applyFont="1" applyFill="1" applyBorder="1" applyAlignment="1">
      <alignment horizontal="left"/>
    </xf>
    <xf numFmtId="0" fontId="108"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2" xfId="7" applyNumberFormat="1" applyFont="1" applyFill="1" applyBorder="1"/>
    <xf numFmtId="0" fontId="98" fillId="0" borderId="95"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2" xfId="0" applyFont="1" applyFill="1" applyBorder="1"/>
    <xf numFmtId="0" fontId="4" fillId="0" borderId="20" xfId="0" applyFont="1" applyBorder="1"/>
    <xf numFmtId="0" fontId="4" fillId="0" borderId="21" xfId="0" applyFont="1" applyBorder="1" applyAlignment="1">
      <alignment wrapText="1"/>
    </xf>
    <xf numFmtId="10" fontId="4" fillId="0" borderId="22" xfId="20961" applyNumberFormat="1" applyFont="1" applyBorder="1"/>
    <xf numFmtId="0" fontId="2" fillId="2" borderId="85" xfId="0" applyFont="1" applyFill="1" applyBorder="1" applyAlignment="1">
      <alignment horizontal="right" vertical="center"/>
    </xf>
    <xf numFmtId="0" fontId="2" fillId="0" borderId="93" xfId="0" applyFont="1" applyBorder="1" applyAlignment="1">
      <alignment vertical="center" wrapText="1"/>
    </xf>
    <xf numFmtId="197" fontId="87" fillId="2" borderId="88" xfId="0" applyNumberFormat="1" applyFont="1" applyFill="1" applyBorder="1" applyAlignment="1" applyProtection="1">
      <alignment vertical="center"/>
      <protection locked="0"/>
    </xf>
    <xf numFmtId="0" fontId="109" fillId="0" borderId="0" xfId="11" applyFont="1"/>
    <xf numFmtId="0" fontId="111" fillId="0" borderId="0" xfId="11" applyFont="1"/>
    <xf numFmtId="0" fontId="110" fillId="0" borderId="0" xfId="0" applyFont="1"/>
    <xf numFmtId="0" fontId="112" fillId="0" borderId="67" xfId="0" applyFont="1" applyBorder="1" applyAlignment="1">
      <alignment horizontal="left" vertical="center" wrapText="1"/>
    </xf>
    <xf numFmtId="0" fontId="6" fillId="0" borderId="110" xfId="17" applyBorder="1" applyAlignment="1" applyProtection="1"/>
    <xf numFmtId="0" fontId="110" fillId="0" borderId="0" xfId="0" applyFont="1" applyAlignment="1">
      <alignment horizontal="left" vertical="top" wrapText="1"/>
    </xf>
    <xf numFmtId="0" fontId="108" fillId="0" borderId="110" xfId="0" applyFont="1" applyBorder="1" applyAlignment="1">
      <alignment horizontal="center" vertical="center"/>
    </xf>
    <xf numFmtId="0" fontId="0" fillId="0" borderId="110" xfId="0" applyBorder="1" applyAlignment="1">
      <alignment horizontal="center"/>
    </xf>
    <xf numFmtId="0" fontId="121" fillId="3" borderId="110" xfId="20965" applyFont="1" applyFill="1" applyBorder="1" applyAlignment="1">
      <alignment horizontal="left" vertical="center" wrapText="1"/>
    </xf>
    <xf numFmtId="0" fontId="122" fillId="0" borderId="110" xfId="20965" applyFont="1" applyBorder="1" applyAlignment="1">
      <alignment horizontal="left" vertical="center" wrapText="1" indent="1"/>
    </xf>
    <xf numFmtId="0" fontId="123" fillId="3" borderId="120" xfId="0" applyFont="1" applyFill="1" applyBorder="1" applyAlignment="1">
      <alignment horizontal="left" vertical="center" wrapText="1"/>
    </xf>
    <xf numFmtId="0" fontId="122" fillId="3" borderId="110" xfId="20965" applyFont="1" applyFill="1" applyBorder="1" applyAlignment="1">
      <alignment horizontal="left" vertical="center" wrapText="1" indent="1"/>
    </xf>
    <xf numFmtId="0" fontId="121" fillId="0" borderId="120" xfId="0" applyFont="1" applyBorder="1" applyAlignment="1">
      <alignment horizontal="left" vertical="center" wrapText="1"/>
    </xf>
    <xf numFmtId="0" fontId="123" fillId="0" borderId="120" xfId="0" applyFont="1" applyBorder="1" applyAlignment="1">
      <alignment horizontal="left" vertical="center" wrapText="1"/>
    </xf>
    <xf numFmtId="0" fontId="123" fillId="0" borderId="120" xfId="0" applyFont="1" applyBorder="1" applyAlignment="1">
      <alignment vertical="center" wrapText="1"/>
    </xf>
    <xf numFmtId="0" fontId="124" fillId="0" borderId="120" xfId="0" applyFont="1" applyBorder="1" applyAlignment="1">
      <alignment horizontal="left" vertical="center" wrapText="1" indent="1"/>
    </xf>
    <xf numFmtId="0" fontId="124" fillId="3" borderId="120" xfId="0" applyFont="1" applyFill="1" applyBorder="1" applyAlignment="1">
      <alignment horizontal="left" vertical="center" wrapText="1" indent="1"/>
    </xf>
    <xf numFmtId="0" fontId="123" fillId="3" borderId="121" xfId="0" applyFont="1" applyFill="1" applyBorder="1" applyAlignment="1">
      <alignment horizontal="left" vertical="center" wrapText="1"/>
    </xf>
    <xf numFmtId="0" fontId="124" fillId="0" borderId="110" xfId="20965" applyFont="1" applyBorder="1" applyAlignment="1">
      <alignment horizontal="left" vertical="center" wrapText="1" indent="1"/>
    </xf>
    <xf numFmtId="0" fontId="123" fillId="0" borderId="110" xfId="0" applyFont="1" applyBorder="1" applyAlignment="1">
      <alignment horizontal="left" vertical="center" wrapText="1"/>
    </xf>
    <xf numFmtId="0" fontId="125" fillId="0" borderId="110" xfId="20965" applyFont="1" applyBorder="1" applyAlignment="1">
      <alignment horizontal="center" vertical="center" wrapText="1"/>
    </xf>
    <xf numFmtId="0" fontId="123" fillId="3" borderId="122" xfId="0" applyFont="1" applyFill="1" applyBorder="1" applyAlignment="1">
      <alignment horizontal="left" vertical="center" wrapText="1"/>
    </xf>
    <xf numFmtId="0" fontId="0" fillId="0" borderId="123" xfId="0" applyBorder="1" applyAlignment="1">
      <alignment horizontal="center"/>
    </xf>
    <xf numFmtId="0" fontId="122" fillId="3" borderId="123" xfId="20965" applyFont="1" applyFill="1" applyBorder="1" applyAlignment="1">
      <alignment horizontal="left" vertical="center" wrapText="1" indent="1"/>
    </xf>
    <xf numFmtId="0" fontId="122" fillId="3" borderId="120" xfId="0" applyFont="1" applyFill="1" applyBorder="1" applyAlignment="1">
      <alignment horizontal="left" vertical="center" wrapText="1" indent="1"/>
    </xf>
    <xf numFmtId="0" fontId="122" fillId="0" borderId="123" xfId="20965" applyFont="1" applyBorder="1" applyAlignment="1">
      <alignment horizontal="left" vertical="center" wrapText="1" indent="1"/>
    </xf>
    <xf numFmtId="0" fontId="122" fillId="0" borderId="120" xfId="0" applyFont="1" applyBorder="1" applyAlignment="1">
      <alignment horizontal="left" vertical="center" wrapText="1" indent="1"/>
    </xf>
    <xf numFmtId="0" fontId="122" fillId="0" borderId="121" xfId="0" applyFont="1" applyBorder="1" applyAlignment="1">
      <alignment horizontal="left" vertical="center" wrapText="1" indent="1"/>
    </xf>
    <xf numFmtId="0" fontId="123" fillId="0" borderId="123" xfId="20965" applyFont="1" applyBorder="1" applyAlignment="1">
      <alignment horizontal="left" vertical="center" wrapText="1"/>
    </xf>
    <xf numFmtId="0" fontId="123" fillId="0" borderId="123" xfId="0" applyFont="1" applyBorder="1" applyAlignment="1">
      <alignment vertical="center" wrapText="1"/>
    </xf>
    <xf numFmtId="0" fontId="125" fillId="0" borderId="123" xfId="20965" applyFont="1" applyBorder="1" applyAlignment="1">
      <alignment horizontal="center" vertical="center" wrapText="1"/>
    </xf>
    <xf numFmtId="0" fontId="123" fillId="3" borderId="123" xfId="20965" applyFont="1" applyFill="1" applyBorder="1" applyAlignment="1">
      <alignment horizontal="left" vertical="center" wrapText="1"/>
    </xf>
    <xf numFmtId="0" fontId="123" fillId="0" borderId="123"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Border="1" applyAlignment="1">
      <alignment horizontal="center" vertical="center" wrapText="1"/>
    </xf>
    <xf numFmtId="0" fontId="0" fillId="0" borderId="123" xfId="0" applyBorder="1" applyAlignment="1">
      <alignment horizontal="center" vertical="center"/>
    </xf>
    <xf numFmtId="0" fontId="123" fillId="0" borderId="128" xfId="0" applyFont="1" applyBorder="1" applyAlignment="1">
      <alignment horizontal="justify" vertical="center" wrapText="1"/>
    </xf>
    <xf numFmtId="0" fontId="123" fillId="0" borderId="120" xfId="0" applyFont="1" applyBorder="1" applyAlignment="1">
      <alignment horizontal="justify" vertical="center" wrapText="1"/>
    </xf>
    <xf numFmtId="0" fontId="121" fillId="0" borderId="120" xfId="0" applyFont="1" applyBorder="1" applyAlignment="1">
      <alignment horizontal="justify" vertical="center" wrapText="1"/>
    </xf>
    <xf numFmtId="0" fontId="123" fillId="3" borderId="120" xfId="0" applyFont="1" applyFill="1" applyBorder="1" applyAlignment="1">
      <alignment horizontal="justify" vertical="center" wrapText="1"/>
    </xf>
    <xf numFmtId="0" fontId="123" fillId="0" borderId="121" xfId="0" applyFont="1" applyBorder="1" applyAlignment="1">
      <alignment horizontal="justify" vertical="center" wrapText="1"/>
    </xf>
    <xf numFmtId="0" fontId="123" fillId="0" borderId="122" xfId="0" applyFont="1" applyBorder="1" applyAlignment="1">
      <alignment horizontal="justify" vertical="center" wrapText="1"/>
    </xf>
    <xf numFmtId="0" fontId="121" fillId="0" borderId="120" xfId="0" applyFont="1" applyBorder="1" applyAlignment="1">
      <alignment vertical="center" wrapText="1"/>
    </xf>
    <xf numFmtId="0" fontId="122" fillId="0" borderId="120" xfId="0" applyFont="1" applyBorder="1" applyAlignment="1">
      <alignment horizontal="left" vertical="center" wrapText="1"/>
    </xf>
    <xf numFmtId="0" fontId="123" fillId="0" borderId="129" xfId="0" applyFont="1" applyBorder="1" applyAlignment="1">
      <alignment vertical="center" wrapText="1"/>
    </xf>
    <xf numFmtId="0" fontId="103" fillId="0" borderId="126" xfId="0" applyFont="1" applyBorder="1" applyAlignment="1">
      <alignment vertical="center" wrapText="1"/>
    </xf>
    <xf numFmtId="197" fontId="93" fillId="0" borderId="123" xfId="0" applyNumberFormat="1" applyFont="1" applyBorder="1" applyAlignment="1">
      <alignment horizontal="right"/>
    </xf>
    <xf numFmtId="197" fontId="93" fillId="35" borderId="123" xfId="0" applyNumberFormat="1" applyFont="1" applyFill="1" applyBorder="1" applyAlignment="1">
      <alignment horizontal="right"/>
    </xf>
    <xf numFmtId="197" fontId="93" fillId="35" borderId="80" xfId="0" applyNumberFormat="1" applyFont="1" applyFill="1" applyBorder="1" applyAlignment="1">
      <alignment horizontal="right"/>
    </xf>
    <xf numFmtId="0" fontId="2" fillId="0" borderId="126" xfId="0" applyFont="1" applyBorder="1" applyAlignment="1">
      <alignment horizontal="left" vertical="center" wrapText="1" indent="4"/>
    </xf>
    <xf numFmtId="0" fontId="45" fillId="0" borderId="126" xfId="0" applyFont="1" applyBorder="1" applyAlignment="1">
      <alignment vertical="center" wrapText="1"/>
    </xf>
    <xf numFmtId="0" fontId="2" fillId="0" borderId="123" xfId="0" applyFont="1" applyBorder="1" applyAlignment="1" applyProtection="1">
      <alignment horizontal="left" vertical="center" indent="11"/>
      <protection locked="0"/>
    </xf>
    <xf numFmtId="0" fontId="46" fillId="0" borderId="123" xfId="0" applyFont="1" applyBorder="1" applyAlignment="1" applyProtection="1">
      <alignment horizontal="left" vertical="center" indent="17"/>
      <protection locked="0"/>
    </xf>
    <xf numFmtId="0" fontId="108" fillId="0" borderId="123" xfId="0" applyFont="1" applyBorder="1" applyAlignment="1">
      <alignment vertical="center"/>
    </xf>
    <xf numFmtId="0" fontId="94" fillId="0" borderId="123" xfId="0" applyFont="1" applyBorder="1" applyAlignment="1">
      <alignment vertical="center" wrapText="1"/>
    </xf>
    <xf numFmtId="0" fontId="95" fillId="0" borderId="126" xfId="0" applyFont="1" applyBorder="1" applyAlignment="1">
      <alignment horizontal="left" vertical="center" wrapText="1"/>
    </xf>
    <xf numFmtId="0" fontId="2" fillId="0" borderId="126" xfId="0" applyFont="1" applyBorder="1" applyAlignment="1">
      <alignment horizontal="left" vertical="center" wrapText="1"/>
    </xf>
    <xf numFmtId="197" fontId="93" fillId="0" borderId="0" xfId="0" applyNumberFormat="1" applyFont="1" applyAlignment="1">
      <alignment horizontal="right"/>
    </xf>
    <xf numFmtId="168" fontId="84" fillId="0" borderId="79" xfId="7" applyFont="1" applyFill="1" applyBorder="1" applyAlignment="1">
      <alignment horizontal="center" vertical="center"/>
    </xf>
    <xf numFmtId="0" fontId="122" fillId="3" borderId="121" xfId="0" applyFont="1" applyFill="1" applyBorder="1" applyAlignment="1">
      <alignment horizontal="left" vertical="center" wrapText="1" indent="1"/>
    </xf>
    <xf numFmtId="0" fontId="122" fillId="3" borderId="123" xfId="0" applyFont="1" applyFill="1" applyBorder="1" applyAlignment="1">
      <alignment horizontal="left" vertical="center" wrapText="1" indent="1"/>
    </xf>
    <xf numFmtId="0" fontId="122" fillId="0" borderId="123" xfId="0" applyFont="1" applyBorder="1" applyAlignment="1">
      <alignment horizontal="left" vertical="center" wrapText="1" indent="1"/>
    </xf>
    <xf numFmtId="0" fontId="123" fillId="3" borderId="123" xfId="0" applyFont="1" applyFill="1" applyBorder="1" applyAlignment="1">
      <alignment horizontal="left" vertical="center" wrapText="1"/>
    </xf>
    <xf numFmtId="0" fontId="124" fillId="3" borderId="123" xfId="0" applyFont="1" applyFill="1" applyBorder="1" applyAlignment="1">
      <alignment horizontal="left" vertical="center" wrapText="1" indent="1"/>
    </xf>
    <xf numFmtId="0" fontId="126" fillId="0" borderId="123" xfId="0" applyFont="1" applyBorder="1" applyAlignment="1">
      <alignment horizontal="justify"/>
    </xf>
    <xf numFmtId="0" fontId="113" fillId="0" borderId="123" xfId="0" applyFont="1" applyBorder="1"/>
    <xf numFmtId="49" fontId="115" fillId="0" borderId="123" xfId="5" applyNumberFormat="1" applyFont="1" applyBorder="1" applyAlignment="1" applyProtection="1">
      <alignment horizontal="right" vertical="center"/>
      <protection locked="0"/>
    </xf>
    <xf numFmtId="0" fontId="114" fillId="3" borderId="123" xfId="13" applyFont="1" applyFill="1" applyBorder="1" applyAlignment="1" applyProtection="1">
      <alignment horizontal="left" vertical="center" wrapText="1"/>
      <protection locked="0"/>
    </xf>
    <xf numFmtId="49" fontId="114" fillId="3" borderId="123" xfId="5" applyNumberFormat="1" applyFont="1" applyFill="1" applyBorder="1" applyAlignment="1" applyProtection="1">
      <alignment horizontal="right" vertical="center"/>
      <protection locked="0"/>
    </xf>
    <xf numFmtId="0" fontId="114" fillId="0" borderId="123" xfId="13" applyFont="1" applyBorder="1" applyAlignment="1" applyProtection="1">
      <alignment horizontal="left" vertical="center" wrapText="1"/>
      <protection locked="0"/>
    </xf>
    <xf numFmtId="49" fontId="114" fillId="0" borderId="123" xfId="5" applyNumberFormat="1" applyFont="1" applyBorder="1" applyAlignment="1" applyProtection="1">
      <alignment horizontal="right" vertical="center"/>
      <protection locked="0"/>
    </xf>
    <xf numFmtId="0" fontId="116" fillId="0" borderId="123" xfId="13" applyFont="1" applyBorder="1" applyAlignment="1" applyProtection="1">
      <alignment horizontal="left" vertical="center" wrapText="1"/>
      <protection locked="0"/>
    </xf>
    <xf numFmtId="0" fontId="113" fillId="0" borderId="123" xfId="0" applyFont="1" applyBorder="1" applyAlignment="1">
      <alignment horizontal="center" vertical="center" wrapText="1"/>
    </xf>
    <xf numFmtId="168" fontId="95" fillId="0" borderId="0" xfId="7" applyFont="1"/>
    <xf numFmtId="0" fontId="110" fillId="0" borderId="0" xfId="0" applyFont="1" applyAlignment="1">
      <alignment wrapText="1"/>
    </xf>
    <xf numFmtId="0" fontId="109" fillId="0" borderId="123" xfId="0" applyFont="1" applyBorder="1"/>
    <xf numFmtId="0" fontId="109" fillId="0" borderId="123" xfId="0" applyFont="1" applyBorder="1" applyAlignment="1">
      <alignment horizontal="left" indent="8"/>
    </xf>
    <xf numFmtId="0" fontId="109" fillId="0" borderId="123" xfId="0" applyFont="1" applyBorder="1" applyAlignment="1">
      <alignment wrapText="1"/>
    </xf>
    <xf numFmtId="0" fontId="113" fillId="0" borderId="0" xfId="0" applyFont="1"/>
    <xf numFmtId="0" fontId="112" fillId="0" borderId="123" xfId="0" applyFont="1" applyBorder="1"/>
    <xf numFmtId="49" fontId="115" fillId="0" borderId="123" xfId="5" applyNumberFormat="1" applyFont="1" applyBorder="1" applyAlignment="1" applyProtection="1">
      <alignment horizontal="right" vertical="center" wrapText="1"/>
      <protection locked="0"/>
    </xf>
    <xf numFmtId="49" fontId="114" fillId="3" borderId="123" xfId="5" applyNumberFormat="1" applyFont="1" applyFill="1" applyBorder="1" applyAlignment="1" applyProtection="1">
      <alignment horizontal="right" vertical="center" wrapText="1"/>
      <protection locked="0"/>
    </xf>
    <xf numFmtId="49" fontId="114" fillId="0" borderId="123" xfId="5" applyNumberFormat="1" applyFont="1" applyBorder="1" applyAlignment="1" applyProtection="1">
      <alignment horizontal="right" vertical="center" wrapText="1"/>
      <protection locked="0"/>
    </xf>
    <xf numFmtId="0" fontId="109" fillId="0" borderId="123" xfId="0" applyFont="1" applyBorder="1" applyAlignment="1">
      <alignment horizontal="center" vertical="center" wrapText="1"/>
    </xf>
    <xf numFmtId="0" fontId="109" fillId="0" borderId="127" xfId="0" applyFont="1" applyBorder="1" applyAlignment="1">
      <alignment horizontal="center" vertical="center" wrapText="1"/>
    </xf>
    <xf numFmtId="0" fontId="109" fillId="0" borderId="123"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23" xfId="0" applyFont="1" applyBorder="1" applyAlignment="1">
      <alignment horizontal="left" vertical="center" wrapText="1"/>
    </xf>
    <xf numFmtId="0" fontId="112" fillId="0" borderId="123" xfId="0" applyFont="1" applyBorder="1" applyAlignment="1">
      <alignment horizontal="left" wrapText="1" indent="1"/>
    </xf>
    <xf numFmtId="0" fontId="112" fillId="0" borderId="123" xfId="0" applyFont="1" applyBorder="1" applyAlignment="1">
      <alignment horizontal="left" vertical="center" indent="1"/>
    </xf>
    <xf numFmtId="0" fontId="110" fillId="0" borderId="123" xfId="0" applyFont="1" applyBorder="1"/>
    <xf numFmtId="0" fontId="109" fillId="0" borderId="123" xfId="0" applyFont="1" applyBorder="1" applyAlignment="1">
      <alignment horizontal="left" wrapText="1" indent="1"/>
    </xf>
    <xf numFmtId="0" fontId="109" fillId="0" borderId="123" xfId="0" applyFont="1" applyBorder="1" applyAlignment="1">
      <alignment horizontal="left" indent="1"/>
    </xf>
    <xf numFmtId="0" fontId="109" fillId="0" borderId="123" xfId="0" applyFont="1" applyBorder="1" applyAlignment="1">
      <alignment horizontal="left" wrapText="1" indent="4"/>
    </xf>
    <xf numFmtId="0" fontId="109" fillId="0" borderId="123" xfId="0" applyFont="1" applyBorder="1" applyAlignment="1">
      <alignment horizontal="left" indent="3"/>
    </xf>
    <xf numFmtId="0" fontId="112" fillId="0" borderId="123" xfId="0" applyFont="1" applyBorder="1" applyAlignment="1">
      <alignment horizontal="left" indent="1"/>
    </xf>
    <xf numFmtId="0" fontId="110" fillId="77" borderId="123" xfId="0" applyFont="1" applyFill="1" applyBorder="1"/>
    <xf numFmtId="0" fontId="113" fillId="0" borderId="7" xfId="0" applyFont="1" applyBorder="1"/>
    <xf numFmtId="0" fontId="110" fillId="0" borderId="123" xfId="0" applyFont="1" applyBorder="1" applyAlignment="1">
      <alignment horizontal="left" wrapText="1" indent="2"/>
    </xf>
    <xf numFmtId="0" fontId="110" fillId="0" borderId="123" xfId="0" applyFont="1" applyBorder="1" applyAlignment="1">
      <alignment horizontal="left" wrapText="1"/>
    </xf>
    <xf numFmtId="0" fontId="112" fillId="75" borderId="123" xfId="0" applyFont="1" applyFill="1" applyBorder="1"/>
    <xf numFmtId="0" fontId="109" fillId="0" borderId="123"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102" xfId="0" applyFont="1" applyBorder="1" applyAlignment="1">
      <alignment horizontal="center" vertical="center" wrapText="1"/>
    </xf>
    <xf numFmtId="0" fontId="109" fillId="0" borderId="126" xfId="0" applyFont="1" applyBorder="1" applyAlignment="1">
      <alignment horizontal="center" vertical="center" wrapText="1"/>
    </xf>
    <xf numFmtId="0" fontId="109" fillId="0" borderId="103" xfId="0" applyFont="1" applyBorder="1" applyAlignment="1">
      <alignment horizontal="center" vertical="center" wrapText="1"/>
    </xf>
    <xf numFmtId="0" fontId="109" fillId="0" borderId="22" xfId="0" applyFont="1" applyBorder="1"/>
    <xf numFmtId="0" fontId="109" fillId="0" borderId="21" xfId="0" applyFont="1" applyBorder="1"/>
    <xf numFmtId="0" fontId="109" fillId="0" borderId="24" xfId="0" applyFont="1" applyBorder="1"/>
    <xf numFmtId="49" fontId="109" fillId="0" borderId="20" xfId="0" applyNumberFormat="1" applyFont="1" applyBorder="1" applyAlignment="1">
      <alignment horizontal="left" wrapText="1" indent="1"/>
    </xf>
    <xf numFmtId="49" fontId="109" fillId="0" borderId="22" xfId="0" applyNumberFormat="1" applyFont="1" applyBorder="1" applyAlignment="1">
      <alignment horizontal="left" wrapText="1" indent="1"/>
    </xf>
    <xf numFmtId="0" fontId="109" fillId="0" borderId="20" xfId="0" applyFont="1" applyBorder="1" applyAlignment="1">
      <alignment horizontal="left" wrapText="1" indent="1"/>
    </xf>
    <xf numFmtId="0" fontId="109" fillId="0" borderId="80" xfId="0" applyFont="1" applyBorder="1"/>
    <xf numFmtId="0" fontId="109" fillId="0" borderId="126" xfId="0" applyFont="1" applyBorder="1"/>
    <xf numFmtId="49" fontId="109" fillId="0" borderId="17" xfId="0" applyNumberFormat="1" applyFont="1" applyBorder="1" applyAlignment="1">
      <alignment horizontal="left" wrapText="1" indent="1"/>
    </xf>
    <xf numFmtId="49" fontId="109" fillId="0" borderId="80" xfId="0" applyNumberFormat="1" applyFont="1" applyBorder="1" applyAlignment="1">
      <alignment horizontal="left" wrapText="1" indent="1"/>
    </xf>
    <xf numFmtId="0" fontId="109" fillId="0" borderId="17" xfId="0" applyFont="1" applyBorder="1" applyAlignment="1">
      <alignment horizontal="left" wrapText="1" indent="1"/>
    </xf>
    <xf numFmtId="49" fontId="109" fillId="0" borderId="17" xfId="0" applyNumberFormat="1" applyFont="1" applyBorder="1" applyAlignment="1">
      <alignment horizontal="left" wrapText="1" indent="3"/>
    </xf>
    <xf numFmtId="49" fontId="109" fillId="0" borderId="80" xfId="0" applyNumberFormat="1" applyFont="1" applyBorder="1" applyAlignment="1">
      <alignment horizontal="left" wrapText="1" indent="3"/>
    </xf>
    <xf numFmtId="49" fontId="109" fillId="0" borderId="17" xfId="0" applyNumberFormat="1" applyFont="1" applyBorder="1" applyAlignment="1">
      <alignment horizontal="left" wrapText="1" indent="2"/>
    </xf>
    <xf numFmtId="49" fontId="109" fillId="0" borderId="80" xfId="0" applyNumberFormat="1" applyFont="1" applyBorder="1" applyAlignment="1">
      <alignment horizontal="left" wrapText="1" indent="2"/>
    </xf>
    <xf numFmtId="49" fontId="109" fillId="0" borderId="17" xfId="0" applyNumberFormat="1" applyFont="1" applyBorder="1" applyAlignment="1">
      <alignment horizontal="left" vertical="top" wrapText="1" indent="2"/>
    </xf>
    <xf numFmtId="49" fontId="109" fillId="0" borderId="80" xfId="0" applyNumberFormat="1" applyFont="1" applyBorder="1" applyAlignment="1">
      <alignment horizontal="left" vertical="top" wrapText="1" indent="2"/>
    </xf>
    <xf numFmtId="0" fontId="109" fillId="78" borderId="80" xfId="0" applyFont="1" applyFill="1" applyBorder="1"/>
    <xf numFmtId="0" fontId="109" fillId="78" borderId="123" xfId="0" applyFont="1" applyFill="1" applyBorder="1"/>
    <xf numFmtId="0" fontId="109" fillId="78" borderId="126" xfId="0" applyFont="1" applyFill="1" applyBorder="1"/>
    <xf numFmtId="0" fontId="109" fillId="78" borderId="17" xfId="0" applyFont="1" applyFill="1" applyBorder="1"/>
    <xf numFmtId="49" fontId="109" fillId="0" borderId="80" xfId="0" applyNumberFormat="1" applyFont="1" applyBorder="1" applyAlignment="1">
      <alignment horizontal="left" indent="1"/>
    </xf>
    <xf numFmtId="0" fontId="109" fillId="0" borderId="17" xfId="0" applyFont="1" applyBorder="1" applyAlignment="1">
      <alignment horizontal="left" indent="1"/>
    </xf>
    <xf numFmtId="49" fontId="109" fillId="0" borderId="17" xfId="0" applyNumberFormat="1" applyFont="1" applyBorder="1" applyAlignment="1">
      <alignment horizontal="left" indent="1"/>
    </xf>
    <xf numFmtId="49" fontId="109" fillId="0" borderId="17" xfId="0" applyNumberFormat="1" applyFont="1" applyBorder="1" applyAlignment="1">
      <alignment horizontal="left" indent="3"/>
    </xf>
    <xf numFmtId="49" fontId="109" fillId="0" borderId="80" xfId="0" applyNumberFormat="1" applyFont="1" applyBorder="1" applyAlignment="1">
      <alignment horizontal="left" indent="3"/>
    </xf>
    <xf numFmtId="0" fontId="109" fillId="0" borderId="17" xfId="0" applyFont="1" applyBorder="1" applyAlignment="1">
      <alignment horizontal="left" indent="2"/>
    </xf>
    <xf numFmtId="0" fontId="109" fillId="0" borderId="80" xfId="0" applyFont="1" applyBorder="1" applyAlignment="1">
      <alignment horizontal="left" indent="2"/>
    </xf>
    <xf numFmtId="0" fontId="109" fillId="0" borderId="80" xfId="0" applyFont="1" applyBorder="1" applyAlignment="1">
      <alignment horizontal="left" indent="1"/>
    </xf>
    <xf numFmtId="0" fontId="112" fillId="0" borderId="17" xfId="0" applyFont="1" applyBorder="1"/>
    <xf numFmtId="0" fontId="112" fillId="0" borderId="63" xfId="0" applyFont="1" applyBorder="1"/>
    <xf numFmtId="0" fontId="109" fillId="0" borderId="66" xfId="0" applyFont="1" applyBorder="1"/>
    <xf numFmtId="0" fontId="109" fillId="0" borderId="74" xfId="0" applyFont="1" applyBorder="1" applyAlignment="1">
      <alignment horizontal="center" vertical="center" wrapText="1"/>
    </xf>
    <xf numFmtId="0" fontId="109" fillId="0" borderId="80" xfId="0" applyFont="1" applyBorder="1" applyAlignment="1">
      <alignment horizontal="center" vertical="center" wrapText="1"/>
    </xf>
    <xf numFmtId="0" fontId="109" fillId="0" borderId="0" xfId="0" applyFont="1" applyAlignment="1">
      <alignment horizontal="left"/>
    </xf>
    <xf numFmtId="0" fontId="112" fillId="0" borderId="123" xfId="0" applyFont="1" applyBorder="1" applyAlignment="1">
      <alignment horizontal="left" vertical="center" wrapText="1"/>
    </xf>
    <xf numFmtId="0" fontId="109" fillId="0" borderId="123" xfId="0" applyFont="1" applyBorder="1" applyAlignment="1">
      <alignment horizontal="center" vertical="center" textRotation="90" wrapText="1"/>
    </xf>
    <xf numFmtId="0" fontId="114" fillId="0" borderId="0" xfId="0" applyFont="1"/>
    <xf numFmtId="0" fontId="93" fillId="0" borderId="0" xfId="0" applyFont="1" applyAlignment="1">
      <alignment wrapText="1"/>
    </xf>
    <xf numFmtId="0" fontId="114" fillId="0" borderId="123" xfId="0" applyFont="1" applyBorder="1"/>
    <xf numFmtId="0" fontId="112" fillId="0" borderId="123"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8" xfId="0" applyFont="1" applyBorder="1" applyAlignment="1">
      <alignment horizontal="left" vertical="center" wrapText="1" indent="1" readingOrder="1"/>
    </xf>
    <xf numFmtId="0" fontId="130" fillId="0" borderId="123" xfId="0" applyFont="1" applyBorder="1" applyAlignment="1">
      <alignment horizontal="left" indent="3"/>
    </xf>
    <xf numFmtId="0" fontId="112" fillId="0" borderId="123" xfId="0" applyFont="1" applyBorder="1" applyAlignment="1">
      <alignment vertical="center" wrapText="1" readingOrder="1"/>
    </xf>
    <xf numFmtId="0" fontId="130" fillId="0" borderId="123" xfId="0" applyFont="1" applyBorder="1" applyAlignment="1">
      <alignment horizontal="left" indent="2"/>
    </xf>
    <xf numFmtId="0" fontId="114" fillId="0" borderId="127" xfId="0" applyFont="1" applyBorder="1"/>
    <xf numFmtId="0" fontId="109" fillId="0" borderId="119" xfId="0" applyFont="1" applyBorder="1" applyAlignment="1">
      <alignment vertical="center" wrapText="1" readingOrder="1"/>
    </xf>
    <xf numFmtId="0" fontId="130" fillId="0" borderId="127" xfId="0" applyFont="1" applyBorder="1" applyAlignment="1">
      <alignment horizontal="left" indent="2"/>
    </xf>
    <xf numFmtId="0" fontId="109" fillId="0" borderId="118" xfId="0" applyFont="1" applyBorder="1" applyAlignment="1">
      <alignment vertical="center" wrapText="1" readingOrder="1"/>
    </xf>
    <xf numFmtId="0" fontId="109" fillId="0" borderId="117" xfId="0" applyFont="1" applyBorder="1" applyAlignment="1">
      <alignment vertical="center" wrapText="1" readingOrder="1"/>
    </xf>
    <xf numFmtId="0" fontId="130" fillId="0" borderId="7" xfId="0" applyFont="1" applyBorder="1"/>
    <xf numFmtId="0" fontId="2" fillId="0" borderId="14" xfId="0" applyFont="1" applyBorder="1" applyAlignment="1">
      <alignment horizontal="left" vertical="center" wrapText="1" indent="1"/>
    </xf>
    <xf numFmtId="173" fontId="2" fillId="36" borderId="62" xfId="20" applyFont="1" applyBorder="1"/>
    <xf numFmtId="197" fontId="84" fillId="0" borderId="17" xfId="0" applyNumberFormat="1" applyFont="1" applyBorder="1" applyAlignment="1" applyProtection="1">
      <alignment vertical="center" wrapText="1"/>
      <protection locked="0"/>
    </xf>
    <xf numFmtId="197" fontId="84" fillId="0" borderId="123" xfId="0" applyNumberFormat="1" applyFont="1" applyBorder="1" applyAlignment="1" applyProtection="1">
      <alignment vertical="center" wrapText="1"/>
      <protection locked="0"/>
    </xf>
    <xf numFmtId="197" fontId="84" fillId="0" borderId="80" xfId="0" applyNumberFormat="1" applyFont="1" applyBorder="1" applyAlignment="1" applyProtection="1">
      <alignment vertical="center" wrapText="1"/>
      <protection locked="0"/>
    </xf>
    <xf numFmtId="197" fontId="87" fillId="2" borderId="17" xfId="0" applyNumberFormat="1" applyFont="1" applyFill="1" applyBorder="1" applyAlignment="1" applyProtection="1">
      <alignment vertical="center"/>
      <protection locked="0"/>
    </xf>
    <xf numFmtId="197" fontId="87" fillId="2" borderId="123" xfId="0" applyNumberFormat="1" applyFont="1" applyFill="1" applyBorder="1" applyAlignment="1" applyProtection="1">
      <alignment vertical="center"/>
      <protection locked="0"/>
    </xf>
    <xf numFmtId="197" fontId="87" fillId="2" borderId="80" xfId="0" applyNumberFormat="1" applyFont="1" applyFill="1" applyBorder="1" applyAlignment="1" applyProtection="1">
      <alignment vertical="center"/>
      <protection locked="0"/>
    </xf>
    <xf numFmtId="197" fontId="84" fillId="0" borderId="17" xfId="0" applyNumberFormat="1" applyFont="1" applyBorder="1" applyAlignment="1" applyProtection="1">
      <alignment horizontal="center" vertical="center" wrapText="1"/>
      <protection locked="0"/>
    </xf>
    <xf numFmtId="197" fontId="84" fillId="0" borderId="123" xfId="0" applyNumberFormat="1" applyFont="1" applyBorder="1" applyAlignment="1" applyProtection="1">
      <alignment horizontal="center" vertical="center" wrapText="1"/>
      <protection locked="0"/>
    </xf>
    <xf numFmtId="197" fontId="84" fillId="0" borderId="80" xfId="0" applyNumberFormat="1" applyFont="1" applyBorder="1" applyAlignment="1" applyProtection="1">
      <alignment horizontal="center" vertical="center" wrapText="1"/>
      <protection locked="0"/>
    </xf>
    <xf numFmtId="197" fontId="87" fillId="2" borderId="85" xfId="0" applyNumberFormat="1" applyFont="1" applyFill="1" applyBorder="1" applyAlignment="1" applyProtection="1">
      <alignment vertical="center"/>
      <protection locked="0"/>
    </xf>
    <xf numFmtId="197" fontId="87" fillId="2" borderId="127" xfId="0" applyNumberFormat="1" applyFont="1" applyFill="1" applyBorder="1" applyAlignment="1" applyProtection="1">
      <alignment vertical="center"/>
      <protection locked="0"/>
    </xf>
    <xf numFmtId="197" fontId="87" fillId="2" borderId="20" xfId="0" applyNumberFormat="1" applyFont="1" applyFill="1" applyBorder="1" applyAlignment="1" applyProtection="1">
      <alignment vertical="center"/>
      <protection locked="0"/>
    </xf>
    <xf numFmtId="171" fontId="132" fillId="79" borderId="56" xfId="0" applyNumberFormat="1" applyFont="1" applyFill="1" applyBorder="1" applyAlignment="1">
      <alignment horizontal="center"/>
    </xf>
    <xf numFmtId="0" fontId="2" fillId="80" borderId="0" xfId="13" applyFont="1" applyFill="1" applyAlignment="1" applyProtection="1">
      <alignment wrapText="1"/>
      <protection locked="0"/>
    </xf>
    <xf numFmtId="3" fontId="0" fillId="0" borderId="110" xfId="0" applyNumberFormat="1" applyBorder="1"/>
    <xf numFmtId="3" fontId="2" fillId="0" borderId="0" xfId="0" applyNumberFormat="1" applyFont="1"/>
    <xf numFmtId="3" fontId="84" fillId="0" borderId="0" xfId="0" applyNumberFormat="1" applyFont="1"/>
    <xf numFmtId="3" fontId="85" fillId="0" borderId="0" xfId="0" applyNumberFormat="1" applyFont="1"/>
    <xf numFmtId="3" fontId="2" fillId="0" borderId="110" xfId="0" applyNumberFormat="1" applyFont="1" applyBorder="1" applyAlignment="1">
      <alignment horizontal="center" vertical="center" wrapText="1"/>
    </xf>
    <xf numFmtId="3" fontId="133" fillId="0" borderId="110" xfId="0" applyNumberFormat="1" applyFont="1" applyBorder="1"/>
    <xf numFmtId="3" fontId="133" fillId="35" borderId="110" xfId="0" applyNumberFormat="1" applyFont="1" applyFill="1" applyBorder="1"/>
    <xf numFmtId="3" fontId="0" fillId="35" borderId="110" xfId="0" applyNumberFormat="1" applyFill="1" applyBorder="1"/>
    <xf numFmtId="3" fontId="0" fillId="0" borderId="123" xfId="0" applyNumberFormat="1" applyBorder="1"/>
    <xf numFmtId="3" fontId="0" fillId="35" borderId="123" xfId="0" applyNumberFormat="1" applyFill="1" applyBorder="1"/>
    <xf numFmtId="3" fontId="0" fillId="0" borderId="0" xfId="0" applyNumberFormat="1"/>
    <xf numFmtId="3" fontId="133" fillId="0" borderId="110" xfId="0" applyNumberFormat="1" applyFont="1" applyBorder="1" applyAlignment="1">
      <alignment vertical="center"/>
    </xf>
    <xf numFmtId="3" fontId="133" fillId="35" borderId="110" xfId="0" applyNumberFormat="1" applyFont="1" applyFill="1" applyBorder="1" applyAlignment="1">
      <alignment vertical="center"/>
    </xf>
    <xf numFmtId="198" fontId="2" fillId="0" borderId="0" xfId="0" applyNumberFormat="1" applyFont="1"/>
    <xf numFmtId="198" fontId="84" fillId="0" borderId="0" xfId="0" applyNumberFormat="1" applyFont="1"/>
    <xf numFmtId="198" fontId="2" fillId="0" borderId="123" xfId="0" applyNumberFormat="1" applyFont="1" applyBorder="1" applyAlignment="1">
      <alignment horizontal="center" vertical="center" wrapText="1"/>
    </xf>
    <xf numFmtId="198" fontId="0" fillId="0" borderId="0" xfId="0" applyNumberFormat="1"/>
    <xf numFmtId="0" fontId="6" fillId="0" borderId="3" xfId="17" applyBorder="1" applyAlignment="1" applyProtection="1"/>
    <xf numFmtId="0" fontId="84" fillId="0" borderId="83" xfId="0" applyFont="1" applyBorder="1"/>
    <xf numFmtId="0" fontId="45" fillId="0" borderId="83" xfId="0" applyFont="1" applyBorder="1" applyAlignment="1">
      <alignment horizontal="center" vertical="center" wrapText="1"/>
    </xf>
    <xf numFmtId="0" fontId="2" fillId="0" borderId="83" xfId="0" applyFont="1" applyBorder="1"/>
    <xf numFmtId="0" fontId="2" fillId="0" borderId="123" xfId="0" applyFont="1" applyBorder="1" applyAlignment="1">
      <alignment wrapText="1"/>
    </xf>
    <xf numFmtId="0" fontId="45" fillId="0" borderId="123" xfId="0" applyFont="1" applyBorder="1" applyAlignment="1">
      <alignment horizontal="center" vertical="center" wrapText="1"/>
    </xf>
    <xf numFmtId="0" fontId="2" fillId="0" borderId="124" xfId="0" applyFont="1" applyBorder="1" applyAlignment="1">
      <alignment wrapText="1"/>
    </xf>
    <xf numFmtId="10" fontId="84" fillId="0" borderId="83" xfId="0" applyNumberFormat="1" applyFont="1" applyBorder="1"/>
    <xf numFmtId="0" fontId="84" fillId="0" borderId="22" xfId="0" applyFont="1" applyBorder="1"/>
    <xf numFmtId="14" fontId="2" fillId="0" borderId="0" xfId="0" applyNumberFormat="1" applyFont="1" applyAlignment="1">
      <alignment horizontal="left"/>
    </xf>
    <xf numFmtId="10" fontId="99" fillId="0" borderId="123" xfId="20961" applyNumberFormat="1" applyFont="1" applyFill="1" applyBorder="1" applyAlignment="1">
      <alignment horizontal="left" vertical="center" wrapText="1"/>
    </xf>
    <xf numFmtId="3" fontId="2" fillId="0" borderId="0" xfId="11" applyNumberFormat="1"/>
    <xf numFmtId="3" fontId="46" fillId="0" borderId="0" xfId="0" applyNumberFormat="1" applyFont="1" applyAlignment="1" applyProtection="1">
      <alignment horizontal="right"/>
      <protection locked="0"/>
    </xf>
    <xf numFmtId="3" fontId="84" fillId="0" borderId="6" xfId="0" applyNumberFormat="1" applyFont="1" applyBorder="1" applyAlignment="1">
      <alignment horizontal="center" vertical="center" wrapText="1"/>
    </xf>
    <xf numFmtId="171" fontId="134" fillId="0" borderId="59" xfId="0" applyNumberFormat="1" applyFont="1" applyBorder="1" applyAlignment="1">
      <alignment horizontal="center"/>
    </xf>
    <xf numFmtId="171" fontId="134" fillId="0" borderId="57" xfId="0" applyNumberFormat="1" applyFont="1" applyBorder="1" applyAlignment="1">
      <alignment horizontal="center"/>
    </xf>
    <xf numFmtId="171" fontId="132" fillId="0" borderId="57" xfId="0" applyNumberFormat="1" applyFont="1" applyBorder="1" applyAlignment="1">
      <alignment horizontal="center"/>
    </xf>
    <xf numFmtId="171" fontId="135" fillId="0" borderId="57" xfId="0" applyNumberFormat="1" applyFont="1" applyBorder="1" applyAlignment="1">
      <alignment horizontal="center"/>
    </xf>
    <xf numFmtId="171" fontId="134" fillId="0" borderId="60" xfId="0" applyNumberFormat="1" applyFont="1" applyBorder="1" applyAlignment="1">
      <alignment horizontal="center"/>
    </xf>
    <xf numFmtId="171" fontId="136" fillId="0" borderId="55" xfId="0" applyNumberFormat="1" applyFont="1" applyBorder="1" applyAlignment="1">
      <alignment horizontal="center"/>
    </xf>
    <xf numFmtId="171" fontId="134" fillId="0" borderId="61" xfId="0" applyNumberFormat="1" applyFont="1" applyBorder="1" applyAlignment="1">
      <alignment horizontal="center"/>
    </xf>
    <xf numFmtId="171" fontId="134" fillId="0" borderId="123" xfId="0" applyNumberFormat="1" applyFont="1" applyBorder="1" applyAlignment="1">
      <alignment horizontal="center"/>
    </xf>
    <xf numFmtId="0" fontId="134" fillId="0" borderId="123" xfId="0" applyFont="1" applyBorder="1"/>
    <xf numFmtId="3" fontId="3" fillId="0" borderId="79" xfId="0" applyNumberFormat="1" applyFont="1" applyBorder="1" applyAlignment="1">
      <alignment vertical="center"/>
    </xf>
    <xf numFmtId="3" fontId="3" fillId="0" borderId="0" xfId="0" applyNumberFormat="1" applyFont="1"/>
    <xf numFmtId="3" fontId="2" fillId="0" borderId="3" xfId="0" applyNumberFormat="1" applyFont="1" applyBorder="1" applyAlignment="1">
      <alignment horizontal="center" vertical="center" wrapText="1"/>
    </xf>
    <xf numFmtId="3" fontId="3" fillId="3" borderId="82" xfId="0" applyNumberFormat="1" applyFont="1" applyFill="1" applyBorder="1" applyAlignment="1">
      <alignment vertical="center"/>
    </xf>
    <xf numFmtId="3" fontId="3" fillId="3" borderId="83" xfId="0" applyNumberFormat="1" applyFont="1" applyFill="1" applyBorder="1" applyAlignment="1">
      <alignment vertical="center"/>
    </xf>
    <xf numFmtId="3" fontId="113" fillId="0" borderId="123" xfId="0" applyNumberFormat="1" applyFont="1" applyBorder="1"/>
    <xf numFmtId="3" fontId="110" fillId="0" borderId="123" xfId="0" applyNumberFormat="1" applyFont="1" applyBorder="1"/>
    <xf numFmtId="3" fontId="113" fillId="0" borderId="123" xfId="0" applyNumberFormat="1" applyFont="1" applyBorder="1" applyAlignment="1">
      <alignment horizontal="center" vertical="center" wrapText="1"/>
    </xf>
    <xf numFmtId="3" fontId="109" fillId="0" borderId="123" xfId="0" applyNumberFormat="1" applyFont="1" applyBorder="1"/>
    <xf numFmtId="3" fontId="109" fillId="35" borderId="123" xfId="20964" applyNumberFormat="1" applyFont="1" applyFill="1" applyBorder="1"/>
    <xf numFmtId="3" fontId="112" fillId="0" borderId="123" xfId="0" applyNumberFormat="1" applyFont="1" applyBorder="1"/>
    <xf numFmtId="197" fontId="95" fillId="0" borderId="123" xfId="0" applyNumberFormat="1" applyFont="1" applyBorder="1" applyAlignment="1">
      <alignment vertical="center" wrapText="1"/>
    </xf>
    <xf numFmtId="10" fontId="93" fillId="2" borderId="123" xfId="0" applyNumberFormat="1" applyFont="1" applyFill="1" applyBorder="1" applyAlignment="1" applyProtection="1">
      <alignment vertical="center"/>
      <protection locked="0"/>
    </xf>
    <xf numFmtId="197" fontId="93" fillId="2" borderId="123" xfId="0" applyNumberFormat="1" applyFont="1" applyFill="1" applyBorder="1" applyAlignment="1">
      <alignment vertical="center"/>
    </xf>
    <xf numFmtId="197" fontId="93" fillId="2" borderId="123" xfId="0" applyNumberFormat="1" applyFont="1" applyFill="1" applyBorder="1" applyAlignment="1" applyProtection="1">
      <alignment vertical="center"/>
      <protection locked="0"/>
    </xf>
    <xf numFmtId="173" fontId="9" fillId="36" borderId="92" xfId="20" applyBorder="1"/>
    <xf numFmtId="10" fontId="93" fillId="2" borderId="21" xfId="0" applyNumberFormat="1" applyFont="1" applyFill="1" applyBorder="1" applyAlignment="1" applyProtection="1">
      <alignment vertical="center"/>
      <protection locked="0"/>
    </xf>
    <xf numFmtId="10" fontId="95" fillId="0" borderId="123" xfId="0" applyNumberFormat="1" applyFont="1" applyBorder="1" applyAlignment="1">
      <alignment vertical="center" wrapText="1"/>
    </xf>
    <xf numFmtId="199" fontId="0" fillId="0" borderId="123" xfId="0" applyNumberFormat="1" applyBorder="1"/>
    <xf numFmtId="200" fontId="84" fillId="0" borderId="0" xfId="0" applyNumberFormat="1" applyFont="1"/>
    <xf numFmtId="200" fontId="2" fillId="0" borderId="123" xfId="0" applyNumberFormat="1" applyFont="1" applyBorder="1" applyAlignment="1">
      <alignment horizontal="center" vertical="center" wrapText="1"/>
    </xf>
    <xf numFmtId="200" fontId="133" fillId="35" borderId="123" xfId="0" applyNumberFormat="1" applyFont="1" applyFill="1" applyBorder="1"/>
    <xf numFmtId="200" fontId="0" fillId="35" borderId="123" xfId="0" applyNumberFormat="1" applyFill="1" applyBorder="1"/>
    <xf numFmtId="200" fontId="0" fillId="0" borderId="0" xfId="0" applyNumberFormat="1"/>
    <xf numFmtId="200" fontId="133" fillId="0" borderId="123" xfId="0" applyNumberFormat="1" applyFont="1" applyBorder="1"/>
    <xf numFmtId="200" fontId="99" fillId="0" borderId="123" xfId="7" applyNumberFormat="1" applyFont="1" applyFill="1" applyBorder="1" applyAlignment="1"/>
    <xf numFmtId="200" fontId="137" fillId="0" borderId="123" xfId="7" applyNumberFormat="1" applyFont="1" applyFill="1" applyBorder="1" applyAlignment="1"/>
    <xf numFmtId="200" fontId="0" fillId="0" borderId="123" xfId="0" applyNumberFormat="1" applyBorder="1"/>
    <xf numFmtId="3" fontId="3" fillId="0" borderId="80" xfId="0" applyNumberFormat="1" applyFont="1" applyBorder="1" applyAlignment="1">
      <alignment horizontal="right" vertical="center" wrapText="1"/>
    </xf>
    <xf numFmtId="3" fontId="3" fillId="0" borderId="22" xfId="0" applyNumberFormat="1" applyFont="1" applyBorder="1" applyAlignment="1">
      <alignment horizontal="right" vertical="center" wrapText="1"/>
    </xf>
    <xf numFmtId="14" fontId="110" fillId="0" borderId="0" xfId="0" applyNumberFormat="1" applyFont="1" applyAlignment="1">
      <alignment horizontal="left"/>
    </xf>
    <xf numFmtId="3" fontId="3" fillId="0" borderId="58" xfId="0" applyNumberFormat="1" applyFont="1" applyBorder="1" applyAlignment="1">
      <alignment horizontal="center" vertical="center" wrapText="1"/>
    </xf>
    <xf numFmtId="10" fontId="87" fillId="2" borderId="18" xfId="0" applyNumberFormat="1" applyFont="1" applyFill="1" applyBorder="1" applyAlignment="1" applyProtection="1">
      <alignment vertical="center"/>
      <protection locked="0"/>
    </xf>
    <xf numFmtId="197" fontId="84" fillId="0" borderId="18" xfId="0" applyNumberFormat="1" applyFont="1" applyBorder="1" applyAlignment="1">
      <alignment vertical="center" wrapText="1"/>
    </xf>
    <xf numFmtId="10" fontId="84" fillId="0" borderId="18" xfId="0" applyNumberFormat="1" applyFont="1" applyBorder="1" applyAlignment="1">
      <alignment vertical="center" wrapText="1"/>
    </xf>
    <xf numFmtId="10" fontId="87" fillId="2" borderId="18" xfId="0" applyNumberFormat="1" applyFont="1" applyFill="1" applyBorder="1" applyAlignment="1">
      <alignment vertical="center"/>
    </xf>
    <xf numFmtId="10" fontId="87" fillId="2" borderId="22" xfId="0" applyNumberFormat="1" applyFont="1" applyFill="1" applyBorder="1" applyAlignment="1" applyProtection="1">
      <alignment vertical="center"/>
      <protection locked="0"/>
    </xf>
    <xf numFmtId="10" fontId="93" fillId="2" borderId="123" xfId="0" applyNumberFormat="1" applyFont="1" applyFill="1" applyBorder="1" applyAlignment="1">
      <alignment vertical="center"/>
    </xf>
    <xf numFmtId="3" fontId="102" fillId="0" borderId="80" xfId="0" applyNumberFormat="1" applyFont="1" applyBorder="1" applyAlignment="1">
      <alignment vertical="center" wrapText="1"/>
    </xf>
    <xf numFmtId="3" fontId="137" fillId="0" borderId="123" xfId="7" applyNumberFormat="1" applyFont="1" applyFill="1" applyBorder="1" applyAlignment="1">
      <alignment vertical="center" wrapText="1"/>
    </xf>
    <xf numFmtId="3" fontId="3" fillId="0" borderId="123" xfId="7" applyNumberFormat="1" applyFont="1" applyFill="1" applyBorder="1" applyAlignment="1">
      <alignment vertical="center" wrapText="1"/>
    </xf>
    <xf numFmtId="3" fontId="137" fillId="0" borderId="123" xfId="7" applyNumberFormat="1" applyFont="1" applyBorder="1" applyAlignment="1">
      <alignment vertical="center"/>
    </xf>
    <xf numFmtId="3" fontId="4" fillId="35" borderId="21" xfId="0" applyNumberFormat="1" applyFont="1" applyFill="1" applyBorder="1" applyAlignment="1">
      <alignment horizontal="center" vertical="center"/>
    </xf>
    <xf numFmtId="3" fontId="99" fillId="0" borderId="80" xfId="0" applyNumberFormat="1" applyFont="1" applyBorder="1" applyAlignment="1">
      <alignment horizontal="right" vertical="center" wrapText="1"/>
    </xf>
    <xf numFmtId="10" fontId="95" fillId="0" borderId="123" xfId="20961" applyNumberFormat="1" applyFont="1" applyFill="1" applyBorder="1" applyAlignment="1">
      <alignment horizontal="left" vertical="center" wrapText="1"/>
    </xf>
    <xf numFmtId="10" fontId="4" fillId="35" borderId="123" xfId="0" applyNumberFormat="1" applyFont="1" applyFill="1" applyBorder="1" applyAlignment="1">
      <alignment horizontal="left" vertical="center" wrapText="1"/>
    </xf>
    <xf numFmtId="3" fontId="134" fillId="0" borderId="0" xfId="0" applyNumberFormat="1" applyFont="1"/>
    <xf numFmtId="3" fontId="93" fillId="0" borderId="0" xfId="11" applyNumberFormat="1" applyFont="1"/>
    <xf numFmtId="3" fontId="136" fillId="0" borderId="30" xfId="0" applyNumberFormat="1" applyFont="1" applyBorder="1" applyAlignment="1">
      <alignment horizontal="center" vertical="center"/>
    </xf>
    <xf numFmtId="3" fontId="134" fillId="0" borderId="11" xfId="0" applyNumberFormat="1" applyFont="1" applyBorder="1" applyAlignment="1">
      <alignment horizontal="center" vertical="center"/>
    </xf>
    <xf numFmtId="3" fontId="136" fillId="0" borderId="11" xfId="0" applyNumberFormat="1" applyFont="1" applyBorder="1" applyAlignment="1">
      <alignment horizontal="center" vertical="center"/>
    </xf>
    <xf numFmtId="3" fontId="132" fillId="0" borderId="11" xfId="0" applyNumberFormat="1" applyFont="1" applyBorder="1" applyAlignment="1">
      <alignment horizontal="center" vertical="center"/>
    </xf>
    <xf numFmtId="3" fontId="138" fillId="0" borderId="11" xfId="0" applyNumberFormat="1" applyFont="1" applyBorder="1" applyAlignment="1">
      <alignment horizontal="center" vertical="center"/>
    </xf>
    <xf numFmtId="3" fontId="136" fillId="0" borderId="133" xfId="0" applyNumberFormat="1" applyFont="1" applyBorder="1" applyAlignment="1">
      <alignment horizontal="center" vertical="center"/>
    </xf>
    <xf numFmtId="3" fontId="136" fillId="0" borderId="13" xfId="0" applyNumberFormat="1" applyFont="1" applyBorder="1" applyAlignment="1">
      <alignment horizontal="center" vertical="center"/>
    </xf>
    <xf numFmtId="3" fontId="134" fillId="0" borderId="12" xfId="0" applyNumberFormat="1" applyFont="1" applyBorder="1" applyAlignment="1">
      <alignment horizontal="center" vertical="center"/>
    </xf>
    <xf numFmtId="3" fontId="136" fillId="0" borderId="12" xfId="0" applyNumberFormat="1" applyFont="1" applyBorder="1" applyAlignment="1">
      <alignment horizontal="center" vertical="center"/>
    </xf>
    <xf numFmtId="3" fontId="132" fillId="0" borderId="12" xfId="0" applyNumberFormat="1" applyFont="1" applyBorder="1" applyAlignment="1">
      <alignment vertical="center"/>
    </xf>
    <xf numFmtId="3" fontId="134" fillId="0" borderId="123" xfId="0" applyNumberFormat="1" applyFont="1" applyBorder="1" applyAlignment="1">
      <alignment horizontal="center" vertical="center"/>
    </xf>
    <xf numFmtId="3" fontId="136" fillId="0" borderId="123" xfId="0" applyNumberFormat="1" applyFont="1" applyBorder="1" applyAlignment="1">
      <alignment horizontal="center" vertical="center"/>
    </xf>
    <xf numFmtId="3" fontId="136" fillId="0" borderId="123" xfId="0" applyNumberFormat="1" applyFont="1" applyBorder="1" applyAlignment="1">
      <alignment horizontal="center"/>
    </xf>
    <xf numFmtId="3" fontId="134" fillId="0" borderId="123" xfId="0" applyNumberFormat="1" applyFont="1" applyBorder="1" applyAlignment="1">
      <alignment horizontal="center"/>
    </xf>
    <xf numFmtId="3" fontId="134" fillId="0" borderId="123" xfId="0" applyNumberFormat="1" applyFont="1" applyBorder="1"/>
    <xf numFmtId="3" fontId="3" fillId="0" borderId="80" xfId="0" applyNumberFormat="1" applyFont="1" applyBorder="1"/>
    <xf numFmtId="3" fontId="2" fillId="0" borderId="80" xfId="0" applyNumberFormat="1" applyFont="1" applyBorder="1" applyAlignment="1">
      <alignment horizontal="center" vertical="center" wrapText="1"/>
    </xf>
    <xf numFmtId="10" fontId="3" fillId="0" borderId="134" xfId="0" applyNumberFormat="1" applyFont="1" applyBorder="1" applyAlignment="1">
      <alignment vertical="center"/>
    </xf>
    <xf numFmtId="10" fontId="3" fillId="0" borderId="135" xfId="0" applyNumberFormat="1" applyFont="1" applyBorder="1" applyAlignment="1">
      <alignment vertical="center"/>
    </xf>
    <xf numFmtId="3" fontId="3" fillId="0" borderId="21" xfId="0" applyNumberFormat="1" applyFont="1" applyBorder="1" applyAlignment="1">
      <alignment vertical="center"/>
    </xf>
    <xf numFmtId="3" fontId="3" fillId="0" borderId="22" xfId="0" applyNumberFormat="1" applyFont="1" applyBorder="1" applyAlignment="1">
      <alignment vertical="center"/>
    </xf>
    <xf numFmtId="3" fontId="3" fillId="0" borderId="7" xfId="0" applyNumberFormat="1" applyFont="1" applyBorder="1" applyAlignment="1">
      <alignment vertical="center"/>
    </xf>
    <xf numFmtId="3" fontId="3" fillId="0" borderId="63" xfId="0" applyNumberFormat="1" applyFont="1" applyBorder="1" applyAlignment="1">
      <alignment vertical="center"/>
    </xf>
    <xf numFmtId="0" fontId="45" fillId="0" borderId="0" xfId="0" applyFont="1" applyAlignment="1">
      <alignment horizontal="center" vertical="center" wrapText="1"/>
    </xf>
    <xf numFmtId="0" fontId="45" fillId="0" borderId="15" xfId="0" applyFont="1" applyBorder="1" applyAlignment="1">
      <alignment horizontal="center" vertical="center" wrapText="1"/>
    </xf>
    <xf numFmtId="168" fontId="95" fillId="0" borderId="0" xfId="7" applyFont="1" applyAlignment="1">
      <alignment horizontal="left"/>
    </xf>
    <xf numFmtId="0" fontId="95" fillId="0" borderId="0" xfId="11" applyFont="1"/>
    <xf numFmtId="0" fontId="95" fillId="0" borderId="0" xfId="0" applyFont="1"/>
    <xf numFmtId="14" fontId="3" fillId="0" borderId="0" xfId="0" applyNumberFormat="1" applyFont="1"/>
    <xf numFmtId="0" fontId="139" fillId="0" borderId="0" xfId="11" applyFont="1"/>
    <xf numFmtId="0" fontId="140" fillId="0" borderId="0" xfId="0" applyFont="1"/>
    <xf numFmtId="0" fontId="141" fillId="81" borderId="15" xfId="0" applyFont="1" applyFill="1" applyBorder="1" applyAlignment="1">
      <alignment horizontal="center" vertical="center"/>
    </xf>
    <xf numFmtId="0" fontId="141" fillId="81" borderId="16" xfId="0" applyFont="1" applyFill="1" applyBorder="1" applyAlignment="1">
      <alignment horizontal="center" vertical="center"/>
    </xf>
    <xf numFmtId="0" fontId="142" fillId="0" borderId="0" xfId="0" applyFont="1"/>
    <xf numFmtId="0" fontId="141" fillId="82" borderId="123" xfId="0" applyFont="1" applyFill="1" applyBorder="1" applyAlignment="1">
      <alignment horizontal="left" vertical="center"/>
    </xf>
    <xf numFmtId="201" fontId="141" fillId="82" borderId="80" xfId="7" applyNumberFormat="1" applyFont="1" applyFill="1" applyBorder="1" applyAlignment="1">
      <alignment horizontal="left" vertical="center"/>
    </xf>
    <xf numFmtId="49" fontId="144" fillId="0" borderId="123" xfId="0" applyNumberFormat="1" applyFont="1" applyBorder="1" applyAlignment="1">
      <alignment horizontal="left" vertical="center"/>
    </xf>
    <xf numFmtId="201" fontId="144" fillId="0" borderId="80" xfId="7" applyNumberFormat="1" applyFont="1" applyFill="1" applyBorder="1" applyAlignment="1">
      <alignment horizontal="left" vertical="center"/>
    </xf>
    <xf numFmtId="0" fontId="144" fillId="0" borderId="123" xfId="0" applyFont="1" applyBorder="1" applyAlignment="1">
      <alignment horizontal="left" vertical="center"/>
    </xf>
    <xf numFmtId="0" fontId="141" fillId="0" borderId="123" xfId="0" applyFont="1" applyBorder="1" applyAlignment="1">
      <alignment horizontal="left" vertical="center"/>
    </xf>
    <xf numFmtId="10" fontId="95" fillId="0" borderId="80" xfId="0" applyNumberFormat="1" applyFont="1" applyBorder="1" applyAlignment="1">
      <alignment horizontal="right" vertical="center" wrapText="1"/>
    </xf>
    <xf numFmtId="0" fontId="146" fillId="83" borderId="21" xfId="0" applyFont="1" applyFill="1" applyBorder="1" applyAlignment="1">
      <alignment horizontal="left" vertical="center"/>
    </xf>
    <xf numFmtId="10" fontId="139" fillId="84" borderId="22" xfId="0" applyNumberFormat="1" applyFont="1" applyFill="1" applyBorder="1" applyAlignment="1">
      <alignment horizontal="right" vertical="center" wrapText="1"/>
    </xf>
    <xf numFmtId="0" fontId="147" fillId="0" borderId="0" xfId="0" applyFont="1" applyAlignment="1">
      <alignment vertical="top" wrapText="1"/>
    </xf>
    <xf numFmtId="0" fontId="149" fillId="0" borderId="0" xfId="0" applyFont="1" applyAlignment="1">
      <alignment vertical="top"/>
    </xf>
    <xf numFmtId="0" fontId="149" fillId="0" borderId="0" xfId="0" applyFont="1" applyAlignment="1">
      <alignment vertical="top" wrapText="1"/>
    </xf>
    <xf numFmtId="0" fontId="0" fillId="0" borderId="1" xfId="0" applyBorder="1"/>
    <xf numFmtId="0" fontId="3" fillId="85" borderId="123" xfId="0" applyFont="1" applyFill="1" applyBorder="1" applyAlignment="1">
      <alignment horizontal="center" vertical="center" wrapText="1"/>
    </xf>
    <xf numFmtId="0" fontId="4" fillId="84" borderId="123" xfId="0" applyFont="1" applyFill="1" applyBorder="1" applyAlignment="1">
      <alignment vertical="center" wrapText="1"/>
    </xf>
    <xf numFmtId="201" fontId="4" fillId="84" borderId="123" xfId="7" applyNumberFormat="1" applyFont="1" applyFill="1" applyBorder="1" applyAlignment="1">
      <alignment vertical="center"/>
    </xf>
    <xf numFmtId="201" fontId="4" fillId="84" borderId="80" xfId="7" applyNumberFormat="1" applyFont="1" applyFill="1" applyBorder="1" applyAlignment="1">
      <alignment vertical="center"/>
    </xf>
    <xf numFmtId="0" fontId="144" fillId="82" borderId="123" xfId="0" applyFont="1" applyFill="1" applyBorder="1" applyAlignment="1">
      <alignment horizontal="left" vertical="center" wrapText="1" indent="3"/>
    </xf>
    <xf numFmtId="201" fontId="4" fillId="35" borderId="123" xfId="7" applyNumberFormat="1" applyFont="1" applyFill="1" applyBorder="1" applyAlignment="1">
      <alignment vertical="center"/>
    </xf>
    <xf numFmtId="0" fontId="150" fillId="82" borderId="123" xfId="0" applyFont="1" applyFill="1" applyBorder="1" applyAlignment="1">
      <alignment horizontal="left" vertical="center" wrapText="1" indent="5"/>
    </xf>
    <xf numFmtId="0" fontId="151" fillId="81" borderId="123" xfId="0" applyFont="1" applyFill="1" applyBorder="1" applyAlignment="1">
      <alignment horizontal="left" vertical="center" wrapText="1" indent="1"/>
    </xf>
    <xf numFmtId="201" fontId="151" fillId="81" borderId="123" xfId="7" applyNumberFormat="1" applyFont="1" applyFill="1" applyBorder="1" applyAlignment="1">
      <alignment vertical="center"/>
    </xf>
    <xf numFmtId="201" fontId="151" fillId="83" borderId="80" xfId="7" applyNumberFormat="1" applyFont="1" applyFill="1" applyBorder="1" applyAlignment="1">
      <alignment vertical="center"/>
    </xf>
    <xf numFmtId="201" fontId="152" fillId="82" borderId="123" xfId="7" applyNumberFormat="1" applyFont="1" applyFill="1" applyBorder="1" applyAlignment="1">
      <alignment vertical="center"/>
    </xf>
    <xf numFmtId="201" fontId="152" fillId="83" borderId="80" xfId="7" applyNumberFormat="1" applyFont="1" applyFill="1" applyBorder="1" applyAlignment="1">
      <alignment vertical="center"/>
    </xf>
    <xf numFmtId="201" fontId="152" fillId="82" borderId="21" xfId="7" applyNumberFormat="1" applyFont="1" applyFill="1" applyBorder="1" applyAlignment="1">
      <alignment vertical="center"/>
    </xf>
    <xf numFmtId="201" fontId="152" fillId="83" borderId="22" xfId="7" applyNumberFormat="1" applyFont="1" applyFill="1" applyBorder="1" applyAlignment="1">
      <alignment vertical="center"/>
    </xf>
    <xf numFmtId="0" fontId="153" fillId="0" borderId="0" xfId="20966" applyFont="1" applyAlignment="1" applyProtection="1">
      <alignment vertical="center"/>
      <protection locked="0"/>
    </xf>
    <xf numFmtId="0" fontId="130" fillId="3" borderId="123" xfId="5" applyFont="1" applyFill="1" applyBorder="1" applyProtection="1">
      <protection locked="0"/>
    </xf>
    <xf numFmtId="0" fontId="130" fillId="0" borderId="123" xfId="20967" applyFont="1" applyBorder="1" applyAlignment="1" applyProtection="1">
      <alignment horizontal="center" vertical="top" wrapText="1"/>
      <protection locked="0"/>
    </xf>
    <xf numFmtId="0" fontId="154" fillId="3" borderId="123" xfId="20967" applyFont="1" applyFill="1" applyBorder="1" applyAlignment="1" applyProtection="1">
      <alignment wrapText="1"/>
      <protection locked="0"/>
    </xf>
    <xf numFmtId="3" fontId="130" fillId="86" borderId="123" xfId="5" applyNumberFormat="1" applyFont="1" applyFill="1" applyBorder="1"/>
    <xf numFmtId="0" fontId="155" fillId="3" borderId="123" xfId="20967" applyFont="1" applyFill="1" applyBorder="1" applyAlignment="1" applyProtection="1">
      <alignment horizontal="right"/>
      <protection locked="0"/>
    </xf>
    <xf numFmtId="3" fontId="130" fillId="0" borderId="123" xfId="5" applyNumberFormat="1" applyFont="1" applyBorder="1"/>
    <xf numFmtId="0" fontId="134" fillId="0" borderId="0" xfId="0" applyFont="1"/>
    <xf numFmtId="0" fontId="154" fillId="3" borderId="0" xfId="20966" applyFont="1" applyFill="1" applyAlignment="1" applyProtection="1">
      <alignment vertical="center"/>
      <protection locked="0"/>
    </xf>
    <xf numFmtId="0" fontId="130" fillId="3" borderId="123" xfId="5" applyFont="1" applyFill="1" applyBorder="1" applyAlignment="1" applyProtection="1">
      <alignment vertical="center" wrapText="1"/>
      <protection locked="0"/>
    </xf>
    <xf numFmtId="0" fontId="130" fillId="0" borderId="123" xfId="20967" applyFont="1" applyBorder="1" applyAlignment="1" applyProtection="1">
      <alignment horizontal="center" vertical="center" wrapText="1"/>
      <protection locked="0"/>
    </xf>
    <xf numFmtId="3" fontId="130" fillId="3" borderId="123" xfId="1" applyNumberFormat="1" applyFont="1" applyFill="1" applyBorder="1" applyAlignment="1" applyProtection="1">
      <alignment horizontal="center" vertical="center" wrapText="1"/>
      <protection locked="0"/>
    </xf>
    <xf numFmtId="9" fontId="130" fillId="3" borderId="123" xfId="15" applyNumberFormat="1" applyFont="1" applyFill="1" applyBorder="1" applyAlignment="1" applyProtection="1">
      <alignment horizontal="center" vertical="center" wrapText="1"/>
      <protection locked="0"/>
    </xf>
    <xf numFmtId="0" fontId="130" fillId="3" borderId="123" xfId="20967" applyFont="1" applyFill="1" applyBorder="1" applyAlignment="1" applyProtection="1">
      <alignment horizontal="center" vertical="center" wrapText="1"/>
      <protection locked="0"/>
    </xf>
    <xf numFmtId="0" fontId="154" fillId="3" borderId="123" xfId="20967" applyFont="1" applyFill="1" applyBorder="1" applyProtection="1">
      <protection locked="0"/>
    </xf>
    <xf numFmtId="202" fontId="130" fillId="86" borderId="123" xfId="5" applyNumberFormat="1" applyFont="1" applyFill="1" applyBorder="1" applyProtection="1">
      <protection locked="0"/>
    </xf>
    <xf numFmtId="169" fontId="130" fillId="86" borderId="123" xfId="1" applyNumberFormat="1" applyFont="1" applyFill="1" applyBorder="1" applyAlignment="1" applyProtection="1"/>
    <xf numFmtId="0" fontId="130" fillId="3" borderId="123" xfId="20967" applyFont="1" applyFill="1" applyBorder="1" applyAlignment="1" applyProtection="1">
      <alignment horizontal="left" vertical="center"/>
      <protection locked="0"/>
    </xf>
    <xf numFmtId="3" fontId="130" fillId="3" borderId="123" xfId="5" applyNumberFormat="1" applyFont="1" applyFill="1" applyBorder="1" applyProtection="1">
      <protection locked="0"/>
    </xf>
    <xf numFmtId="0" fontId="156" fillId="3" borderId="123" xfId="20967" applyFont="1" applyFill="1" applyBorder="1" applyAlignment="1" applyProtection="1">
      <alignment horizontal="right"/>
      <protection locked="0"/>
    </xf>
    <xf numFmtId="0" fontId="130" fillId="0" borderId="123" xfId="20967" applyFont="1" applyBorder="1" applyAlignment="1" applyProtection="1">
      <alignment horizontal="left" vertical="center"/>
      <protection locked="0"/>
    </xf>
    <xf numFmtId="0" fontId="154" fillId="3" borderId="123" xfId="16" applyFont="1" applyFill="1" applyBorder="1" applyProtection="1">
      <protection locked="0"/>
    </xf>
    <xf numFmtId="3" fontId="154" fillId="75" borderId="123" xfId="16" applyNumberFormat="1" applyFont="1" applyFill="1" applyBorder="1"/>
    <xf numFmtId="0" fontId="119" fillId="75" borderId="124" xfId="20963" applyFont="1" applyFill="1" applyBorder="1">
      <alignment vertical="center"/>
    </xf>
    <xf numFmtId="0" fontId="119" fillId="75" borderId="125" xfId="20963" applyFont="1" applyFill="1" applyBorder="1">
      <alignment vertical="center"/>
    </xf>
    <xf numFmtId="169" fontId="119" fillId="75" borderId="126" xfId="7" applyNumberFormat="1" applyFont="1" applyFill="1" applyBorder="1" applyAlignment="1">
      <alignment horizontal="right" vertical="center"/>
    </xf>
    <xf numFmtId="0" fontId="93" fillId="69" borderId="127" xfId="20963" applyFont="1" applyFill="1" applyBorder="1" applyAlignment="1">
      <alignment horizontal="center" vertical="center"/>
    </xf>
    <xf numFmtId="0" fontId="93" fillId="69" borderId="125" xfId="20963" applyFont="1" applyFill="1" applyBorder="1" applyAlignment="1">
      <alignment vertical="center" wrapText="1"/>
    </xf>
    <xf numFmtId="169" fontId="93" fillId="0" borderId="123" xfId="7" applyNumberFormat="1" applyFont="1" applyFill="1" applyBorder="1" applyAlignment="1" applyProtection="1">
      <alignment horizontal="right" vertical="center"/>
      <protection locked="0"/>
    </xf>
    <xf numFmtId="0" fontId="93" fillId="69" borderId="126" xfId="20963" applyFont="1" applyFill="1" applyBorder="1" applyAlignment="1">
      <alignment horizontal="left" vertical="center"/>
    </xf>
    <xf numFmtId="203" fontId="93" fillId="0" borderId="123" xfId="7" applyNumberFormat="1" applyFont="1" applyFill="1" applyBorder="1" applyAlignment="1" applyProtection="1">
      <alignment horizontal="right" vertical="center"/>
      <protection locked="0"/>
    </xf>
    <xf numFmtId="0" fontId="93" fillId="3" borderId="127" xfId="20963" applyFont="1" applyFill="1" applyBorder="1" applyAlignment="1">
      <alignment horizontal="center" vertical="center"/>
    </xf>
    <xf numFmtId="0" fontId="119" fillId="76" borderId="123" xfId="20963" applyFont="1" applyFill="1" applyBorder="1" applyAlignment="1">
      <alignment horizontal="center" vertical="center"/>
    </xf>
    <xf numFmtId="0" fontId="119" fillId="76" borderId="125" xfId="20963" applyFont="1" applyFill="1" applyBorder="1">
      <alignment vertical="center"/>
    </xf>
    <xf numFmtId="169" fontId="93" fillId="76" borderId="123" xfId="7" applyNumberFormat="1" applyFont="1" applyFill="1" applyBorder="1" applyAlignment="1" applyProtection="1">
      <alignment horizontal="right" vertical="center"/>
      <protection locked="0"/>
    </xf>
    <xf numFmtId="0" fontId="105" fillId="69" borderId="127" xfId="20963" applyFont="1" applyFill="1" applyBorder="1" applyAlignment="1" applyProtection="1">
      <alignment horizontal="center" vertical="center"/>
      <protection locked="0"/>
    </xf>
    <xf numFmtId="0" fontId="106" fillId="76" borderId="123" xfId="20963" applyFont="1" applyFill="1" applyBorder="1" applyAlignment="1" applyProtection="1">
      <alignment horizontal="center" vertical="center"/>
      <protection locked="0"/>
    </xf>
    <xf numFmtId="169" fontId="93" fillId="3" borderId="123" xfId="7" applyNumberFormat="1" applyFont="1" applyFill="1" applyBorder="1" applyAlignment="1" applyProtection="1">
      <alignment horizontal="right" vertical="center"/>
      <protection locked="0"/>
    </xf>
    <xf numFmtId="0" fontId="119" fillId="3" borderId="125" xfId="20963" applyFont="1" applyFill="1" applyBorder="1">
      <alignment vertical="center"/>
    </xf>
    <xf numFmtId="0" fontId="93" fillId="69" borderId="123" xfId="20963" applyFont="1" applyFill="1" applyBorder="1" applyAlignment="1">
      <alignment horizontal="center" vertical="center"/>
    </xf>
    <xf numFmtId="0" fontId="93" fillId="69" borderId="126" xfId="20963" applyFont="1" applyFill="1" applyBorder="1" applyAlignment="1">
      <alignment horizontal="left" vertical="center" wrapText="1"/>
    </xf>
    <xf numFmtId="204" fontId="93" fillId="0" borderId="123" xfId="7" applyNumberFormat="1" applyFont="1" applyFill="1" applyBorder="1" applyAlignment="1" applyProtection="1">
      <alignment horizontal="right" vertical="center"/>
      <protection locked="0"/>
    </xf>
    <xf numFmtId="0" fontId="84" fillId="0" borderId="123" xfId="0" applyFont="1" applyBorder="1"/>
    <xf numFmtId="0" fontId="6" fillId="0" borderId="123" xfId="17" applyFill="1" applyBorder="1" applyAlignment="1" applyProtection="1"/>
    <xf numFmtId="0" fontId="159" fillId="0" borderId="0" xfId="0" applyFont="1" applyAlignment="1">
      <alignment horizontal="justify"/>
    </xf>
    <xf numFmtId="0" fontId="160" fillId="0" borderId="123" xfId="0" applyFont="1" applyBorder="1" applyAlignment="1">
      <alignment horizontal="left" vertical="center" wrapText="1"/>
    </xf>
    <xf numFmtId="0" fontId="134" fillId="0" borderId="0" xfId="0" applyFont="1" applyAlignment="1">
      <alignment horizontal="left" vertical="center"/>
    </xf>
    <xf numFmtId="0" fontId="161" fillId="0" borderId="0" xfId="0" applyFont="1" applyAlignment="1">
      <alignment horizontal="justify"/>
    </xf>
    <xf numFmtId="199" fontId="0" fillId="0" borderId="0" xfId="0" applyNumberFormat="1"/>
    <xf numFmtId="0" fontId="92" fillId="0" borderId="65" xfId="0" applyFont="1" applyBorder="1" applyAlignment="1">
      <alignment horizontal="left" wrapText="1"/>
    </xf>
    <xf numFmtId="0" fontId="92" fillId="0" borderId="64" xfId="0" applyFont="1" applyBorder="1" applyAlignment="1">
      <alignment horizontal="left" wrapText="1"/>
    </xf>
    <xf numFmtId="0" fontId="92" fillId="0" borderId="131" xfId="0" applyFont="1" applyBorder="1" applyAlignment="1">
      <alignment horizontal="center" vertical="center"/>
    </xf>
    <xf numFmtId="0" fontId="92" fillId="0" borderId="29" xfId="0" applyFont="1" applyBorder="1" applyAlignment="1">
      <alignment horizontal="center" vertical="center"/>
    </xf>
    <xf numFmtId="0" fontId="92" fillId="0" borderId="132" xfId="0" applyFont="1" applyBorder="1" applyAlignment="1">
      <alignment horizontal="center" vertical="center"/>
    </xf>
    <xf numFmtId="0" fontId="131" fillId="0" borderId="131" xfId="0" applyFont="1" applyBorder="1" applyAlignment="1">
      <alignment horizontal="center"/>
    </xf>
    <xf numFmtId="0" fontId="131" fillId="0" borderId="29" xfId="0" applyFont="1" applyBorder="1" applyAlignment="1">
      <alignment horizontal="center"/>
    </xf>
    <xf numFmtId="0" fontId="131" fillId="0" borderId="132" xfId="0" applyFont="1" applyBorder="1" applyAlignment="1">
      <alignment horizontal="center"/>
    </xf>
    <xf numFmtId="3" fontId="0" fillId="0" borderId="124" xfId="0" applyNumberFormat="1" applyBorder="1" applyAlignment="1">
      <alignment horizontal="center"/>
    </xf>
    <xf numFmtId="3" fontId="0" fillId="0" borderId="125" xfId="0" applyNumberFormat="1" applyBorder="1" applyAlignment="1">
      <alignment horizontal="center"/>
    </xf>
    <xf numFmtId="3" fontId="0" fillId="0" borderId="126" xfId="0" applyNumberFormat="1" applyBorder="1" applyAlignment="1">
      <alignment horizontal="center"/>
    </xf>
    <xf numFmtId="0" fontId="0" fillId="0" borderId="110" xfId="0" applyBorder="1" applyAlignment="1">
      <alignment horizontal="center" vertical="center"/>
    </xf>
    <xf numFmtId="0" fontId="118" fillId="0" borderId="111" xfId="0" applyFont="1" applyBorder="1" applyAlignment="1">
      <alignment horizontal="center" vertical="center"/>
    </xf>
    <xf numFmtId="0" fontId="118" fillId="0" borderId="7" xfId="0" applyFont="1" applyBorder="1" applyAlignment="1">
      <alignment horizontal="center" vertical="center"/>
    </xf>
    <xf numFmtId="3" fontId="119" fillId="0" borderId="15" xfId="0" applyNumberFormat="1" applyFont="1" applyBorder="1" applyAlignment="1">
      <alignment horizontal="center" vertical="center"/>
    </xf>
    <xf numFmtId="3" fontId="119" fillId="0" borderId="16" xfId="0" applyNumberFormat="1" applyFont="1" applyBorder="1" applyAlignment="1">
      <alignment horizontal="center" vertical="center"/>
    </xf>
    <xf numFmtId="3" fontId="0" fillId="0" borderId="112" xfId="0" applyNumberFormat="1" applyBorder="1" applyAlignment="1">
      <alignment horizontal="center"/>
    </xf>
    <xf numFmtId="3" fontId="0" fillId="0" borderId="113" xfId="0" applyNumberFormat="1" applyBorder="1" applyAlignment="1">
      <alignment horizontal="center"/>
    </xf>
    <xf numFmtId="3" fontId="0" fillId="0" borderId="114" xfId="0" applyNumberFormat="1" applyBorder="1" applyAlignment="1">
      <alignment horizontal="center"/>
    </xf>
    <xf numFmtId="0" fontId="0" fillId="0" borderId="67" xfId="0" applyBorder="1" applyAlignment="1">
      <alignment horizontal="center" vertical="center"/>
    </xf>
    <xf numFmtId="0" fontId="0" fillId="0" borderId="74" xfId="0" applyBorder="1" applyAlignment="1">
      <alignment horizontal="center" vertical="center"/>
    </xf>
    <xf numFmtId="0" fontId="118" fillId="0" borderId="127" xfId="0" applyFont="1" applyBorder="1" applyAlignment="1">
      <alignment horizontal="center" vertical="center" wrapText="1"/>
    </xf>
    <xf numFmtId="0" fontId="118" fillId="0" borderId="7" xfId="0" applyFont="1" applyBorder="1" applyAlignment="1">
      <alignment horizontal="center" vertical="center" wrapText="1"/>
    </xf>
    <xf numFmtId="198" fontId="119" fillId="0" borderId="15" xfId="0" applyNumberFormat="1" applyFont="1" applyBorder="1" applyAlignment="1">
      <alignment horizontal="center" vertical="center"/>
    </xf>
    <xf numFmtId="0" fontId="0" fillId="0" borderId="123" xfId="0" applyBorder="1" applyAlignment="1">
      <alignment horizontal="center" vertical="center"/>
    </xf>
    <xf numFmtId="0" fontId="0" fillId="0" borderId="123" xfId="0" applyBorder="1" applyAlignment="1">
      <alignment horizontal="center" vertical="center" wrapText="1"/>
    </xf>
    <xf numFmtId="0" fontId="119" fillId="0" borderId="15" xfId="0" applyFont="1" applyBorder="1" applyAlignment="1">
      <alignment horizontal="center" vertical="center"/>
    </xf>
    <xf numFmtId="0" fontId="119" fillId="0" borderId="16" xfId="0" applyFont="1" applyBorder="1" applyAlignment="1">
      <alignment horizontal="center" vertical="center"/>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9" xfId="0" applyFont="1" applyBorder="1" applyAlignment="1">
      <alignment horizontal="center" vertical="center" wrapText="1"/>
    </xf>
    <xf numFmtId="0" fontId="84" fillId="0" borderId="79" xfId="0" applyFont="1" applyBorder="1" applyAlignment="1">
      <alignment horizontal="center" vertical="center" wrapText="1"/>
    </xf>
    <xf numFmtId="0" fontId="45" fillId="0" borderId="79" xfId="11" applyFont="1" applyBorder="1" applyAlignment="1">
      <alignment horizontal="center" vertical="center" wrapText="1"/>
    </xf>
    <xf numFmtId="0" fontId="45" fillId="0" borderId="80" xfId="11" applyFont="1" applyBorder="1" applyAlignment="1">
      <alignment horizontal="center" vertical="center" wrapText="1"/>
    </xf>
    <xf numFmtId="0" fontId="45" fillId="0" borderId="69" xfId="11" applyFont="1" applyBorder="1" applyAlignment="1">
      <alignment horizontal="center" vertical="center" wrapText="1"/>
    </xf>
    <xf numFmtId="0" fontId="45" fillId="0" borderId="0" xfId="11" applyFont="1" applyAlignment="1">
      <alignment horizontal="center" vertical="center" wrapText="1"/>
    </xf>
    <xf numFmtId="0" fontId="3" fillId="85" borderId="7" xfId="0" applyFont="1" applyFill="1" applyBorder="1" applyAlignment="1">
      <alignment horizontal="center" vertical="center" wrapText="1"/>
    </xf>
    <xf numFmtId="0" fontId="3" fillId="85" borderId="123" xfId="0" applyFont="1" applyFill="1" applyBorder="1" applyAlignment="1">
      <alignment horizontal="center" vertical="center" wrapText="1"/>
    </xf>
    <xf numFmtId="0" fontId="3" fillId="85" borderId="7" xfId="11" applyFont="1" applyFill="1" applyBorder="1" applyAlignment="1">
      <alignment horizontal="center" vertical="top"/>
    </xf>
    <xf numFmtId="0" fontId="4" fillId="84" borderId="63" xfId="0" applyFont="1" applyFill="1" applyBorder="1" applyAlignment="1">
      <alignment horizontal="center" vertical="center" wrapText="1"/>
    </xf>
    <xf numFmtId="0" fontId="4" fillId="84" borderId="8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7" fillId="3" borderId="70" xfId="13" applyFont="1" applyFill="1" applyBorder="1" applyAlignment="1" applyProtection="1">
      <alignment horizontal="center" vertical="center" wrapText="1"/>
      <protection locked="0"/>
    </xf>
    <xf numFmtId="0" fontId="97" fillId="3" borderId="63"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8" xfId="1" applyNumberFormat="1" applyFont="1" applyFill="1" applyBorder="1" applyAlignment="1" applyProtection="1">
      <alignment horizontal="center"/>
      <protection locked="0"/>
    </xf>
    <xf numFmtId="169" fontId="45" fillId="3" borderId="26"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0" borderId="14"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1" xfId="1" applyNumberFormat="1" applyFont="1" applyFill="1" applyBorder="1" applyAlignment="1" applyProtection="1">
      <alignment horizontal="center" vertical="center" wrapText="1"/>
      <protection locked="0"/>
    </xf>
    <xf numFmtId="169" fontId="45" fillId="0" borderId="72" xfId="1" applyNumberFormat="1" applyFont="1" applyFill="1" applyBorder="1" applyAlignment="1" applyProtection="1">
      <alignment horizontal="center" vertical="center" wrapText="1"/>
      <protection locked="0"/>
    </xf>
    <xf numFmtId="0" fontId="3" fillId="0" borderId="70" xfId="0" applyFont="1" applyBorder="1" applyAlignment="1">
      <alignment horizontal="center" vertical="center" wrapText="1"/>
    </xf>
    <xf numFmtId="0" fontId="3" fillId="0" borderId="63" xfId="0" applyFont="1" applyBorder="1" applyAlignment="1">
      <alignment horizontal="center" vertical="center" wrapText="1"/>
    </xf>
    <xf numFmtId="0" fontId="86" fillId="0" borderId="73" xfId="0" applyFont="1" applyBorder="1" applyAlignment="1">
      <alignment horizontal="center"/>
    </xf>
    <xf numFmtId="0" fontId="86" fillId="0" borderId="74"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8" fillId="0" borderId="53" xfId="0" applyFont="1" applyBorder="1" applyAlignment="1">
      <alignment horizontal="left" vertical="center"/>
    </xf>
    <xf numFmtId="0" fontId="98" fillId="0" borderId="54" xfId="0" applyFont="1" applyBorder="1" applyAlignment="1">
      <alignment horizontal="left" vertical="center"/>
    </xf>
    <xf numFmtId="0" fontId="3" fillId="0" borderId="54" xfId="0" applyFont="1" applyBorder="1" applyAlignment="1">
      <alignment horizontal="center" vertical="center" wrapText="1"/>
    </xf>
    <xf numFmtId="3" fontId="3" fillId="0" borderId="54" xfId="0" applyNumberFormat="1" applyFont="1" applyBorder="1" applyAlignment="1">
      <alignment horizontal="center" vertical="center" wrapText="1"/>
    </xf>
    <xf numFmtId="3" fontId="3" fillId="0" borderId="76" xfId="0" applyNumberFormat="1" applyFont="1" applyBorder="1" applyAlignment="1">
      <alignment horizontal="center" vertical="center" wrapText="1"/>
    </xf>
    <xf numFmtId="3" fontId="3" fillId="0" borderId="91" xfId="0" applyNumberFormat="1" applyFont="1" applyBorder="1" applyAlignment="1">
      <alignment horizontal="center" vertical="center" wrapText="1"/>
    </xf>
    <xf numFmtId="3" fontId="3" fillId="0" borderId="29" xfId="0" applyNumberFormat="1" applyFont="1" applyBorder="1" applyAlignment="1">
      <alignment horizontal="center" vertical="center" wrapText="1"/>
    </xf>
    <xf numFmtId="3" fontId="3" fillId="0" borderId="132" xfId="0" applyNumberFormat="1" applyFont="1" applyBorder="1" applyAlignment="1">
      <alignment horizontal="center" vertical="center" wrapText="1"/>
    </xf>
    <xf numFmtId="3" fontId="3" fillId="0" borderId="58" xfId="0" applyNumberFormat="1" applyFont="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80" xfId="0" applyFont="1" applyBorder="1" applyAlignment="1">
      <alignment horizontal="center" vertical="center" wrapText="1"/>
    </xf>
    <xf numFmtId="0" fontId="112" fillId="0" borderId="100" xfId="0" applyFont="1" applyBorder="1" applyAlignment="1">
      <alignment horizontal="left" vertical="center" wrapText="1"/>
    </xf>
    <xf numFmtId="0" fontId="112" fillId="0" borderId="101" xfId="0" applyFont="1" applyBorder="1" applyAlignment="1">
      <alignment horizontal="left" vertical="center" wrapText="1"/>
    </xf>
    <xf numFmtId="0" fontId="112" fillId="0" borderId="105" xfId="0" applyFont="1" applyBorder="1" applyAlignment="1">
      <alignment horizontal="left" vertical="center" wrapText="1"/>
    </xf>
    <xf numFmtId="0" fontId="112" fillId="0" borderId="106" xfId="0" applyFont="1" applyBorder="1" applyAlignment="1">
      <alignment horizontal="left" vertical="center" wrapText="1"/>
    </xf>
    <xf numFmtId="0" fontId="112" fillId="0" borderId="108" xfId="0" applyFont="1" applyBorder="1" applyAlignment="1">
      <alignment horizontal="left" vertical="center" wrapText="1"/>
    </xf>
    <xf numFmtId="0" fontId="112" fillId="0" borderId="109" xfId="0" applyFont="1" applyBorder="1" applyAlignment="1">
      <alignment horizontal="left" vertical="center" wrapText="1"/>
    </xf>
    <xf numFmtId="0" fontId="113" fillId="0" borderId="102" xfId="0" applyFont="1" applyBorder="1" applyAlignment="1">
      <alignment horizontal="center" vertical="center" wrapText="1"/>
    </xf>
    <xf numFmtId="0" fontId="113" fillId="0" borderId="103" xfId="0" applyFont="1" applyBorder="1" applyAlignment="1">
      <alignment horizontal="center" vertical="center" wrapText="1"/>
    </xf>
    <xf numFmtId="0" fontId="113" fillId="0" borderId="104" xfId="0" applyFont="1" applyBorder="1" applyAlignment="1">
      <alignment horizontal="center" vertical="center" wrapText="1"/>
    </xf>
    <xf numFmtId="0" fontId="113" fillId="0" borderId="84" xfId="0" applyFont="1" applyBorder="1" applyAlignment="1">
      <alignment horizontal="center" vertical="center" wrapText="1"/>
    </xf>
    <xf numFmtId="0" fontId="113" fillId="0" borderId="107" xfId="0" applyFont="1" applyBorder="1" applyAlignment="1">
      <alignment horizontal="center" vertical="center" wrapText="1"/>
    </xf>
    <xf numFmtId="0" fontId="113" fillId="0" borderId="74" xfId="0" applyFont="1" applyBorder="1" applyAlignment="1">
      <alignment horizontal="center" vertical="center" wrapText="1"/>
    </xf>
    <xf numFmtId="0" fontId="109" fillId="0" borderId="127"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23" xfId="0" applyFont="1" applyBorder="1" applyAlignment="1">
      <alignment horizontal="center" vertical="center" wrapText="1"/>
    </xf>
    <xf numFmtId="0" fontId="117" fillId="0" borderId="123" xfId="0" applyFont="1" applyBorder="1" applyAlignment="1">
      <alignment horizontal="center" vertical="center"/>
    </xf>
    <xf numFmtId="0" fontId="117" fillId="0" borderId="102" xfId="0" applyFont="1" applyBorder="1" applyAlignment="1">
      <alignment horizontal="center" vertical="center"/>
    </xf>
    <xf numFmtId="0" fontId="117" fillId="0" borderId="104" xfId="0" applyFont="1" applyBorder="1" applyAlignment="1">
      <alignment horizontal="center" vertical="center"/>
    </xf>
    <xf numFmtId="0" fontId="117" fillId="0" borderId="84" xfId="0" applyFont="1" applyBorder="1" applyAlignment="1">
      <alignment horizontal="center" vertical="center"/>
    </xf>
    <xf numFmtId="0" fontId="117" fillId="0" borderId="74" xfId="0" applyFont="1" applyBorder="1" applyAlignment="1">
      <alignment horizontal="center" vertical="center"/>
    </xf>
    <xf numFmtId="0" fontId="113" fillId="0" borderId="123" xfId="0" applyFont="1" applyBorder="1" applyAlignment="1">
      <alignment horizontal="center" vertical="center" wrapText="1"/>
    </xf>
    <xf numFmtId="0" fontId="109" fillId="0" borderId="126" xfId="0" applyFont="1" applyBorder="1" applyAlignment="1">
      <alignment horizontal="center" vertical="center" wrapText="1"/>
    </xf>
    <xf numFmtId="0" fontId="112" fillId="0" borderId="102" xfId="0" applyFont="1" applyBorder="1" applyAlignment="1">
      <alignment horizontal="center" vertical="center" wrapText="1"/>
    </xf>
    <xf numFmtId="0" fontId="112" fillId="0" borderId="104" xfId="0" applyFont="1" applyBorder="1" applyAlignment="1">
      <alignment horizontal="center" vertical="center" wrapText="1"/>
    </xf>
    <xf numFmtId="0" fontId="112" fillId="0" borderId="69" xfId="0" applyFont="1" applyBorder="1" applyAlignment="1">
      <alignment horizontal="center" vertical="center" wrapText="1"/>
    </xf>
    <xf numFmtId="0" fontId="112" fillId="0" borderId="67" xfId="0" applyFont="1" applyBorder="1" applyAlignment="1">
      <alignment horizontal="center" vertical="center" wrapText="1"/>
    </xf>
    <xf numFmtId="0" fontId="112" fillId="0" borderId="84" xfId="0" applyFont="1" applyBorder="1" applyAlignment="1">
      <alignment horizontal="center" vertical="center" wrapText="1"/>
    </xf>
    <xf numFmtId="0" fontId="112" fillId="0" borderId="74" xfId="0" applyFont="1" applyBorder="1" applyAlignment="1">
      <alignment horizontal="center" vertical="center" wrapText="1"/>
    </xf>
    <xf numFmtId="0" fontId="109" fillId="0" borderId="124" xfId="0" applyFont="1" applyBorder="1" applyAlignment="1">
      <alignment horizontal="center" vertical="center" wrapText="1"/>
    </xf>
    <xf numFmtId="0" fontId="109" fillId="0" borderId="125" xfId="0" applyFont="1" applyBorder="1" applyAlignment="1">
      <alignment horizontal="center" vertical="center" wrapText="1"/>
    </xf>
    <xf numFmtId="0" fontId="112" fillId="0" borderId="75"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5" xfId="0" applyFont="1" applyBorder="1" applyAlignment="1">
      <alignment horizontal="center" vertical="center" wrapText="1"/>
    </xf>
    <xf numFmtId="0" fontId="109" fillId="0" borderId="74" xfId="0" applyFont="1" applyBorder="1" applyAlignment="1">
      <alignment horizontal="center" vertical="center" wrapText="1"/>
    </xf>
    <xf numFmtId="0" fontId="112" fillId="0" borderId="53" xfId="0" applyFont="1" applyBorder="1" applyAlignment="1">
      <alignment horizontal="left" vertical="top" wrapText="1"/>
    </xf>
    <xf numFmtId="0" fontId="112" fillId="0" borderId="76" xfId="0" applyFont="1" applyBorder="1" applyAlignment="1">
      <alignment horizontal="left" vertical="top" wrapText="1"/>
    </xf>
    <xf numFmtId="0" fontId="112" fillId="0" borderId="62" xfId="0" applyFont="1" applyBorder="1" applyAlignment="1">
      <alignment horizontal="left" vertical="top" wrapText="1"/>
    </xf>
    <xf numFmtId="0" fontId="112" fillId="0" borderId="92" xfId="0" applyFont="1" applyBorder="1" applyAlignment="1">
      <alignment horizontal="left" vertical="top" wrapText="1"/>
    </xf>
    <xf numFmtId="0" fontId="112" fillId="0" borderId="99" xfId="0" applyFont="1" applyBorder="1" applyAlignment="1">
      <alignment horizontal="left" vertical="top" wrapText="1"/>
    </xf>
    <xf numFmtId="0" fontId="112" fillId="0" borderId="130" xfId="0" applyFont="1" applyBorder="1" applyAlignment="1">
      <alignment horizontal="left" vertical="top" wrapText="1"/>
    </xf>
    <xf numFmtId="0" fontId="112" fillId="0" borderId="85" xfId="0" applyFont="1" applyBorder="1" applyAlignment="1">
      <alignment horizontal="center" vertical="center" wrapText="1"/>
    </xf>
    <xf numFmtId="0" fontId="112" fillId="0" borderId="66" xfId="0" applyFont="1" applyBorder="1" applyAlignment="1">
      <alignment horizontal="center" vertical="center" wrapText="1"/>
    </xf>
    <xf numFmtId="0" fontId="109" fillId="0" borderId="63" xfId="0" applyFont="1" applyBorder="1" applyAlignment="1">
      <alignment horizontal="center" vertical="center" wrapText="1"/>
    </xf>
    <xf numFmtId="0" fontId="109" fillId="0" borderId="68" xfId="0" applyFont="1" applyBorder="1" applyAlignment="1">
      <alignment horizontal="center" vertical="center" wrapText="1"/>
    </xf>
    <xf numFmtId="0" fontId="109" fillId="0" borderId="26" xfId="0" applyFont="1" applyBorder="1" applyAlignment="1">
      <alignment horizontal="center" vertical="center" wrapText="1"/>
    </xf>
    <xf numFmtId="0" fontId="109" fillId="0" borderId="27" xfId="0" applyFont="1" applyBorder="1" applyAlignment="1">
      <alignment horizontal="center" vertical="center" wrapText="1"/>
    </xf>
    <xf numFmtId="0" fontId="109" fillId="0" borderId="102" xfId="0" applyFont="1" applyBorder="1" applyAlignment="1">
      <alignment horizontal="center" vertical="top" wrapText="1"/>
    </xf>
    <xf numFmtId="0" fontId="109" fillId="0" borderId="103" xfId="0" applyFont="1" applyBorder="1" applyAlignment="1">
      <alignment horizontal="center" vertical="top" wrapText="1"/>
    </xf>
    <xf numFmtId="0" fontId="109" fillId="0" borderId="125" xfId="0" applyFont="1" applyBorder="1" applyAlignment="1">
      <alignment horizontal="center" vertical="top" wrapText="1"/>
    </xf>
    <xf numFmtId="0" fontId="109" fillId="0" borderId="126" xfId="0" applyFont="1" applyBorder="1" applyAlignment="1">
      <alignment horizontal="center" vertical="top" wrapText="1"/>
    </xf>
    <xf numFmtId="0" fontId="129" fillId="0" borderId="115" xfId="0" applyFont="1" applyBorder="1" applyAlignment="1">
      <alignment horizontal="left" vertical="top" wrapText="1"/>
    </xf>
    <xf numFmtId="0" fontId="129" fillId="0" borderId="116" xfId="0" applyFont="1" applyBorder="1" applyAlignment="1">
      <alignment horizontal="left" vertical="top" wrapText="1"/>
    </xf>
    <xf numFmtId="0" fontId="115" fillId="0" borderId="102" xfId="0" applyFont="1" applyBorder="1" applyAlignment="1">
      <alignment horizontal="center" vertical="center"/>
    </xf>
    <xf numFmtId="0" fontId="115" fillId="0" borderId="104" xfId="0" applyFont="1" applyBorder="1" applyAlignment="1">
      <alignment horizontal="center" vertical="center"/>
    </xf>
    <xf numFmtId="0" fontId="115" fillId="0" borderId="84" xfId="0" applyFont="1" applyBorder="1" applyAlignment="1">
      <alignment horizontal="center" vertical="center"/>
    </xf>
    <xf numFmtId="0" fontId="115" fillId="0" borderId="74" xfId="0" applyFont="1" applyBorder="1" applyAlignment="1">
      <alignment horizontal="center" vertical="center"/>
    </xf>
    <xf numFmtId="0" fontId="114" fillId="0" borderId="123" xfId="0" applyFont="1" applyBorder="1" applyAlignment="1">
      <alignment horizontal="center" vertical="center" wrapText="1"/>
    </xf>
    <xf numFmtId="0" fontId="114" fillId="0" borderId="127"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BF92E9DE-4DBA-438E-8FD4-74F174D9A884}"/>
    <cellStyle name="Normal 4 16" xfId="20967" xr:uid="{58FE6DDA-736A-459A-A231-EE785A975795}"/>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ysera.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tabSelected="1" zoomScaleNormal="100" workbookViewId="0">
      <selection activeCell="B17" sqref="B17"/>
    </sheetView>
  </sheetViews>
  <sheetFormatPr defaultColWidth="9.125" defaultRowHeight="14.25"/>
  <cols>
    <col min="1" max="1" width="10.25" style="4" customWidth="1"/>
    <col min="2" max="2" width="138.375" style="5" bestFit="1" customWidth="1"/>
    <col min="3" max="3" width="39.5" style="5" customWidth="1"/>
    <col min="4" max="6" width="9.125" style="5"/>
    <col min="7" max="7" width="25" style="5" customWidth="1"/>
    <col min="8" max="16384" width="9.125" style="5"/>
  </cols>
  <sheetData>
    <row r="1" spans="1:3" ht="15">
      <c r="A1" s="96"/>
      <c r="B1" s="102" t="s">
        <v>209</v>
      </c>
      <c r="C1" s="96"/>
    </row>
    <row r="2" spans="1:3">
      <c r="A2" s="103">
        <v>1</v>
      </c>
      <c r="B2" s="209" t="s">
        <v>210</v>
      </c>
      <c r="C2" s="39" t="s">
        <v>681</v>
      </c>
    </row>
    <row r="3" spans="1:3">
      <c r="A3" s="103">
        <v>2</v>
      </c>
      <c r="B3" s="210" t="s">
        <v>206</v>
      </c>
      <c r="C3" s="39" t="s">
        <v>682</v>
      </c>
    </row>
    <row r="4" spans="1:3">
      <c r="A4" s="103">
        <v>3</v>
      </c>
      <c r="B4" s="211" t="s">
        <v>211</v>
      </c>
      <c r="C4" s="39" t="s">
        <v>683</v>
      </c>
    </row>
    <row r="5" spans="1:3">
      <c r="A5" s="104">
        <v>4</v>
      </c>
      <c r="B5" s="212" t="s">
        <v>207</v>
      </c>
      <c r="C5" s="489" t="s">
        <v>684</v>
      </c>
    </row>
    <row r="6" spans="1:3" s="105" customFormat="1" ht="45.75" customHeight="1">
      <c r="A6" s="670" t="s">
        <v>283</v>
      </c>
      <c r="B6" s="671"/>
      <c r="C6" s="671"/>
    </row>
    <row r="7" spans="1:3" ht="15">
      <c r="A7" s="106" t="s">
        <v>29</v>
      </c>
      <c r="B7" s="102" t="s">
        <v>208</v>
      </c>
    </row>
    <row r="8" spans="1:3">
      <c r="A8" s="96">
        <v>1</v>
      </c>
      <c r="B8" s="135" t="s">
        <v>20</v>
      </c>
    </row>
    <row r="9" spans="1:3">
      <c r="A9" s="96">
        <v>2</v>
      </c>
      <c r="B9" s="135" t="s">
        <v>21</v>
      </c>
    </row>
    <row r="10" spans="1:3">
      <c r="A10" s="96">
        <v>3</v>
      </c>
      <c r="B10" s="135" t="s">
        <v>22</v>
      </c>
    </row>
    <row r="11" spans="1:3">
      <c r="A11" s="96">
        <v>4</v>
      </c>
      <c r="B11" s="135" t="s">
        <v>23</v>
      </c>
    </row>
    <row r="12" spans="1:3">
      <c r="A12" s="96">
        <v>5</v>
      </c>
      <c r="B12" s="135" t="s">
        <v>24</v>
      </c>
    </row>
    <row r="13" spans="1:3">
      <c r="A13" s="96">
        <v>6</v>
      </c>
      <c r="B13" s="136" t="s">
        <v>218</v>
      </c>
    </row>
    <row r="14" spans="1:3">
      <c r="A14" s="96">
        <v>7</v>
      </c>
      <c r="B14" s="135" t="s">
        <v>212</v>
      </c>
    </row>
    <row r="15" spans="1:3">
      <c r="A15" s="96">
        <v>8</v>
      </c>
      <c r="B15" s="135" t="s">
        <v>213</v>
      </c>
    </row>
    <row r="16" spans="1:3">
      <c r="A16" s="96">
        <v>9</v>
      </c>
      <c r="B16" s="135" t="s">
        <v>25</v>
      </c>
    </row>
    <row r="17" spans="1:2">
      <c r="A17" s="208" t="s">
        <v>282</v>
      </c>
      <c r="B17" s="207" t="s">
        <v>269</v>
      </c>
    </row>
    <row r="18" spans="1:2">
      <c r="A18" s="208" t="s">
        <v>703</v>
      </c>
      <c r="B18" s="135" t="s">
        <v>701</v>
      </c>
    </row>
    <row r="19" spans="1:2">
      <c r="A19" s="208" t="s">
        <v>704</v>
      </c>
      <c r="B19" s="135" t="s">
        <v>702</v>
      </c>
    </row>
    <row r="20" spans="1:2">
      <c r="A20" s="208">
        <v>10</v>
      </c>
      <c r="B20" s="135" t="s">
        <v>26</v>
      </c>
    </row>
    <row r="21" spans="1:2">
      <c r="A21" s="208">
        <v>11</v>
      </c>
      <c r="B21" s="136" t="s">
        <v>214</v>
      </c>
    </row>
    <row r="22" spans="1:2">
      <c r="A22" s="208">
        <v>12</v>
      </c>
      <c r="B22" s="136" t="s">
        <v>27</v>
      </c>
    </row>
    <row r="23" spans="1:2">
      <c r="A23" s="236">
        <v>13</v>
      </c>
      <c r="B23" s="237" t="s">
        <v>215</v>
      </c>
    </row>
    <row r="24" spans="1:2">
      <c r="A24" s="236">
        <v>14</v>
      </c>
      <c r="B24" s="238" t="s">
        <v>240</v>
      </c>
    </row>
    <row r="25" spans="1:2">
      <c r="A25" s="236">
        <v>15</v>
      </c>
      <c r="B25" s="239" t="s">
        <v>28</v>
      </c>
    </row>
    <row r="26" spans="1:2">
      <c r="A26" s="236">
        <v>15.1</v>
      </c>
      <c r="B26" s="240" t="s">
        <v>296</v>
      </c>
    </row>
    <row r="27" spans="1:2">
      <c r="A27" s="663">
        <v>15.2</v>
      </c>
      <c r="B27" s="664" t="s">
        <v>743</v>
      </c>
    </row>
    <row r="28" spans="1:2">
      <c r="A28" s="236">
        <v>16</v>
      </c>
      <c r="B28" s="240" t="s">
        <v>342</v>
      </c>
    </row>
    <row r="29" spans="1:2">
      <c r="A29" s="236">
        <v>17</v>
      </c>
      <c r="B29" s="240" t="s">
        <v>383</v>
      </c>
    </row>
    <row r="30" spans="1:2">
      <c r="A30" s="236">
        <v>18</v>
      </c>
      <c r="B30" s="240" t="s">
        <v>671</v>
      </c>
    </row>
    <row r="31" spans="1:2">
      <c r="A31" s="236">
        <v>19</v>
      </c>
      <c r="B31" s="240" t="s">
        <v>672</v>
      </c>
    </row>
    <row r="32" spans="1:2">
      <c r="A32" s="236">
        <v>20</v>
      </c>
      <c r="B32" s="294" t="s">
        <v>673</v>
      </c>
    </row>
    <row r="33" spans="1:2">
      <c r="A33" s="236">
        <v>21</v>
      </c>
      <c r="B33" s="240" t="s">
        <v>499</v>
      </c>
    </row>
    <row r="34" spans="1:2">
      <c r="A34" s="236">
        <v>22</v>
      </c>
      <c r="B34" s="240" t="s">
        <v>674</v>
      </c>
    </row>
    <row r="35" spans="1:2">
      <c r="A35" s="236">
        <v>23</v>
      </c>
      <c r="B35" s="240" t="s">
        <v>675</v>
      </c>
    </row>
    <row r="36" spans="1:2">
      <c r="A36" s="236">
        <v>24</v>
      </c>
      <c r="B36" s="240" t="s">
        <v>676</v>
      </c>
    </row>
    <row r="37" spans="1:2">
      <c r="A37" s="236">
        <v>25</v>
      </c>
      <c r="B37" s="240" t="s">
        <v>384</v>
      </c>
    </row>
    <row r="38" spans="1:2">
      <c r="A38" s="236">
        <v>26</v>
      </c>
      <c r="B38" s="240" t="s">
        <v>521</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20" location="'10. CC2'!A1" display="Reconciliation of regulatory capital to balance sheet " xr:uid="{00000000-0004-0000-0000-000009000000}"/>
    <hyperlink ref="B21" location="'11. CRWA '!A1" display="Credit risk weighted risk exposures" xr:uid="{00000000-0004-0000-0000-00000A000000}"/>
    <hyperlink ref="B22" location="'12. CRM'!A1" display="Credit risk mitigation" xr:uid="{00000000-0004-0000-0000-00000B000000}"/>
    <hyperlink ref="B23" location="'13. CRME '!A1" display="Standardized approach: Credit risk, effect of credit risk mitigation" xr:uid="{00000000-0004-0000-0000-00000C000000}"/>
    <hyperlink ref="B25" location="'15. CCR '!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C5" r:id="rId1" xr:uid="{BE04C604-5C0C-4560-95EA-CCD1E611CA4D}"/>
    <hyperlink ref="B19" location="'9.3. MREL2'!A1" display="MREL Components Breakdown by Maturity and Governing Law" xr:uid="{6A5356A2-9359-49D0-BAAA-43DE32E1E3D9}"/>
    <hyperlink ref="B18" location="'9.2. MREL1'!A1" display="Summary Information on Minimum Requirement for Own Funds and Eligible Liabilities (MREL)" xr:uid="{369DA2EF-88AC-49A5-BAAC-38C1DF0D7230}"/>
    <hyperlink ref="B27" location="'15.2 CVA'!A1" display="Credit Valuation Adjustment" xr:uid="{8660E771-A5C5-414D-ADA5-7DE61550818D}"/>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90" zoomScaleNormal="90" workbookViewId="0">
      <pane xSplit="1" ySplit="5" topLeftCell="B6"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2.75"/>
  <cols>
    <col min="1" max="1" width="9.5" style="4" bestFit="1" customWidth="1"/>
    <col min="2" max="2" width="132.5" style="4" customWidth="1"/>
    <col min="3" max="3" width="18.5" style="4" customWidth="1"/>
    <col min="4" max="16384" width="9.125" style="4"/>
  </cols>
  <sheetData>
    <row r="1" spans="1:3">
      <c r="A1" s="2" t="s">
        <v>30</v>
      </c>
      <c r="B1" s="3" t="str">
        <f>'Info '!C2</f>
        <v>Paysera Bank Georgia JSC</v>
      </c>
    </row>
    <row r="2" spans="1:3" s="2" customFormat="1" ht="15.75" customHeight="1">
      <c r="A2" s="2" t="s">
        <v>31</v>
      </c>
      <c r="B2" s="498">
        <f>'1. key ratios '!B2</f>
        <v>46022</v>
      </c>
    </row>
    <row r="3" spans="1:3" s="2" customFormat="1" ht="15.75" customHeight="1"/>
    <row r="4" spans="1:3" ht="13.5" thickBot="1">
      <c r="A4" s="4" t="s">
        <v>143</v>
      </c>
      <c r="B4" s="78" t="s">
        <v>142</v>
      </c>
    </row>
    <row r="5" spans="1:3">
      <c r="A5" s="44" t="s">
        <v>6</v>
      </c>
      <c r="B5" s="45"/>
      <c r="C5" s="46" t="s">
        <v>35</v>
      </c>
    </row>
    <row r="6" spans="1:3">
      <c r="A6" s="47">
        <v>1</v>
      </c>
      <c r="B6" s="48" t="s">
        <v>141</v>
      </c>
      <c r="C6" s="49">
        <f>SUM(C7:C11)</f>
        <v>2155898.4500000011</v>
      </c>
    </row>
    <row r="7" spans="1:3">
      <c r="A7" s="47">
        <v>2</v>
      </c>
      <c r="B7" s="50" t="s">
        <v>140</v>
      </c>
      <c r="C7" s="51">
        <v>6625005</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-4469106.5499999989</v>
      </c>
    </row>
    <row r="12" spans="1:3" s="27" customFormat="1">
      <c r="A12" s="47">
        <v>7</v>
      </c>
      <c r="B12" s="48" t="s">
        <v>135</v>
      </c>
      <c r="C12" s="54">
        <f>SUM(C13:C28)</f>
        <v>223930.08000000002</v>
      </c>
    </row>
    <row r="13" spans="1:3" s="27" customFormat="1">
      <c r="A13" s="47">
        <v>8</v>
      </c>
      <c r="B13" s="55" t="s">
        <v>134</v>
      </c>
      <c r="C13" s="51">
        <v>0</v>
      </c>
    </row>
    <row r="14" spans="1:3" s="27" customFormat="1">
      <c r="A14" s="47">
        <v>9</v>
      </c>
      <c r="B14" s="57" t="s">
        <v>133</v>
      </c>
      <c r="C14" s="51">
        <v>223930.08000000002</v>
      </c>
    </row>
    <row r="15" spans="1:3" s="27" customFormat="1">
      <c r="A15" s="47">
        <v>10</v>
      </c>
      <c r="B15" s="58" t="s">
        <v>132</v>
      </c>
      <c r="C15" s="51">
        <v>0</v>
      </c>
    </row>
    <row r="16" spans="1:3" s="27" customFormat="1">
      <c r="A16" s="47">
        <v>11</v>
      </c>
      <c r="B16" s="59" t="s">
        <v>131</v>
      </c>
      <c r="C16" s="51">
        <v>0</v>
      </c>
    </row>
    <row r="17" spans="1:3" s="27" customFormat="1">
      <c r="A17" s="47">
        <v>12</v>
      </c>
      <c r="B17" s="58" t="s">
        <v>130</v>
      </c>
      <c r="C17" s="51">
        <v>0</v>
      </c>
    </row>
    <row r="18" spans="1:3" s="27" customFormat="1">
      <c r="A18" s="47">
        <v>13</v>
      </c>
      <c r="B18" s="58" t="s">
        <v>129</v>
      </c>
      <c r="C18" s="51">
        <v>0</v>
      </c>
    </row>
    <row r="19" spans="1:3" s="27" customFormat="1">
      <c r="A19" s="47">
        <v>14</v>
      </c>
      <c r="B19" s="58" t="s">
        <v>128</v>
      </c>
      <c r="C19" s="51">
        <v>0</v>
      </c>
    </row>
    <row r="20" spans="1:3" s="27" customFormat="1">
      <c r="A20" s="47">
        <v>15</v>
      </c>
      <c r="B20" s="58" t="s">
        <v>127</v>
      </c>
      <c r="C20" s="51">
        <v>0</v>
      </c>
    </row>
    <row r="21" spans="1:3" s="27" customFormat="1" ht="25.5">
      <c r="A21" s="47">
        <v>16</v>
      </c>
      <c r="B21" s="57" t="s">
        <v>126</v>
      </c>
      <c r="C21" s="51">
        <v>0</v>
      </c>
    </row>
    <row r="22" spans="1:3" s="27" customFormat="1">
      <c r="A22" s="47">
        <v>17</v>
      </c>
      <c r="B22" s="60" t="s">
        <v>125</v>
      </c>
      <c r="C22" s="51">
        <v>0</v>
      </c>
    </row>
    <row r="23" spans="1:3" s="27" customFormat="1">
      <c r="A23" s="47">
        <v>18</v>
      </c>
      <c r="B23" s="471" t="s">
        <v>522</v>
      </c>
      <c r="C23" s="51">
        <v>0</v>
      </c>
    </row>
    <row r="24" spans="1:3" s="27" customFormat="1">
      <c r="A24" s="47">
        <v>19</v>
      </c>
      <c r="B24" s="57" t="s">
        <v>124</v>
      </c>
      <c r="C24" s="51">
        <v>0</v>
      </c>
    </row>
    <row r="25" spans="1:3" s="27" customFormat="1" ht="25.5">
      <c r="A25" s="47">
        <v>20</v>
      </c>
      <c r="B25" s="57" t="s">
        <v>101</v>
      </c>
      <c r="C25" s="51">
        <v>0</v>
      </c>
    </row>
    <row r="26" spans="1:3" s="27" customFormat="1">
      <c r="A26" s="47">
        <v>21</v>
      </c>
      <c r="B26" s="59" t="s">
        <v>123</v>
      </c>
      <c r="C26" s="51">
        <v>0</v>
      </c>
    </row>
    <row r="27" spans="1:3" s="27" customFormat="1">
      <c r="A27" s="47">
        <v>22</v>
      </c>
      <c r="B27" s="59" t="s">
        <v>122</v>
      </c>
      <c r="C27" s="51">
        <v>0</v>
      </c>
    </row>
    <row r="28" spans="1:3" s="27" customFormat="1">
      <c r="A28" s="47">
        <v>23</v>
      </c>
      <c r="B28" s="59" t="s">
        <v>121</v>
      </c>
      <c r="C28" s="51">
        <v>0</v>
      </c>
    </row>
    <row r="29" spans="1:3" s="27" customFormat="1">
      <c r="A29" s="47">
        <v>24</v>
      </c>
      <c r="B29" s="61" t="s">
        <v>120</v>
      </c>
      <c r="C29" s="54">
        <f>C6-C12</f>
        <v>1931968.370000001</v>
      </c>
    </row>
    <row r="30" spans="1:3" s="27" customFormat="1">
      <c r="A30" s="62"/>
      <c r="B30" s="63"/>
      <c r="C30" s="56"/>
    </row>
    <row r="31" spans="1:3" s="27" customFormat="1">
      <c r="A31" s="62">
        <v>25</v>
      </c>
      <c r="B31" s="61" t="s">
        <v>119</v>
      </c>
      <c r="C31" s="54">
        <f>C32+C35</f>
        <v>5737271.8399999999</v>
      </c>
    </row>
    <row r="32" spans="1:3" s="27" customFormat="1">
      <c r="A32" s="62">
        <v>26</v>
      </c>
      <c r="B32" s="52" t="s">
        <v>118</v>
      </c>
      <c r="C32" s="51">
        <v>0</v>
      </c>
    </row>
    <row r="33" spans="1:3" s="27" customFormat="1">
      <c r="A33" s="62">
        <v>27</v>
      </c>
      <c r="B33" s="64" t="s">
        <v>179</v>
      </c>
      <c r="C33" s="51">
        <v>0</v>
      </c>
    </row>
    <row r="34" spans="1:3" s="27" customFormat="1">
      <c r="A34" s="62">
        <v>28</v>
      </c>
      <c r="B34" s="64" t="s">
        <v>117</v>
      </c>
      <c r="C34" s="51">
        <v>0</v>
      </c>
    </row>
    <row r="35" spans="1:3" s="27" customFormat="1">
      <c r="A35" s="62">
        <v>29</v>
      </c>
      <c r="B35" s="52" t="s">
        <v>116</v>
      </c>
      <c r="C35" s="51">
        <v>5737271.8399999999</v>
      </c>
    </row>
    <row r="36" spans="1:3" s="27" customFormat="1">
      <c r="A36" s="62">
        <v>30</v>
      </c>
      <c r="B36" s="61" t="s">
        <v>115</v>
      </c>
      <c r="C36" s="54">
        <f>SUM(C37:C41)</f>
        <v>0</v>
      </c>
    </row>
    <row r="37" spans="1:3" s="27" customFormat="1">
      <c r="A37" s="62">
        <v>31</v>
      </c>
      <c r="B37" s="57" t="s">
        <v>114</v>
      </c>
      <c r="C37" s="51">
        <v>0</v>
      </c>
    </row>
    <row r="38" spans="1:3" s="27" customFormat="1">
      <c r="A38" s="62">
        <v>32</v>
      </c>
      <c r="B38" s="58" t="s">
        <v>113</v>
      </c>
      <c r="C38" s="51">
        <v>0</v>
      </c>
    </row>
    <row r="39" spans="1:3" s="27" customFormat="1">
      <c r="A39" s="62">
        <v>33</v>
      </c>
      <c r="B39" s="57" t="s">
        <v>112</v>
      </c>
      <c r="C39" s="51">
        <v>0</v>
      </c>
    </row>
    <row r="40" spans="1:3" s="27" customFormat="1" ht="25.5">
      <c r="A40" s="62">
        <v>34</v>
      </c>
      <c r="B40" s="57" t="s">
        <v>101</v>
      </c>
      <c r="C40" s="51">
        <v>0</v>
      </c>
    </row>
    <row r="41" spans="1:3" s="27" customFormat="1">
      <c r="A41" s="62">
        <v>35</v>
      </c>
      <c r="B41" s="59" t="s">
        <v>111</v>
      </c>
      <c r="C41" s="51">
        <v>0</v>
      </c>
    </row>
    <row r="42" spans="1:3" s="27" customFormat="1">
      <c r="A42" s="62">
        <v>36</v>
      </c>
      <c r="B42" s="61" t="s">
        <v>110</v>
      </c>
      <c r="C42" s="54">
        <f>C31-C36</f>
        <v>5737271.8399999999</v>
      </c>
    </row>
    <row r="43" spans="1:3" s="27" customFormat="1">
      <c r="A43" s="62"/>
      <c r="B43" s="63"/>
      <c r="C43" s="56"/>
    </row>
    <row r="44" spans="1:3" s="27" customFormat="1">
      <c r="A44" s="62">
        <v>37</v>
      </c>
      <c r="B44" s="65" t="s">
        <v>109</v>
      </c>
      <c r="C44" s="54">
        <f>SUM(C45:C47)</f>
        <v>0</v>
      </c>
    </row>
    <row r="45" spans="1:3" s="27" customFormat="1">
      <c r="A45" s="62">
        <v>38</v>
      </c>
      <c r="B45" s="52" t="s">
        <v>108</v>
      </c>
      <c r="C45" s="51">
        <v>0</v>
      </c>
    </row>
    <row r="46" spans="1:3" s="27" customFormat="1">
      <c r="A46" s="62">
        <v>39</v>
      </c>
      <c r="B46" s="52" t="s">
        <v>107</v>
      </c>
      <c r="C46" s="51">
        <v>0</v>
      </c>
    </row>
    <row r="47" spans="1:3" s="27" customFormat="1">
      <c r="A47" s="62">
        <v>40</v>
      </c>
      <c r="B47" s="52" t="s">
        <v>106</v>
      </c>
      <c r="C47" s="51">
        <v>0</v>
      </c>
    </row>
    <row r="48" spans="1:3" s="27" customFormat="1">
      <c r="A48" s="62">
        <v>41</v>
      </c>
      <c r="B48" s="65" t="s">
        <v>105</v>
      </c>
      <c r="C48" s="54">
        <f>SUM(C49:C52)</f>
        <v>0</v>
      </c>
    </row>
    <row r="49" spans="1:3" s="27" customFormat="1">
      <c r="A49" s="62">
        <v>42</v>
      </c>
      <c r="B49" s="57" t="s">
        <v>104</v>
      </c>
      <c r="C49" s="51">
        <v>0</v>
      </c>
    </row>
    <row r="50" spans="1:3" s="27" customFormat="1">
      <c r="A50" s="62">
        <v>43</v>
      </c>
      <c r="B50" s="58" t="s">
        <v>103</v>
      </c>
      <c r="C50" s="51">
        <v>0</v>
      </c>
    </row>
    <row r="51" spans="1:3" s="27" customFormat="1">
      <c r="A51" s="62">
        <v>44</v>
      </c>
      <c r="B51" s="57" t="s">
        <v>102</v>
      </c>
      <c r="C51" s="51">
        <v>0</v>
      </c>
    </row>
    <row r="52" spans="1:3" s="27" customFormat="1" ht="25.5">
      <c r="A52" s="62">
        <v>45</v>
      </c>
      <c r="B52" s="57" t="s">
        <v>101</v>
      </c>
      <c r="C52" s="51">
        <v>0</v>
      </c>
    </row>
    <row r="53" spans="1:3" s="27" customFormat="1" ht="13.5" thickBot="1">
      <c r="A53" s="62">
        <v>46</v>
      </c>
      <c r="B53" s="66" t="s">
        <v>100</v>
      </c>
      <c r="C53" s="67">
        <f>C44-C48</f>
        <v>0</v>
      </c>
    </row>
    <row r="56" spans="1:3">
      <c r="B56" s="4" t="s">
        <v>7</v>
      </c>
    </row>
  </sheetData>
  <dataValidations count="1">
    <dataValidation operator="lessThanOrEqual" allowBlank="1" showInputMessage="1" showErrorMessage="1" errorTitle="Should be negative number" error="Should be whole negative number or 0" sqref="C53 C36 C42:C44 C48 C29:C31"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workbookViewId="0">
      <selection activeCell="A6" sqref="A6:C6"/>
    </sheetView>
  </sheetViews>
  <sheetFormatPr defaultColWidth="9.125" defaultRowHeight="15"/>
  <cols>
    <col min="1" max="1" width="9.5" style="127" bestFit="1" customWidth="1"/>
    <col min="2" max="2" width="59" style="127" customWidth="1"/>
    <col min="3" max="3" width="16.75" style="127" bestFit="1" customWidth="1"/>
    <col min="4" max="4" width="13.25" style="127" bestFit="1" customWidth="1"/>
    <col min="5" max="16384" width="9.125" style="127"/>
  </cols>
  <sheetData>
    <row r="1" spans="1:4">
      <c r="A1" s="125" t="s">
        <v>30</v>
      </c>
      <c r="B1" s="3" t="str">
        <f>'Info '!C2</f>
        <v>Paysera Bank Georgia JSC</v>
      </c>
    </row>
    <row r="2" spans="1:4" s="125" customFormat="1" ht="15.75" customHeight="1">
      <c r="A2" s="125" t="s">
        <v>31</v>
      </c>
      <c r="B2" s="498">
        <f>'1. key ratios '!B2</f>
        <v>46022</v>
      </c>
    </row>
    <row r="3" spans="1:4" s="125" customFormat="1" ht="15.75" customHeight="1"/>
    <row r="4" spans="1:4" ht="15.75" thickBot="1">
      <c r="A4" s="127" t="s">
        <v>268</v>
      </c>
      <c r="B4" s="199" t="s">
        <v>269</v>
      </c>
    </row>
    <row r="5" spans="1:4" s="132" customFormat="1" ht="12.75" customHeight="1">
      <c r="A5" s="234"/>
      <c r="B5" s="235" t="s">
        <v>272</v>
      </c>
      <c r="C5" s="192" t="s">
        <v>270</v>
      </c>
      <c r="D5" s="193" t="s">
        <v>271</v>
      </c>
    </row>
    <row r="6" spans="1:4" s="200" customFormat="1">
      <c r="A6" s="194">
        <v>1</v>
      </c>
      <c r="B6" s="227" t="s">
        <v>273</v>
      </c>
      <c r="C6" s="227"/>
      <c r="D6" s="195"/>
    </row>
    <row r="7" spans="1:4" s="200" customFormat="1">
      <c r="A7" s="196" t="s">
        <v>259</v>
      </c>
      <c r="B7" s="228" t="s">
        <v>274</v>
      </c>
      <c r="C7" s="556">
        <v>4.4999999999999998E-2</v>
      </c>
      <c r="D7" s="540">
        <f>C7*'5. RWA'!$C$13</f>
        <v>328288.12882874993</v>
      </c>
    </row>
    <row r="8" spans="1:4" s="200" customFormat="1">
      <c r="A8" s="196" t="s">
        <v>260</v>
      </c>
      <c r="B8" s="228" t="s">
        <v>275</v>
      </c>
      <c r="C8" s="556">
        <v>0.06</v>
      </c>
      <c r="D8" s="540">
        <f>C8*'5. RWA'!$C$13</f>
        <v>437717.50510499993</v>
      </c>
    </row>
    <row r="9" spans="1:4" s="200" customFormat="1">
      <c r="A9" s="196" t="s">
        <v>261</v>
      </c>
      <c r="B9" s="228" t="s">
        <v>276</v>
      </c>
      <c r="C9" s="556">
        <v>0.08</v>
      </c>
      <c r="D9" s="540">
        <f>C9*'5. RWA'!$C$13</f>
        <v>583623.34013999987</v>
      </c>
    </row>
    <row r="10" spans="1:4" s="200" customFormat="1">
      <c r="A10" s="194" t="s">
        <v>262</v>
      </c>
      <c r="B10" s="227" t="s">
        <v>277</v>
      </c>
      <c r="C10" s="557"/>
      <c r="D10" s="229"/>
    </row>
    <row r="11" spans="1:4" s="201" customFormat="1">
      <c r="A11" s="197" t="s">
        <v>263</v>
      </c>
      <c r="B11" s="222" t="s">
        <v>328</v>
      </c>
      <c r="C11" s="499">
        <v>2.5000000000000001E-2</v>
      </c>
      <c r="D11" s="540">
        <f>C11*'5. RWA'!$C$13</f>
        <v>182382.29379375</v>
      </c>
    </row>
    <row r="12" spans="1:4" s="201" customFormat="1">
      <c r="A12" s="197" t="s">
        <v>264</v>
      </c>
      <c r="B12" s="222" t="s">
        <v>278</v>
      </c>
      <c r="C12" s="499">
        <v>5.0000000000000001E-3</v>
      </c>
      <c r="D12" s="540">
        <f>C12*'5. RWA'!$C$13</f>
        <v>36476.458758749992</v>
      </c>
    </row>
    <row r="13" spans="1:4" s="201" customFormat="1">
      <c r="A13" s="197" t="s">
        <v>265</v>
      </c>
      <c r="B13" s="222" t="s">
        <v>279</v>
      </c>
      <c r="C13" s="499">
        <v>0</v>
      </c>
      <c r="D13" s="540">
        <f>C13*'5. RWA'!$C$13</f>
        <v>0</v>
      </c>
    </row>
    <row r="14" spans="1:4" s="201" customFormat="1">
      <c r="A14" s="194" t="s">
        <v>266</v>
      </c>
      <c r="B14" s="227" t="s">
        <v>326</v>
      </c>
      <c r="C14" s="224"/>
      <c r="D14" s="230"/>
    </row>
    <row r="15" spans="1:4" s="201" customFormat="1">
      <c r="A15" s="197">
        <v>3.1</v>
      </c>
      <c r="B15" s="222" t="s">
        <v>284</v>
      </c>
      <c r="C15" s="499">
        <v>1.7399999999999999E-2</v>
      </c>
      <c r="D15" s="555">
        <f>C15*'5. RWA'!C13</f>
        <v>126938.07648044998</v>
      </c>
    </row>
    <row r="16" spans="1:4" s="201" customFormat="1">
      <c r="A16" s="197">
        <v>3.2</v>
      </c>
      <c r="B16" s="222" t="s">
        <v>285</v>
      </c>
      <c r="C16" s="499">
        <v>2.3300000000000001E-2</v>
      </c>
      <c r="D16" s="555">
        <f>C16*'5. RWA'!$C$13</f>
        <v>169980.29781577497</v>
      </c>
    </row>
    <row r="17" spans="1:4" s="200" customFormat="1">
      <c r="A17" s="197">
        <v>3.3</v>
      </c>
      <c r="B17" s="222" t="s">
        <v>286</v>
      </c>
      <c r="C17" s="499">
        <v>3.1E-2</v>
      </c>
      <c r="D17" s="555">
        <f>C17*'5. RWA'!$C$13</f>
        <v>226154.04430424995</v>
      </c>
    </row>
    <row r="18" spans="1:4" s="132" customFormat="1" ht="12.75" customHeight="1">
      <c r="A18" s="232"/>
      <c r="B18" s="233" t="s">
        <v>325</v>
      </c>
      <c r="C18" s="225" t="s">
        <v>270</v>
      </c>
      <c r="D18" s="231" t="s">
        <v>271</v>
      </c>
    </row>
    <row r="19" spans="1:4" s="200" customFormat="1">
      <c r="A19" s="198">
        <v>4</v>
      </c>
      <c r="B19" s="222" t="s">
        <v>280</v>
      </c>
      <c r="C19" s="223">
        <f>C7+C11+C12+C13+C15</f>
        <v>9.240000000000001E-2</v>
      </c>
      <c r="D19" s="540">
        <f>C19*'5. RWA'!$C$13</f>
        <v>674084.95786169998</v>
      </c>
    </row>
    <row r="20" spans="1:4" s="200" customFormat="1">
      <c r="A20" s="198">
        <v>5</v>
      </c>
      <c r="B20" s="222" t="s">
        <v>90</v>
      </c>
      <c r="C20" s="223">
        <f>C8+C11+C12+C13+C16</f>
        <v>0.1133</v>
      </c>
      <c r="D20" s="540">
        <f>C20*'5. RWA'!$C$13</f>
        <v>826556.5554732749</v>
      </c>
    </row>
    <row r="21" spans="1:4" s="200" customFormat="1" ht="15.75" thickBot="1">
      <c r="A21" s="202" t="s">
        <v>267</v>
      </c>
      <c r="B21" s="203" t="s">
        <v>281</v>
      </c>
      <c r="C21" s="226">
        <f>C9+C11+C12+C13+C17</f>
        <v>0.14100000000000001</v>
      </c>
      <c r="D21" s="541">
        <f>C21*'5. RWA'!$C$13</f>
        <v>1028636.1369967499</v>
      </c>
    </row>
    <row r="23" spans="1:4">
      <c r="B23" s="163"/>
    </row>
  </sheetData>
  <conditionalFormatting sqref="C21">
    <cfRule type="cellIs" dxfId="1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D1C5-AA9C-4007-B954-5AD24F7B550A}">
  <dimension ref="A1:E26"/>
  <sheetViews>
    <sheetView showGridLines="0" zoomScaleNormal="100" workbookViewId="0">
      <selection activeCell="A6" sqref="A6:C6"/>
    </sheetView>
  </sheetViews>
  <sheetFormatPr defaultRowHeight="15"/>
  <cols>
    <col min="1" max="1" width="107.125" bestFit="1" customWidth="1"/>
    <col min="2" max="2" width="50.875" bestFit="1" customWidth="1"/>
    <col min="3" max="3" width="28.125" bestFit="1" customWidth="1"/>
    <col min="4" max="7" width="28.125" customWidth="1"/>
  </cols>
  <sheetData>
    <row r="1" spans="1:3" ht="15.75">
      <c r="A1" s="586" t="s">
        <v>30</v>
      </c>
      <c r="B1" s="587">
        <v>0</v>
      </c>
    </row>
    <row r="2" spans="1:3" ht="15.75">
      <c r="A2" s="586" t="s">
        <v>31</v>
      </c>
      <c r="B2" s="588">
        <v>45016</v>
      </c>
    </row>
    <row r="3" spans="1:3" ht="15.75">
      <c r="A3" s="589" t="s">
        <v>705</v>
      </c>
      <c r="B3" s="590" t="s">
        <v>706</v>
      </c>
    </row>
    <row r="4" spans="1:3" ht="15.75" thickBot="1"/>
    <row r="5" spans="1:3" ht="15.75">
      <c r="A5" s="591"/>
      <c r="B5" s="592" t="s">
        <v>707</v>
      </c>
      <c r="C5" s="593"/>
    </row>
    <row r="6" spans="1:3" ht="15.75">
      <c r="A6" s="594" t="s">
        <v>708</v>
      </c>
      <c r="B6" s="595">
        <f>SUM(B7,B11)</f>
        <v>0</v>
      </c>
      <c r="C6" s="593"/>
    </row>
    <row r="7" spans="1:3" ht="15.75">
      <c r="A7" s="594" t="s">
        <v>709</v>
      </c>
      <c r="B7" s="595">
        <f>SUM(B8:B10)</f>
        <v>0</v>
      </c>
      <c r="C7" s="593"/>
    </row>
    <row r="8" spans="1:3" ht="15.75">
      <c r="A8" s="596" t="s">
        <v>710</v>
      </c>
      <c r="B8" s="597">
        <v>0</v>
      </c>
      <c r="C8" s="593"/>
    </row>
    <row r="9" spans="1:3" ht="15.75">
      <c r="A9" s="596" t="s">
        <v>711</v>
      </c>
      <c r="B9" s="597">
        <v>0</v>
      </c>
      <c r="C9" s="593"/>
    </row>
    <row r="10" spans="1:3" ht="15.75">
      <c r="A10" s="596" t="s">
        <v>712</v>
      </c>
      <c r="B10" s="597">
        <v>0</v>
      </c>
      <c r="C10" s="593"/>
    </row>
    <row r="11" spans="1:3" ht="15.75">
      <c r="A11" s="594" t="s">
        <v>713</v>
      </c>
      <c r="B11" s="595">
        <f>SUM(B12:B13)</f>
        <v>0</v>
      </c>
      <c r="C11" s="593"/>
    </row>
    <row r="12" spans="1:3" ht="15.75">
      <c r="A12" s="596" t="s">
        <v>714</v>
      </c>
      <c r="B12" s="597"/>
      <c r="C12" s="593"/>
    </row>
    <row r="13" spans="1:3" ht="15.75">
      <c r="A13" s="596" t="s">
        <v>715</v>
      </c>
      <c r="B13" s="597"/>
      <c r="C13" s="593"/>
    </row>
    <row r="14" spans="1:3" ht="15.75">
      <c r="A14" s="594" t="s">
        <v>716</v>
      </c>
      <c r="B14" s="595">
        <f>SUM(B15:B16)</f>
        <v>0</v>
      </c>
      <c r="C14" s="593"/>
    </row>
    <row r="15" spans="1:3" ht="15.75">
      <c r="A15" s="598" t="s">
        <v>717</v>
      </c>
      <c r="B15" s="597"/>
      <c r="C15" s="593"/>
    </row>
    <row r="16" spans="1:3" ht="15.75">
      <c r="A16" s="598" t="s">
        <v>718</v>
      </c>
      <c r="B16" s="597">
        <f>B7</f>
        <v>0</v>
      </c>
      <c r="C16" s="593"/>
    </row>
    <row r="17" spans="1:5" ht="15.75">
      <c r="A17" s="594" t="s">
        <v>719</v>
      </c>
      <c r="B17" s="595"/>
      <c r="C17" s="593"/>
    </row>
    <row r="18" spans="1:5" ht="15.75">
      <c r="A18" s="598" t="s">
        <v>720</v>
      </c>
      <c r="B18" s="597">
        <v>0</v>
      </c>
      <c r="C18" s="593"/>
    </row>
    <row r="19" spans="1:5" ht="15.75">
      <c r="A19" s="598" t="s">
        <v>721</v>
      </c>
      <c r="B19" s="597">
        <v>0</v>
      </c>
      <c r="C19" s="593"/>
    </row>
    <row r="20" spans="1:5" ht="15.75">
      <c r="A20" s="594" t="s">
        <v>722</v>
      </c>
      <c r="B20" s="595"/>
      <c r="C20" s="593"/>
    </row>
    <row r="21" spans="1:5" ht="15.75">
      <c r="A21" s="599" t="s">
        <v>723</v>
      </c>
      <c r="B21" s="600">
        <f>IFERROR(B6/B18,0)</f>
        <v>0</v>
      </c>
      <c r="C21" s="593"/>
    </row>
    <row r="22" spans="1:5" ht="15.75">
      <c r="A22" s="599" t="s">
        <v>724</v>
      </c>
      <c r="B22" s="600">
        <f>IFERROR(B6/B19,0)</f>
        <v>0</v>
      </c>
      <c r="C22" s="593"/>
    </row>
    <row r="23" spans="1:5" ht="15.75" thickBot="1">
      <c r="A23" s="601" t="s">
        <v>725</v>
      </c>
      <c r="B23" s="602">
        <f>IFERROR(B6/B14,0)</f>
        <v>0</v>
      </c>
    </row>
    <row r="24" spans="1:5" ht="16.5" customHeight="1">
      <c r="A24" s="603" t="s">
        <v>726</v>
      </c>
      <c r="B24" s="604"/>
      <c r="C24" s="604"/>
      <c r="D24" s="604"/>
      <c r="E24" s="604"/>
    </row>
    <row r="25" spans="1:5" ht="25.5" customHeight="1">
      <c r="A25" s="603" t="s">
        <v>727</v>
      </c>
    </row>
    <row r="26" spans="1:5" ht="42.6" customHeight="1">
      <c r="A26" s="603" t="s">
        <v>728</v>
      </c>
      <c r="B26" s="127"/>
    </row>
  </sheetData>
  <pageMargins left="0.7" right="0.7" top="0.75" bottom="0.75" header="0.3" footer="0.3"/>
  <pageSetup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B8B32-2E77-40C6-A214-2C5F79F52DF4}">
  <dimension ref="A1:G20"/>
  <sheetViews>
    <sheetView showGridLines="0" zoomScale="80" zoomScaleNormal="80" workbookViewId="0">
      <selection activeCell="A6" sqref="A6:C6"/>
    </sheetView>
  </sheetViews>
  <sheetFormatPr defaultRowHeight="15"/>
  <cols>
    <col min="1" max="1" width="56.75" customWidth="1"/>
    <col min="2" max="2" width="28.125" bestFit="1" customWidth="1"/>
    <col min="3" max="6" width="28.125" customWidth="1"/>
  </cols>
  <sheetData>
    <row r="1" spans="1:7" ht="15.75">
      <c r="A1" s="586" t="s">
        <v>30</v>
      </c>
      <c r="B1" s="587">
        <v>0</v>
      </c>
      <c r="C1" s="127"/>
    </row>
    <row r="2" spans="1:7" ht="15.75">
      <c r="A2" s="586" t="s">
        <v>31</v>
      </c>
      <c r="B2" s="588">
        <v>45016</v>
      </c>
      <c r="C2" s="127"/>
    </row>
    <row r="3" spans="1:7" ht="15.75">
      <c r="A3" s="589" t="s">
        <v>729</v>
      </c>
      <c r="B3" s="590" t="s">
        <v>706</v>
      </c>
      <c r="C3" s="127"/>
    </row>
    <row r="5" spans="1:7">
      <c r="A5" s="605"/>
    </row>
    <row r="6" spans="1:7" ht="15.75" thickBot="1">
      <c r="A6" s="606"/>
      <c r="B6" s="606"/>
      <c r="C6" s="606"/>
      <c r="D6" s="606"/>
      <c r="E6" s="606"/>
      <c r="F6" s="606"/>
    </row>
    <row r="7" spans="1:7">
      <c r="A7" s="706"/>
      <c r="B7" s="708" t="s">
        <v>730</v>
      </c>
      <c r="C7" s="708"/>
      <c r="D7" s="708"/>
      <c r="E7" s="708"/>
      <c r="F7" s="709" t="s">
        <v>64</v>
      </c>
    </row>
    <row r="8" spans="1:7">
      <c r="A8" s="707"/>
      <c r="B8" s="607" t="s">
        <v>731</v>
      </c>
      <c r="C8" s="607" t="s">
        <v>732</v>
      </c>
      <c r="D8" s="607" t="s">
        <v>733</v>
      </c>
      <c r="E8" s="607" t="s">
        <v>734</v>
      </c>
      <c r="F8" s="710"/>
    </row>
    <row r="9" spans="1:7">
      <c r="A9" s="608" t="s">
        <v>708</v>
      </c>
      <c r="B9" s="609">
        <f>B13+B17</f>
        <v>0</v>
      </c>
      <c r="C9" s="609">
        <f t="shared" ref="C9:E9" si="0">C13+C17</f>
        <v>0</v>
      </c>
      <c r="D9" s="609">
        <f t="shared" si="0"/>
        <v>0</v>
      </c>
      <c r="E9" s="609">
        <f t="shared" si="0"/>
        <v>0</v>
      </c>
      <c r="F9" s="610">
        <f>F13+F17</f>
        <v>0</v>
      </c>
    </row>
    <row r="10" spans="1:7" ht="15.75">
      <c r="A10" s="611" t="s">
        <v>735</v>
      </c>
      <c r="B10" s="612">
        <f t="shared" ref="B10:E12" si="1">B14+B18</f>
        <v>0</v>
      </c>
      <c r="C10" s="612">
        <f t="shared" si="1"/>
        <v>0</v>
      </c>
      <c r="D10" s="612">
        <f t="shared" si="1"/>
        <v>0</v>
      </c>
      <c r="E10" s="612">
        <f t="shared" si="1"/>
        <v>0</v>
      </c>
      <c r="F10" s="610">
        <f>SUM(B10:E10)</f>
        <v>0</v>
      </c>
      <c r="G10" s="593"/>
    </row>
    <row r="11" spans="1:7" ht="15.75">
      <c r="A11" s="611" t="s">
        <v>736</v>
      </c>
      <c r="B11" s="612">
        <f t="shared" si="1"/>
        <v>0</v>
      </c>
      <c r="C11" s="612">
        <f t="shared" si="1"/>
        <v>0</v>
      </c>
      <c r="D11" s="612">
        <f t="shared" si="1"/>
        <v>0</v>
      </c>
      <c r="E11" s="612">
        <f t="shared" si="1"/>
        <v>0</v>
      </c>
      <c r="F11" s="610">
        <f t="shared" ref="F11:F12" si="2">SUM(B11:E11)</f>
        <v>0</v>
      </c>
      <c r="G11" s="593"/>
    </row>
    <row r="12" spans="1:7" ht="15.75">
      <c r="A12" s="613" t="s">
        <v>737</v>
      </c>
      <c r="B12" s="612">
        <f t="shared" si="1"/>
        <v>0</v>
      </c>
      <c r="C12" s="612">
        <f t="shared" si="1"/>
        <v>0</v>
      </c>
      <c r="D12" s="612">
        <f t="shared" si="1"/>
        <v>0</v>
      </c>
      <c r="E12" s="612">
        <f t="shared" si="1"/>
        <v>0</v>
      </c>
      <c r="F12" s="610">
        <f t="shared" si="2"/>
        <v>0</v>
      </c>
      <c r="G12" s="593"/>
    </row>
    <row r="13" spans="1:7">
      <c r="A13" s="614" t="s">
        <v>718</v>
      </c>
      <c r="B13" s="615"/>
      <c r="C13" s="615"/>
      <c r="D13" s="615"/>
      <c r="E13" s="615"/>
      <c r="F13" s="616"/>
    </row>
    <row r="14" spans="1:7">
      <c r="A14" s="611" t="s">
        <v>735</v>
      </c>
      <c r="B14" s="617"/>
      <c r="C14" s="617"/>
      <c r="D14" s="617"/>
      <c r="E14" s="617"/>
      <c r="F14" s="618"/>
    </row>
    <row r="15" spans="1:7">
      <c r="A15" s="611" t="s">
        <v>736</v>
      </c>
      <c r="B15" s="617"/>
      <c r="C15" s="617"/>
      <c r="D15" s="617"/>
      <c r="E15" s="617"/>
      <c r="F15" s="618"/>
    </row>
    <row r="16" spans="1:7">
      <c r="A16" s="613" t="s">
        <v>737</v>
      </c>
      <c r="B16" s="617"/>
      <c r="C16" s="617"/>
      <c r="D16" s="617"/>
      <c r="E16" s="617"/>
      <c r="F16" s="618"/>
    </row>
    <row r="17" spans="1:6">
      <c r="A17" s="614" t="s">
        <v>713</v>
      </c>
      <c r="B17" s="615"/>
      <c r="C17" s="615"/>
      <c r="D17" s="615"/>
      <c r="E17" s="615"/>
      <c r="F17" s="618"/>
    </row>
    <row r="18" spans="1:6">
      <c r="A18" s="611" t="s">
        <v>735</v>
      </c>
      <c r="B18" s="617"/>
      <c r="C18" s="617"/>
      <c r="D18" s="617"/>
      <c r="E18" s="617"/>
      <c r="F18" s="618"/>
    </row>
    <row r="19" spans="1:6">
      <c r="A19" s="611" t="s">
        <v>736</v>
      </c>
      <c r="B19" s="617"/>
      <c r="C19" s="617"/>
      <c r="D19" s="617"/>
      <c r="E19" s="617"/>
      <c r="F19" s="618"/>
    </row>
    <row r="20" spans="1:6" ht="15.75" thickBot="1">
      <c r="A20" s="613" t="s">
        <v>737</v>
      </c>
      <c r="B20" s="619"/>
      <c r="C20" s="619"/>
      <c r="D20" s="619"/>
      <c r="E20" s="619"/>
      <c r="F20" s="620"/>
    </row>
  </sheetData>
  <mergeCells count="3">
    <mergeCell ref="A7:A8"/>
    <mergeCell ref="B7:E7"/>
    <mergeCell ref="F7:F8"/>
  </mergeCells>
  <pageMargins left="0.7" right="0.7" top="0.75" bottom="0.75" header="0.3" footer="0.3"/>
  <pageSetup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8"/>
  <sheetViews>
    <sheetView zoomScale="85" zoomScaleNormal="85" workbookViewId="0">
      <pane xSplit="1" ySplit="5" topLeftCell="B45"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5.75"/>
  <cols>
    <col min="1" max="1" width="10.75" style="4" customWidth="1"/>
    <col min="2" max="2" width="91.875" style="4" customWidth="1"/>
    <col min="3" max="3" width="53.125" style="558" customWidth="1"/>
    <col min="4" max="4" width="32.25" style="474" customWidth="1"/>
    <col min="5" max="5" width="9.5" style="5" customWidth="1"/>
    <col min="6" max="16384" width="9.125" style="5"/>
  </cols>
  <sheetData>
    <row r="1" spans="1:6">
      <c r="A1" s="2" t="s">
        <v>30</v>
      </c>
      <c r="B1" s="3" t="str">
        <f>'Info '!C2</f>
        <v>Paysera Bank Georgia JSC</v>
      </c>
      <c r="E1" s="4"/>
      <c r="F1" s="4"/>
    </row>
    <row r="2" spans="1:6" s="2" customFormat="1" ht="15.75" customHeight="1">
      <c r="A2" s="2" t="s">
        <v>31</v>
      </c>
      <c r="B2" s="498">
        <f>'1. key ratios '!B2</f>
        <v>46022</v>
      </c>
      <c r="C2" s="559"/>
      <c r="D2" s="500"/>
    </row>
    <row r="3" spans="1:6" s="2" customFormat="1" ht="15.75" customHeight="1">
      <c r="A3" s="68"/>
      <c r="C3" s="559"/>
      <c r="D3" s="500"/>
    </row>
    <row r="4" spans="1:6" s="2" customFormat="1" ht="15.75" customHeight="1" thickBot="1">
      <c r="A4" s="2" t="s">
        <v>47</v>
      </c>
      <c r="B4" s="121" t="s">
        <v>165</v>
      </c>
      <c r="C4" s="559"/>
      <c r="D4" s="501" t="s">
        <v>35</v>
      </c>
    </row>
    <row r="5" spans="1:6" ht="30">
      <c r="A5" s="69" t="s">
        <v>6</v>
      </c>
      <c r="B5" s="138" t="s">
        <v>205</v>
      </c>
      <c r="C5" s="543" t="s">
        <v>629</v>
      </c>
      <c r="D5" s="502" t="s">
        <v>49</v>
      </c>
    </row>
    <row r="6" spans="1:6">
      <c r="A6" s="297">
        <v>1</v>
      </c>
      <c r="B6" s="298" t="s">
        <v>530</v>
      </c>
      <c r="C6" s="560">
        <f>SUM(C7:C9)</f>
        <v>13486130.649999999</v>
      </c>
      <c r="D6" s="503"/>
      <c r="E6" s="70"/>
    </row>
    <row r="7" spans="1:6">
      <c r="A7" s="297">
        <v>1.1000000000000001</v>
      </c>
      <c r="B7" s="299" t="s">
        <v>531</v>
      </c>
      <c r="C7" s="561">
        <v>858553.8</v>
      </c>
      <c r="D7" s="504"/>
      <c r="E7" s="70"/>
    </row>
    <row r="8" spans="1:6">
      <c r="A8" s="297">
        <v>1.2</v>
      </c>
      <c r="B8" s="299" t="s">
        <v>532</v>
      </c>
      <c r="C8" s="561">
        <v>5621047.0999999996</v>
      </c>
      <c r="D8" s="504"/>
      <c r="E8" s="70"/>
    </row>
    <row r="9" spans="1:6">
      <c r="A9" s="297">
        <v>1.3</v>
      </c>
      <c r="B9" s="299" t="s">
        <v>533</v>
      </c>
      <c r="C9" s="561">
        <v>7006529.75</v>
      </c>
      <c r="D9" s="504"/>
      <c r="E9" s="70"/>
    </row>
    <row r="10" spans="1:6">
      <c r="A10" s="297">
        <v>2</v>
      </c>
      <c r="B10" s="300" t="s">
        <v>534</v>
      </c>
      <c r="C10" s="562">
        <v>0</v>
      </c>
      <c r="D10" s="504"/>
      <c r="E10" s="70"/>
    </row>
    <row r="11" spans="1:6">
      <c r="A11" s="297">
        <v>2.1</v>
      </c>
      <c r="B11" s="301" t="s">
        <v>535</v>
      </c>
      <c r="C11" s="563">
        <v>0</v>
      </c>
      <c r="D11" s="505"/>
      <c r="E11" s="71"/>
    </row>
    <row r="12" spans="1:6">
      <c r="A12" s="297">
        <v>3</v>
      </c>
      <c r="B12" s="302" t="s">
        <v>536</v>
      </c>
      <c r="C12" s="564">
        <v>0</v>
      </c>
      <c r="D12" s="505"/>
      <c r="E12" s="71"/>
    </row>
    <row r="13" spans="1:6">
      <c r="A13" s="297">
        <v>4</v>
      </c>
      <c r="B13" s="303" t="s">
        <v>537</v>
      </c>
      <c r="C13" s="564">
        <v>0</v>
      </c>
      <c r="D13" s="505"/>
      <c r="E13" s="71"/>
    </row>
    <row r="14" spans="1:6">
      <c r="A14" s="297">
        <v>5</v>
      </c>
      <c r="B14" s="304" t="s">
        <v>538</v>
      </c>
      <c r="C14" s="564">
        <v>0</v>
      </c>
      <c r="D14" s="505"/>
      <c r="E14" s="71"/>
    </row>
    <row r="15" spans="1:6">
      <c r="A15" s="297">
        <v>5.0999999999999996</v>
      </c>
      <c r="B15" s="305" t="s">
        <v>539</v>
      </c>
      <c r="C15" s="561">
        <v>0</v>
      </c>
      <c r="D15" s="505"/>
      <c r="E15" s="70"/>
    </row>
    <row r="16" spans="1:6">
      <c r="A16" s="297">
        <v>5.2</v>
      </c>
      <c r="B16" s="305" t="s">
        <v>540</v>
      </c>
      <c r="C16" s="561">
        <v>0</v>
      </c>
      <c r="D16" s="504"/>
      <c r="E16" s="70"/>
    </row>
    <row r="17" spans="1:5">
      <c r="A17" s="297">
        <v>5.3</v>
      </c>
      <c r="B17" s="306" t="s">
        <v>541</v>
      </c>
      <c r="C17" s="561">
        <v>0</v>
      </c>
      <c r="D17" s="504"/>
      <c r="E17" s="70"/>
    </row>
    <row r="18" spans="1:5">
      <c r="A18" s="297">
        <v>6</v>
      </c>
      <c r="B18" s="302" t="s">
        <v>542</v>
      </c>
      <c r="C18" s="562">
        <v>2704742.9400000004</v>
      </c>
      <c r="D18" s="504"/>
      <c r="E18" s="70"/>
    </row>
    <row r="19" spans="1:5">
      <c r="A19" s="297">
        <v>6.1</v>
      </c>
      <c r="B19" s="305" t="s">
        <v>540</v>
      </c>
      <c r="C19" s="563">
        <v>2704742.9400000004</v>
      </c>
      <c r="D19" s="504"/>
      <c r="E19" s="70"/>
    </row>
    <row r="20" spans="1:5">
      <c r="A20" s="297">
        <v>6.2</v>
      </c>
      <c r="B20" s="306" t="s">
        <v>541</v>
      </c>
      <c r="C20" s="563">
        <v>0</v>
      </c>
      <c r="D20" s="504"/>
      <c r="E20" s="70"/>
    </row>
    <row r="21" spans="1:5">
      <c r="A21" s="297">
        <v>7</v>
      </c>
      <c r="B21" s="300" t="s">
        <v>543</v>
      </c>
      <c r="C21" s="564">
        <v>0</v>
      </c>
      <c r="D21" s="504"/>
      <c r="E21" s="70"/>
    </row>
    <row r="22" spans="1:5">
      <c r="A22" s="297">
        <v>8</v>
      </c>
      <c r="B22" s="307" t="s">
        <v>544</v>
      </c>
      <c r="C22" s="562">
        <v>0</v>
      </c>
      <c r="D22" s="504"/>
      <c r="E22" s="70"/>
    </row>
    <row r="23" spans="1:5">
      <c r="A23" s="297">
        <v>9</v>
      </c>
      <c r="B23" s="303" t="s">
        <v>545</v>
      </c>
      <c r="C23" s="562">
        <v>416328.68000000011</v>
      </c>
      <c r="D23" s="506"/>
      <c r="E23" s="70"/>
    </row>
    <row r="24" spans="1:5">
      <c r="A24" s="297">
        <v>9.1</v>
      </c>
      <c r="B24" s="305" t="s">
        <v>546</v>
      </c>
      <c r="C24" s="561">
        <v>416328.68000000011</v>
      </c>
      <c r="D24" s="507"/>
      <c r="E24" s="70"/>
    </row>
    <row r="25" spans="1:5">
      <c r="A25" s="297">
        <v>9.1999999999999993</v>
      </c>
      <c r="B25" s="305" t="s">
        <v>547</v>
      </c>
      <c r="C25" s="565">
        <v>0</v>
      </c>
      <c r="D25" s="508"/>
      <c r="E25" s="72"/>
    </row>
    <row r="26" spans="1:5">
      <c r="A26" s="297">
        <v>10</v>
      </c>
      <c r="B26" s="303" t="s">
        <v>548</v>
      </c>
      <c r="C26" s="566">
        <v>223930.08000000002</v>
      </c>
      <c r="D26" s="470" t="s">
        <v>695</v>
      </c>
      <c r="E26" s="70"/>
    </row>
    <row r="27" spans="1:5">
      <c r="A27" s="297">
        <v>10.1</v>
      </c>
      <c r="B27" s="305" t="s">
        <v>549</v>
      </c>
      <c r="C27" s="561">
        <v>0</v>
      </c>
      <c r="D27" s="504"/>
      <c r="E27" s="70"/>
    </row>
    <row r="28" spans="1:5">
      <c r="A28" s="297">
        <v>10.199999999999999</v>
      </c>
      <c r="B28" s="305" t="s">
        <v>550</v>
      </c>
      <c r="C28" s="561">
        <v>223930.08000000002</v>
      </c>
      <c r="D28" s="504"/>
      <c r="E28" s="70"/>
    </row>
    <row r="29" spans="1:5">
      <c r="A29" s="297">
        <v>11</v>
      </c>
      <c r="B29" s="303" t="s">
        <v>551</v>
      </c>
      <c r="C29" s="562">
        <v>709.74</v>
      </c>
      <c r="D29" s="504"/>
      <c r="E29" s="70"/>
    </row>
    <row r="30" spans="1:5">
      <c r="A30" s="297">
        <v>11.1</v>
      </c>
      <c r="B30" s="305" t="s">
        <v>552</v>
      </c>
      <c r="C30" s="561">
        <v>0</v>
      </c>
      <c r="D30" s="504"/>
      <c r="E30" s="70"/>
    </row>
    <row r="31" spans="1:5">
      <c r="A31" s="297">
        <v>11.2</v>
      </c>
      <c r="B31" s="305" t="s">
        <v>553</v>
      </c>
      <c r="C31" s="561">
        <v>709.74</v>
      </c>
      <c r="D31" s="504"/>
      <c r="E31" s="70"/>
    </row>
    <row r="32" spans="1:5">
      <c r="A32" s="297">
        <v>13</v>
      </c>
      <c r="B32" s="303" t="s">
        <v>554</v>
      </c>
      <c r="C32" s="562">
        <v>1362536.45</v>
      </c>
      <c r="D32" s="504"/>
      <c r="E32" s="70"/>
    </row>
    <row r="33" spans="1:5">
      <c r="A33" s="297">
        <v>13.1</v>
      </c>
      <c r="B33" s="308" t="s">
        <v>555</v>
      </c>
      <c r="C33" s="561">
        <v>0</v>
      </c>
      <c r="D33" s="504"/>
      <c r="E33" s="70"/>
    </row>
    <row r="34" spans="1:5">
      <c r="A34" s="297">
        <v>13.2</v>
      </c>
      <c r="B34" s="308" t="s">
        <v>556</v>
      </c>
      <c r="C34" s="567">
        <v>0</v>
      </c>
      <c r="D34" s="507"/>
      <c r="E34" s="70"/>
    </row>
    <row r="35" spans="1:5">
      <c r="A35" s="297">
        <v>14</v>
      </c>
      <c r="B35" s="309" t="s">
        <v>557</v>
      </c>
      <c r="C35" s="568">
        <v>18194378.539999995</v>
      </c>
      <c r="D35" s="507"/>
      <c r="E35" s="70"/>
    </row>
    <row r="36" spans="1:5">
      <c r="A36" s="297"/>
      <c r="B36" s="310" t="s">
        <v>558</v>
      </c>
      <c r="C36" s="569">
        <v>0</v>
      </c>
      <c r="D36" s="509"/>
      <c r="E36" s="70"/>
    </row>
    <row r="37" spans="1:5">
      <c r="A37" s="297">
        <v>15</v>
      </c>
      <c r="B37" s="311" t="s">
        <v>559</v>
      </c>
      <c r="C37" s="565">
        <v>0</v>
      </c>
      <c r="D37" s="508"/>
      <c r="E37" s="72"/>
    </row>
    <row r="38" spans="1:5">
      <c r="A38" s="312">
        <v>15.1</v>
      </c>
      <c r="B38" s="313" t="s">
        <v>535</v>
      </c>
      <c r="C38" s="561">
        <v>0</v>
      </c>
      <c r="D38" s="504"/>
      <c r="E38" s="70"/>
    </row>
    <row r="39" spans="1:5">
      <c r="A39" s="312">
        <v>16</v>
      </c>
      <c r="B39" s="300" t="s">
        <v>560</v>
      </c>
      <c r="C39" s="562">
        <v>0</v>
      </c>
      <c r="D39" s="504"/>
      <c r="E39" s="70"/>
    </row>
    <row r="40" spans="1:5">
      <c r="A40" s="312">
        <v>17</v>
      </c>
      <c r="B40" s="300" t="s">
        <v>561</v>
      </c>
      <c r="C40" s="562">
        <v>5710322.6399999969</v>
      </c>
      <c r="D40" s="504"/>
      <c r="E40" s="70"/>
    </row>
    <row r="41" spans="1:5">
      <c r="A41" s="312">
        <v>17.100000000000001</v>
      </c>
      <c r="B41" s="314" t="s">
        <v>562</v>
      </c>
      <c r="C41" s="561">
        <v>5710322.6399999969</v>
      </c>
      <c r="D41" s="504"/>
      <c r="E41" s="70"/>
    </row>
    <row r="42" spans="1:5">
      <c r="A42" s="312">
        <v>17.2</v>
      </c>
      <c r="B42" s="315" t="s">
        <v>563</v>
      </c>
      <c r="C42" s="567">
        <v>0</v>
      </c>
      <c r="D42" s="507"/>
      <c r="E42" s="70"/>
    </row>
    <row r="43" spans="1:5">
      <c r="A43" s="312">
        <v>17.3</v>
      </c>
      <c r="B43" s="350" t="s">
        <v>564</v>
      </c>
      <c r="C43" s="570">
        <v>0</v>
      </c>
      <c r="D43" s="510"/>
      <c r="E43" s="70"/>
    </row>
    <row r="44" spans="1:5">
      <c r="A44" s="312">
        <v>17.399999999999999</v>
      </c>
      <c r="B44" s="351" t="s">
        <v>565</v>
      </c>
      <c r="C44" s="570">
        <v>0</v>
      </c>
      <c r="D44" s="510"/>
      <c r="E44" s="70"/>
    </row>
    <row r="45" spans="1:5">
      <c r="A45" s="312">
        <v>18</v>
      </c>
      <c r="B45" s="322" t="s">
        <v>566</v>
      </c>
      <c r="C45" s="571">
        <v>0</v>
      </c>
      <c r="D45" s="510"/>
      <c r="E45" s="72"/>
    </row>
    <row r="46" spans="1:5">
      <c r="A46" s="312">
        <v>19</v>
      </c>
      <c r="B46" s="322" t="s">
        <v>567</v>
      </c>
      <c r="C46" s="572">
        <v>21702.940000000002</v>
      </c>
      <c r="D46" s="511"/>
    </row>
    <row r="47" spans="1:5">
      <c r="A47" s="312">
        <v>19.100000000000001</v>
      </c>
      <c r="B47" s="352" t="s">
        <v>568</v>
      </c>
      <c r="C47" s="573">
        <v>21702.940000000002</v>
      </c>
      <c r="D47" s="511"/>
    </row>
    <row r="48" spans="1:5">
      <c r="A48" s="312">
        <v>19.2</v>
      </c>
      <c r="B48" s="352" t="s">
        <v>569</v>
      </c>
      <c r="C48" s="573">
        <v>0</v>
      </c>
      <c r="D48" s="511"/>
    </row>
    <row r="49" spans="1:4">
      <c r="A49" s="312">
        <v>20</v>
      </c>
      <c r="B49" s="318" t="s">
        <v>570</v>
      </c>
      <c r="C49" s="572">
        <v>0</v>
      </c>
      <c r="D49" s="511"/>
    </row>
    <row r="50" spans="1:4">
      <c r="A50" s="312">
        <v>21</v>
      </c>
      <c r="B50" s="353" t="s">
        <v>571</v>
      </c>
      <c r="C50" s="572">
        <v>4569182.4100000011</v>
      </c>
      <c r="D50" s="511"/>
    </row>
    <row r="51" spans="1:4">
      <c r="A51" s="312">
        <v>21.1</v>
      </c>
      <c r="B51" s="315" t="s">
        <v>572</v>
      </c>
      <c r="C51" s="573">
        <v>0</v>
      </c>
      <c r="D51" s="511"/>
    </row>
    <row r="52" spans="1:4">
      <c r="A52" s="312">
        <v>22</v>
      </c>
      <c r="B52" s="319" t="s">
        <v>573</v>
      </c>
      <c r="C52" s="572">
        <v>10301207.989999998</v>
      </c>
      <c r="D52" s="511"/>
    </row>
    <row r="53" spans="1:4">
      <c r="A53" s="312"/>
      <c r="B53" s="320" t="s">
        <v>574</v>
      </c>
      <c r="C53" s="574">
        <v>0</v>
      </c>
      <c r="D53" s="511"/>
    </row>
    <row r="54" spans="1:4">
      <c r="A54" s="312">
        <v>23</v>
      </c>
      <c r="B54" s="318" t="s">
        <v>575</v>
      </c>
      <c r="C54" s="571">
        <v>6625005</v>
      </c>
      <c r="D54" s="470" t="s">
        <v>696</v>
      </c>
    </row>
    <row r="55" spans="1:4">
      <c r="A55" s="312">
        <v>24</v>
      </c>
      <c r="B55" s="318" t="s">
        <v>576</v>
      </c>
      <c r="C55" s="571">
        <v>0</v>
      </c>
      <c r="D55" s="511"/>
    </row>
    <row r="56" spans="1:4">
      <c r="A56" s="312">
        <v>25</v>
      </c>
      <c r="B56" s="322" t="s">
        <v>577</v>
      </c>
      <c r="C56" s="571">
        <v>0</v>
      </c>
      <c r="D56" s="511"/>
    </row>
    <row r="57" spans="1:4">
      <c r="A57" s="312">
        <v>26</v>
      </c>
      <c r="B57" s="322" t="s">
        <v>578</v>
      </c>
      <c r="C57" s="571">
        <v>0</v>
      </c>
      <c r="D57" s="511"/>
    </row>
    <row r="58" spans="1:4">
      <c r="A58" s="312">
        <v>27</v>
      </c>
      <c r="B58" s="322" t="s">
        <v>579</v>
      </c>
      <c r="C58" s="571">
        <v>5737271.8399999999</v>
      </c>
      <c r="D58" s="511"/>
    </row>
    <row r="59" spans="1:4">
      <c r="A59" s="312">
        <v>27.1</v>
      </c>
      <c r="B59" s="351" t="s">
        <v>580</v>
      </c>
      <c r="C59" s="570">
        <v>0</v>
      </c>
      <c r="D59" s="511"/>
    </row>
    <row r="60" spans="1:4">
      <c r="A60" s="312">
        <v>27.2</v>
      </c>
      <c r="B60" s="351" t="s">
        <v>581</v>
      </c>
      <c r="C60" s="570">
        <v>5737271.8399999999</v>
      </c>
      <c r="D60" s="470" t="s">
        <v>698</v>
      </c>
    </row>
    <row r="61" spans="1:4">
      <c r="A61" s="312">
        <v>28</v>
      </c>
      <c r="B61" s="321" t="s">
        <v>582</v>
      </c>
      <c r="C61" s="571">
        <v>0</v>
      </c>
      <c r="D61" s="511"/>
    </row>
    <row r="62" spans="1:4">
      <c r="A62" s="312">
        <v>29</v>
      </c>
      <c r="B62" s="322" t="s">
        <v>583</v>
      </c>
      <c r="C62" s="571">
        <v>0</v>
      </c>
      <c r="D62" s="511"/>
    </row>
    <row r="63" spans="1:4">
      <c r="A63" s="312">
        <v>29.1</v>
      </c>
      <c r="B63" s="354" t="s">
        <v>584</v>
      </c>
      <c r="C63" s="570">
        <v>0</v>
      </c>
      <c r="D63" s="511"/>
    </row>
    <row r="64" spans="1:4">
      <c r="A64" s="312">
        <v>29.2</v>
      </c>
      <c r="B64" s="352" t="s">
        <v>585</v>
      </c>
      <c r="C64" s="570">
        <v>0</v>
      </c>
      <c r="D64" s="511"/>
    </row>
    <row r="65" spans="1:4">
      <c r="A65" s="312">
        <v>29.3</v>
      </c>
      <c r="B65" s="352" t="s">
        <v>586</v>
      </c>
      <c r="C65" s="570">
        <v>0</v>
      </c>
      <c r="D65" s="511"/>
    </row>
    <row r="66" spans="1:4">
      <c r="A66" s="312">
        <v>30</v>
      </c>
      <c r="B66" s="322" t="s">
        <v>587</v>
      </c>
      <c r="C66" s="571">
        <v>-4469106.5499999989</v>
      </c>
      <c r="D66" s="470" t="s">
        <v>697</v>
      </c>
    </row>
    <row r="67" spans="1:4">
      <c r="A67" s="312">
        <v>31</v>
      </c>
      <c r="B67" s="355" t="s">
        <v>588</v>
      </c>
      <c r="C67" s="571">
        <v>7893170.290000001</v>
      </c>
      <c r="D67" s="511"/>
    </row>
    <row r="68" spans="1:4">
      <c r="A68" s="312">
        <v>32</v>
      </c>
      <c r="B68" s="322" t="s">
        <v>589</v>
      </c>
      <c r="C68" s="571">
        <v>18194378.280000001</v>
      </c>
      <c r="D68" s="511"/>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85" zoomScaleNormal="85" workbookViewId="0">
      <pane xSplit="1" ySplit="4" topLeftCell="C5"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2.75"/>
  <cols>
    <col min="1" max="1" width="10.5" style="4" bestFit="1" customWidth="1"/>
    <col min="2" max="2" width="95" style="4" customWidth="1"/>
    <col min="3" max="3" width="13" style="4" bestFit="1" customWidth="1"/>
    <col min="4" max="4" width="16.5" style="4" bestFit="1" customWidth="1"/>
    <col min="5" max="5" width="13" style="4" bestFit="1" customWidth="1"/>
    <col min="6" max="6" width="16.5" style="4" bestFit="1" customWidth="1"/>
    <col min="7" max="7" width="13" style="4" bestFit="1" customWidth="1"/>
    <col min="8" max="8" width="13.25" style="4" bestFit="1" customWidth="1"/>
    <col min="9" max="9" width="13" style="4" bestFit="1" customWidth="1"/>
    <col min="10" max="10" width="13.25" style="4" bestFit="1" customWidth="1"/>
    <col min="11" max="11" width="13" style="4" bestFit="1" customWidth="1"/>
    <col min="12" max="16" width="13" style="17" bestFit="1" customWidth="1"/>
    <col min="17" max="17" width="14.75" style="17" customWidth="1"/>
    <col min="18" max="18" width="13" style="17" bestFit="1" customWidth="1"/>
    <col min="19" max="19" width="34.875" style="17" customWidth="1"/>
    <col min="20" max="16384" width="9.125" style="17"/>
  </cols>
  <sheetData>
    <row r="1" spans="1:19">
      <c r="A1" s="2" t="s">
        <v>30</v>
      </c>
      <c r="B1" s="3" t="str">
        <f>'Info '!C2</f>
        <v>Paysera Bank Georgia JSC</v>
      </c>
    </row>
    <row r="2" spans="1:19">
      <c r="A2" s="2" t="s">
        <v>31</v>
      </c>
      <c r="B2" s="498">
        <f>'1. key ratios '!B2</f>
        <v>46022</v>
      </c>
    </row>
    <row r="4" spans="1:19" ht="26.25" thickBot="1">
      <c r="A4" s="4" t="s">
        <v>146</v>
      </c>
      <c r="B4" s="156" t="s">
        <v>238</v>
      </c>
    </row>
    <row r="5" spans="1:19" s="145" customFormat="1" ht="15">
      <c r="A5" s="140"/>
      <c r="B5" s="141"/>
      <c r="C5" s="142" t="s">
        <v>0</v>
      </c>
      <c r="D5" s="142" t="s">
        <v>1</v>
      </c>
      <c r="E5" s="142" t="s">
        <v>2</v>
      </c>
      <c r="F5" s="142" t="s">
        <v>3</v>
      </c>
      <c r="G5" s="142" t="s">
        <v>4</v>
      </c>
      <c r="H5" s="142" t="s">
        <v>5</v>
      </c>
      <c r="I5" s="142" t="s">
        <v>8</v>
      </c>
      <c r="J5" s="142" t="s">
        <v>9</v>
      </c>
      <c r="K5" s="142" t="s">
        <v>10</v>
      </c>
      <c r="L5" s="142" t="s">
        <v>11</v>
      </c>
      <c r="M5" s="142" t="s">
        <v>12</v>
      </c>
      <c r="N5" s="142" t="s">
        <v>13</v>
      </c>
      <c r="O5" s="142" t="s">
        <v>222</v>
      </c>
      <c r="P5" s="142" t="s">
        <v>223</v>
      </c>
      <c r="Q5" s="142" t="s">
        <v>224</v>
      </c>
      <c r="R5" s="143" t="s">
        <v>225</v>
      </c>
      <c r="S5" s="144" t="s">
        <v>226</v>
      </c>
    </row>
    <row r="6" spans="1:19" s="145" customFormat="1" ht="99" customHeight="1">
      <c r="A6" s="146"/>
      <c r="B6" s="715" t="s">
        <v>227</v>
      </c>
      <c r="C6" s="711">
        <v>0</v>
      </c>
      <c r="D6" s="712"/>
      <c r="E6" s="711">
        <v>0.2</v>
      </c>
      <c r="F6" s="712"/>
      <c r="G6" s="711">
        <v>0.35</v>
      </c>
      <c r="H6" s="712"/>
      <c r="I6" s="711">
        <v>0.5</v>
      </c>
      <c r="J6" s="712"/>
      <c r="K6" s="711">
        <v>0.75</v>
      </c>
      <c r="L6" s="712"/>
      <c r="M6" s="711">
        <v>1</v>
      </c>
      <c r="N6" s="712"/>
      <c r="O6" s="711">
        <v>1.5</v>
      </c>
      <c r="P6" s="712"/>
      <c r="Q6" s="711">
        <v>2.5</v>
      </c>
      <c r="R6" s="712"/>
      <c r="S6" s="713" t="s">
        <v>145</v>
      </c>
    </row>
    <row r="7" spans="1:19" s="145" customFormat="1" ht="30.75" customHeight="1">
      <c r="A7" s="146"/>
      <c r="B7" s="716"/>
      <c r="C7" s="137" t="s">
        <v>148</v>
      </c>
      <c r="D7" s="137" t="s">
        <v>147</v>
      </c>
      <c r="E7" s="137" t="s">
        <v>148</v>
      </c>
      <c r="F7" s="137" t="s">
        <v>147</v>
      </c>
      <c r="G7" s="137" t="s">
        <v>148</v>
      </c>
      <c r="H7" s="137" t="s">
        <v>147</v>
      </c>
      <c r="I7" s="137" t="s">
        <v>148</v>
      </c>
      <c r="J7" s="137" t="s">
        <v>147</v>
      </c>
      <c r="K7" s="137" t="s">
        <v>148</v>
      </c>
      <c r="L7" s="137" t="s">
        <v>147</v>
      </c>
      <c r="M7" s="137" t="s">
        <v>148</v>
      </c>
      <c r="N7" s="137" t="s">
        <v>147</v>
      </c>
      <c r="O7" s="137" t="s">
        <v>148</v>
      </c>
      <c r="P7" s="137" t="s">
        <v>147</v>
      </c>
      <c r="Q7" s="137" t="s">
        <v>148</v>
      </c>
      <c r="R7" s="137" t="s">
        <v>147</v>
      </c>
      <c r="S7" s="714"/>
    </row>
    <row r="8" spans="1:19" ht="15">
      <c r="A8" s="73">
        <v>1</v>
      </c>
      <c r="B8" s="1" t="s">
        <v>51</v>
      </c>
      <c r="C8" s="74">
        <v>7476980.0300000003</v>
      </c>
      <c r="D8" s="74">
        <v>0</v>
      </c>
      <c r="E8" s="74">
        <v>0</v>
      </c>
      <c r="F8" s="74">
        <v>0</v>
      </c>
      <c r="G8" s="74">
        <v>0</v>
      </c>
      <c r="H8" s="74">
        <v>0</v>
      </c>
      <c r="I8" s="74">
        <v>0</v>
      </c>
      <c r="J8" s="74">
        <v>0</v>
      </c>
      <c r="K8" s="74">
        <v>0</v>
      </c>
      <c r="L8" s="74">
        <v>0</v>
      </c>
      <c r="M8" s="74">
        <v>848810.01000000013</v>
      </c>
      <c r="N8" s="74">
        <v>0</v>
      </c>
      <c r="O8" s="74">
        <v>0</v>
      </c>
      <c r="P8" s="74">
        <v>0</v>
      </c>
      <c r="Q8" s="74">
        <v>0</v>
      </c>
      <c r="R8" s="74">
        <v>0</v>
      </c>
      <c r="S8" s="575">
        <f>$C$6*SUM(C8:D8)+$E$6*SUM(E8:F8)+$G$6*SUM(G8:H8)+$I$6*SUM(I8:J8)+$K$6*SUM(K8:L8)+$M$6*SUM(M8:N8)+$O$6*SUM(O8:P8)+$Q$6*SUM(Q8:R8)</f>
        <v>848810.01000000013</v>
      </c>
    </row>
    <row r="9" spans="1:19" ht="15">
      <c r="A9" s="73">
        <v>2</v>
      </c>
      <c r="B9" s="1" t="s">
        <v>52</v>
      </c>
      <c r="C9" s="74">
        <v>0</v>
      </c>
      <c r="D9" s="74">
        <v>0</v>
      </c>
      <c r="E9" s="74">
        <v>0</v>
      </c>
      <c r="F9" s="74">
        <v>0</v>
      </c>
      <c r="G9" s="74">
        <v>0</v>
      </c>
      <c r="H9" s="74">
        <v>0</v>
      </c>
      <c r="I9" s="74">
        <v>0</v>
      </c>
      <c r="J9" s="74">
        <v>0</v>
      </c>
      <c r="K9" s="74">
        <v>0</v>
      </c>
      <c r="L9" s="74">
        <v>0</v>
      </c>
      <c r="M9" s="74">
        <v>0</v>
      </c>
      <c r="N9" s="74">
        <v>0</v>
      </c>
      <c r="O9" s="74">
        <v>0</v>
      </c>
      <c r="P9" s="74">
        <v>0</v>
      </c>
      <c r="Q9" s="74">
        <v>0</v>
      </c>
      <c r="R9" s="74">
        <v>0</v>
      </c>
      <c r="S9" s="575">
        <f t="shared" ref="S9:S21" si="0">$C$6*SUM(C9:D9)+$E$6*SUM(E9:F9)+$G$6*SUM(G9:H9)+$I$6*SUM(I9:J9)+$K$6*SUM(K9:L9)+$M$6*SUM(M9:N9)+$O$6*SUM(O9:P9)+$Q$6*SUM(Q9:R9)</f>
        <v>0</v>
      </c>
    </row>
    <row r="10" spans="1:19" ht="15">
      <c r="A10" s="73">
        <v>3</v>
      </c>
      <c r="B10" s="1" t="s">
        <v>152</v>
      </c>
      <c r="C10" s="74">
        <v>0</v>
      </c>
      <c r="D10" s="74">
        <v>0</v>
      </c>
      <c r="E10" s="74">
        <v>0</v>
      </c>
      <c r="F10" s="74">
        <v>0</v>
      </c>
      <c r="G10" s="74">
        <v>0</v>
      </c>
      <c r="H10" s="74">
        <v>0</v>
      </c>
      <c r="I10" s="74">
        <v>0</v>
      </c>
      <c r="J10" s="74">
        <v>0</v>
      </c>
      <c r="K10" s="74">
        <v>0</v>
      </c>
      <c r="L10" s="74">
        <v>0</v>
      </c>
      <c r="M10" s="74">
        <v>0</v>
      </c>
      <c r="N10" s="74">
        <v>0</v>
      </c>
      <c r="O10" s="74">
        <v>0</v>
      </c>
      <c r="P10" s="74">
        <v>0</v>
      </c>
      <c r="Q10" s="74">
        <v>0</v>
      </c>
      <c r="R10" s="74">
        <v>0</v>
      </c>
      <c r="S10" s="575">
        <f t="shared" si="0"/>
        <v>0</v>
      </c>
    </row>
    <row r="11" spans="1:19" ht="15">
      <c r="A11" s="73">
        <v>4</v>
      </c>
      <c r="B11" s="1" t="s">
        <v>53</v>
      </c>
      <c r="C11" s="74">
        <v>0</v>
      </c>
      <c r="D11" s="74">
        <v>0</v>
      </c>
      <c r="E11" s="74">
        <v>0</v>
      </c>
      <c r="F11" s="74">
        <v>0</v>
      </c>
      <c r="G11" s="74">
        <v>0</v>
      </c>
      <c r="H11" s="74">
        <v>0</v>
      </c>
      <c r="I11" s="74">
        <v>0</v>
      </c>
      <c r="J11" s="74">
        <v>0</v>
      </c>
      <c r="K11" s="74">
        <v>0</v>
      </c>
      <c r="L11" s="74">
        <v>0</v>
      </c>
      <c r="M11" s="74">
        <v>0</v>
      </c>
      <c r="N11" s="74">
        <v>0</v>
      </c>
      <c r="O11" s="74">
        <v>0</v>
      </c>
      <c r="P11" s="74">
        <v>0</v>
      </c>
      <c r="Q11" s="74">
        <v>0</v>
      </c>
      <c r="R11" s="74">
        <v>0</v>
      </c>
      <c r="S11" s="575">
        <f t="shared" si="0"/>
        <v>0</v>
      </c>
    </row>
    <row r="12" spans="1:19" ht="15">
      <c r="A12" s="73">
        <v>5</v>
      </c>
      <c r="B12" s="1" t="s">
        <v>54</v>
      </c>
      <c r="C12" s="74">
        <v>0</v>
      </c>
      <c r="D12" s="74">
        <v>0</v>
      </c>
      <c r="E12" s="74">
        <v>0</v>
      </c>
      <c r="F12" s="74">
        <v>0</v>
      </c>
      <c r="G12" s="74">
        <v>0</v>
      </c>
      <c r="H12" s="74">
        <v>0</v>
      </c>
      <c r="I12" s="74">
        <v>0</v>
      </c>
      <c r="J12" s="74">
        <v>0</v>
      </c>
      <c r="K12" s="74">
        <v>0</v>
      </c>
      <c r="L12" s="74">
        <v>0</v>
      </c>
      <c r="M12" s="74">
        <v>0</v>
      </c>
      <c r="N12" s="74">
        <v>0</v>
      </c>
      <c r="O12" s="74">
        <v>0</v>
      </c>
      <c r="P12" s="74">
        <v>0</v>
      </c>
      <c r="Q12" s="74">
        <v>0</v>
      </c>
      <c r="R12" s="74">
        <v>0</v>
      </c>
      <c r="S12" s="575">
        <f t="shared" si="0"/>
        <v>0</v>
      </c>
    </row>
    <row r="13" spans="1:19" ht="15">
      <c r="A13" s="73">
        <v>6</v>
      </c>
      <c r="B13" s="1" t="s">
        <v>55</v>
      </c>
      <c r="C13" s="74">
        <v>0</v>
      </c>
      <c r="D13" s="74">
        <v>0</v>
      </c>
      <c r="E13" s="74">
        <v>355106.49</v>
      </c>
      <c r="F13" s="74">
        <v>0</v>
      </c>
      <c r="G13" s="74">
        <v>0</v>
      </c>
      <c r="H13" s="74">
        <v>0</v>
      </c>
      <c r="I13" s="74">
        <v>6470188.0800000001</v>
      </c>
      <c r="J13" s="74">
        <v>0</v>
      </c>
      <c r="K13" s="74">
        <v>0</v>
      </c>
      <c r="L13" s="74">
        <v>0</v>
      </c>
      <c r="M13" s="74">
        <v>69249.710000000006</v>
      </c>
      <c r="N13" s="74">
        <v>0</v>
      </c>
      <c r="O13" s="74">
        <v>0</v>
      </c>
      <c r="P13" s="74">
        <v>0</v>
      </c>
      <c r="Q13" s="74">
        <v>0</v>
      </c>
      <c r="R13" s="74">
        <v>0</v>
      </c>
      <c r="S13" s="575">
        <f t="shared" si="0"/>
        <v>3375365.048</v>
      </c>
    </row>
    <row r="14" spans="1:19" ht="15">
      <c r="A14" s="73">
        <v>7</v>
      </c>
      <c r="B14" s="1" t="s">
        <v>56</v>
      </c>
      <c r="C14" s="74">
        <v>0</v>
      </c>
      <c r="D14" s="74">
        <v>0</v>
      </c>
      <c r="E14" s="74">
        <v>0</v>
      </c>
      <c r="F14" s="74">
        <v>0</v>
      </c>
      <c r="G14" s="74">
        <v>0</v>
      </c>
      <c r="H14" s="74">
        <v>0</v>
      </c>
      <c r="I14" s="74">
        <v>0</v>
      </c>
      <c r="J14" s="74">
        <v>0</v>
      </c>
      <c r="K14" s="74">
        <v>0</v>
      </c>
      <c r="L14" s="74">
        <v>0</v>
      </c>
      <c r="M14" s="74">
        <v>0</v>
      </c>
      <c r="N14" s="74">
        <v>0</v>
      </c>
      <c r="O14" s="74">
        <v>0</v>
      </c>
      <c r="P14" s="74">
        <v>0</v>
      </c>
      <c r="Q14" s="74">
        <v>0</v>
      </c>
      <c r="R14" s="74">
        <v>0</v>
      </c>
      <c r="S14" s="575">
        <f t="shared" si="0"/>
        <v>0</v>
      </c>
    </row>
    <row r="15" spans="1:19" ht="15">
      <c r="A15" s="73">
        <v>8</v>
      </c>
      <c r="B15" s="1" t="s">
        <v>57</v>
      </c>
      <c r="C15" s="74">
        <v>0</v>
      </c>
      <c r="D15" s="74">
        <v>0</v>
      </c>
      <c r="E15" s="74">
        <v>0</v>
      </c>
      <c r="F15" s="74">
        <v>0</v>
      </c>
      <c r="G15" s="74">
        <v>0</v>
      </c>
      <c r="H15" s="74">
        <v>0</v>
      </c>
      <c r="I15" s="74">
        <v>0</v>
      </c>
      <c r="J15" s="74">
        <v>0</v>
      </c>
      <c r="K15" s="74">
        <v>0</v>
      </c>
      <c r="L15" s="74">
        <v>0</v>
      </c>
      <c r="M15" s="74">
        <v>0</v>
      </c>
      <c r="N15" s="74">
        <v>0</v>
      </c>
      <c r="O15" s="74">
        <v>0</v>
      </c>
      <c r="P15" s="74">
        <v>0</v>
      </c>
      <c r="Q15" s="74">
        <v>0</v>
      </c>
      <c r="R15" s="74">
        <v>0</v>
      </c>
      <c r="S15" s="575">
        <f t="shared" si="0"/>
        <v>0</v>
      </c>
    </row>
    <row r="16" spans="1:19" ht="15">
      <c r="A16" s="73">
        <v>9</v>
      </c>
      <c r="B16" s="1" t="s">
        <v>58</v>
      </c>
      <c r="C16" s="74">
        <v>0</v>
      </c>
      <c r="D16" s="74">
        <v>0</v>
      </c>
      <c r="E16" s="74">
        <v>0</v>
      </c>
      <c r="F16" s="74">
        <v>0</v>
      </c>
      <c r="G16" s="74">
        <v>0</v>
      </c>
      <c r="H16" s="74">
        <v>0</v>
      </c>
      <c r="I16" s="74">
        <v>0</v>
      </c>
      <c r="J16" s="74">
        <v>0</v>
      </c>
      <c r="K16" s="74">
        <v>0</v>
      </c>
      <c r="L16" s="74">
        <v>0</v>
      </c>
      <c r="M16" s="74">
        <v>0</v>
      </c>
      <c r="N16" s="74">
        <v>0</v>
      </c>
      <c r="O16" s="74">
        <v>0</v>
      </c>
      <c r="P16" s="74">
        <v>0</v>
      </c>
      <c r="Q16" s="74">
        <v>0</v>
      </c>
      <c r="R16" s="74">
        <v>0</v>
      </c>
      <c r="S16" s="575">
        <f t="shared" si="0"/>
        <v>0</v>
      </c>
    </row>
    <row r="17" spans="1:19" ht="15">
      <c r="A17" s="73">
        <v>10</v>
      </c>
      <c r="B17" s="1" t="s">
        <v>59</v>
      </c>
      <c r="C17" s="74">
        <v>0</v>
      </c>
      <c r="D17" s="74">
        <v>0</v>
      </c>
      <c r="E17" s="74">
        <v>0</v>
      </c>
      <c r="F17" s="74">
        <v>0</v>
      </c>
      <c r="G17" s="74">
        <v>0</v>
      </c>
      <c r="H17" s="74">
        <v>0</v>
      </c>
      <c r="I17" s="74">
        <v>0</v>
      </c>
      <c r="J17" s="74">
        <v>0</v>
      </c>
      <c r="K17" s="74">
        <v>0</v>
      </c>
      <c r="L17" s="74">
        <v>0</v>
      </c>
      <c r="M17" s="74">
        <v>0</v>
      </c>
      <c r="N17" s="74">
        <v>0</v>
      </c>
      <c r="O17" s="74">
        <v>0</v>
      </c>
      <c r="P17" s="74">
        <v>0</v>
      </c>
      <c r="Q17" s="74">
        <v>0</v>
      </c>
      <c r="R17" s="74">
        <v>0</v>
      </c>
      <c r="S17" s="575">
        <f t="shared" si="0"/>
        <v>0</v>
      </c>
    </row>
    <row r="18" spans="1:19" ht="15">
      <c r="A18" s="73">
        <v>11</v>
      </c>
      <c r="B18" s="1" t="s">
        <v>60</v>
      </c>
      <c r="C18" s="74">
        <v>0</v>
      </c>
      <c r="D18" s="74">
        <v>0</v>
      </c>
      <c r="E18" s="74">
        <v>0</v>
      </c>
      <c r="F18" s="74">
        <v>0</v>
      </c>
      <c r="G18" s="74">
        <v>0</v>
      </c>
      <c r="H18" s="74">
        <v>0</v>
      </c>
      <c r="I18" s="74">
        <v>0</v>
      </c>
      <c r="J18" s="74">
        <v>0</v>
      </c>
      <c r="K18" s="74">
        <v>0</v>
      </c>
      <c r="L18" s="74">
        <v>0</v>
      </c>
      <c r="M18" s="74">
        <v>0</v>
      </c>
      <c r="N18" s="74">
        <v>0</v>
      </c>
      <c r="O18" s="74">
        <v>0</v>
      </c>
      <c r="P18" s="74">
        <v>0</v>
      </c>
      <c r="Q18" s="74">
        <v>0</v>
      </c>
      <c r="R18" s="74">
        <v>0</v>
      </c>
      <c r="S18" s="575">
        <f t="shared" si="0"/>
        <v>0</v>
      </c>
    </row>
    <row r="19" spans="1:19" ht="15">
      <c r="A19" s="73">
        <v>12</v>
      </c>
      <c r="B19" s="1" t="s">
        <v>61</v>
      </c>
      <c r="C19" s="74">
        <v>0</v>
      </c>
      <c r="D19" s="74">
        <v>0</v>
      </c>
      <c r="E19" s="74">
        <v>0</v>
      </c>
      <c r="F19" s="74">
        <v>0</v>
      </c>
      <c r="G19" s="74">
        <v>0</v>
      </c>
      <c r="H19" s="74">
        <v>0</v>
      </c>
      <c r="I19" s="74">
        <v>0</v>
      </c>
      <c r="J19" s="74">
        <v>0</v>
      </c>
      <c r="K19" s="74">
        <v>0</v>
      </c>
      <c r="L19" s="74">
        <v>0</v>
      </c>
      <c r="M19" s="74">
        <v>0</v>
      </c>
      <c r="N19" s="74">
        <v>0</v>
      </c>
      <c r="O19" s="74">
        <v>0</v>
      </c>
      <c r="P19" s="74">
        <v>0</v>
      </c>
      <c r="Q19" s="74">
        <v>0</v>
      </c>
      <c r="R19" s="74">
        <v>0</v>
      </c>
      <c r="S19" s="575">
        <f t="shared" si="0"/>
        <v>0</v>
      </c>
    </row>
    <row r="20" spans="1:19" ht="15">
      <c r="A20" s="73">
        <v>13</v>
      </c>
      <c r="B20" s="1" t="s">
        <v>144</v>
      </c>
      <c r="C20" s="74">
        <v>0</v>
      </c>
      <c r="D20" s="74">
        <v>0</v>
      </c>
      <c r="E20" s="74">
        <v>0</v>
      </c>
      <c r="F20" s="74">
        <v>0</v>
      </c>
      <c r="G20" s="74">
        <v>0</v>
      </c>
      <c r="H20" s="74">
        <v>0</v>
      </c>
      <c r="I20" s="74">
        <v>0</v>
      </c>
      <c r="J20" s="74">
        <v>0</v>
      </c>
      <c r="K20" s="74">
        <v>0</v>
      </c>
      <c r="L20" s="74">
        <v>0</v>
      </c>
      <c r="M20" s="74">
        <v>0</v>
      </c>
      <c r="N20" s="74">
        <v>0</v>
      </c>
      <c r="O20" s="74">
        <v>0</v>
      </c>
      <c r="P20" s="74">
        <v>0</v>
      </c>
      <c r="Q20" s="74">
        <v>0</v>
      </c>
      <c r="R20" s="74">
        <v>0</v>
      </c>
      <c r="S20" s="575">
        <f t="shared" si="0"/>
        <v>0</v>
      </c>
    </row>
    <row r="21" spans="1:19" ht="15">
      <c r="A21" s="73">
        <v>14</v>
      </c>
      <c r="B21" s="1" t="s">
        <v>63</v>
      </c>
      <c r="C21" s="74">
        <v>858553.79999999993</v>
      </c>
      <c r="D21" s="74">
        <v>0</v>
      </c>
      <c r="E21" s="74">
        <v>0</v>
      </c>
      <c r="F21" s="74">
        <v>0</v>
      </c>
      <c r="G21" s="74">
        <v>0</v>
      </c>
      <c r="H21" s="74">
        <v>0</v>
      </c>
      <c r="I21" s="74">
        <v>-0.75</v>
      </c>
      <c r="J21" s="74">
        <v>0</v>
      </c>
      <c r="K21" s="74">
        <v>0</v>
      </c>
      <c r="L21" s="74">
        <v>0</v>
      </c>
      <c r="M21" s="74">
        <v>1146012.8799999999</v>
      </c>
      <c r="N21" s="74">
        <v>0</v>
      </c>
      <c r="O21" s="74">
        <v>0</v>
      </c>
      <c r="P21" s="74">
        <v>0</v>
      </c>
      <c r="Q21" s="74">
        <v>0</v>
      </c>
      <c r="R21" s="74">
        <v>0</v>
      </c>
      <c r="S21" s="575">
        <f t="shared" si="0"/>
        <v>1146012.5049999999</v>
      </c>
    </row>
    <row r="22" spans="1:19" ht="13.5" thickBot="1">
      <c r="A22" s="75"/>
      <c r="B22" s="76" t="s">
        <v>64</v>
      </c>
      <c r="C22" s="77">
        <f>SUM(C8:C21)</f>
        <v>8335533.8300000001</v>
      </c>
      <c r="D22" s="77">
        <f t="shared" ref="D22:J22" si="1">SUM(D8:D21)</f>
        <v>0</v>
      </c>
      <c r="E22" s="77">
        <f t="shared" si="1"/>
        <v>355106.49</v>
      </c>
      <c r="F22" s="77">
        <f t="shared" si="1"/>
        <v>0</v>
      </c>
      <c r="G22" s="77">
        <f t="shared" si="1"/>
        <v>0</v>
      </c>
      <c r="H22" s="77">
        <f t="shared" si="1"/>
        <v>0</v>
      </c>
      <c r="I22" s="77">
        <f t="shared" si="1"/>
        <v>6470187.3300000001</v>
      </c>
      <c r="J22" s="77">
        <f t="shared" si="1"/>
        <v>0</v>
      </c>
      <c r="K22" s="77">
        <f t="shared" ref="K22:S22" si="2">SUM(K8:K21)</f>
        <v>0</v>
      </c>
      <c r="L22" s="77">
        <f t="shared" si="2"/>
        <v>0</v>
      </c>
      <c r="M22" s="77">
        <f t="shared" si="2"/>
        <v>2064072.6</v>
      </c>
      <c r="N22" s="77">
        <f t="shared" si="2"/>
        <v>0</v>
      </c>
      <c r="O22" s="77">
        <f t="shared" si="2"/>
        <v>0</v>
      </c>
      <c r="P22" s="77">
        <f t="shared" si="2"/>
        <v>0</v>
      </c>
      <c r="Q22" s="77">
        <f t="shared" si="2"/>
        <v>0</v>
      </c>
      <c r="R22" s="77">
        <f t="shared" si="2"/>
        <v>0</v>
      </c>
      <c r="S22" s="157">
        <f t="shared" si="2"/>
        <v>5370187.5630000001</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workbookViewId="0">
      <pane xSplit="2" ySplit="6" topLeftCell="C7"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2.75"/>
  <cols>
    <col min="1" max="1" width="10.5" style="4" bestFit="1" customWidth="1"/>
    <col min="2" max="2" width="63.75" style="4" bestFit="1" customWidth="1"/>
    <col min="3" max="3" width="19" style="4" customWidth="1"/>
    <col min="4" max="4" width="19.5" style="4" customWidth="1"/>
    <col min="5" max="5" width="31.125" style="4" customWidth="1"/>
    <col min="6" max="6" width="29.125" style="4" customWidth="1"/>
    <col min="7" max="7" width="28.5" style="4" customWidth="1"/>
    <col min="8" max="8" width="26.5" style="4" customWidth="1"/>
    <col min="9" max="9" width="23.75" style="4" customWidth="1"/>
    <col min="10" max="10" width="21.5" style="4" customWidth="1"/>
    <col min="11" max="11" width="15.75" style="4" customWidth="1"/>
    <col min="12" max="12" width="13.25" style="4" customWidth="1"/>
    <col min="13" max="13" width="20.875" style="4" customWidth="1"/>
    <col min="14" max="14" width="19.25" style="4" customWidth="1"/>
    <col min="15" max="15" width="18.5" style="4" customWidth="1"/>
    <col min="16" max="16" width="19" style="4" customWidth="1"/>
    <col min="17" max="17" width="20.25" style="4" customWidth="1"/>
    <col min="18" max="18" width="18" style="4" customWidth="1"/>
    <col min="19" max="19" width="36" style="4" customWidth="1"/>
    <col min="20" max="20" width="26.125" style="4" customWidth="1"/>
    <col min="21" max="21" width="24.875" style="4" customWidth="1"/>
    <col min="22" max="22" width="20" style="4" customWidth="1"/>
    <col min="23" max="16384" width="9.125" style="17"/>
  </cols>
  <sheetData>
    <row r="1" spans="1:22">
      <c r="A1" s="2" t="s">
        <v>30</v>
      </c>
      <c r="B1" s="3" t="str">
        <f>'Info '!C2</f>
        <v>Paysera Bank Georgia JSC</v>
      </c>
    </row>
    <row r="2" spans="1:22">
      <c r="A2" s="2" t="s">
        <v>31</v>
      </c>
      <c r="B2" s="498">
        <f>'1. key ratios '!B2</f>
        <v>46022</v>
      </c>
    </row>
    <row r="4" spans="1:22" ht="13.5" thickBot="1">
      <c r="A4" s="4" t="s">
        <v>230</v>
      </c>
      <c r="B4" s="78" t="s">
        <v>50</v>
      </c>
      <c r="V4" s="18" t="s">
        <v>35</v>
      </c>
    </row>
    <row r="5" spans="1:22" ht="12.75" customHeight="1">
      <c r="A5" s="79"/>
      <c r="B5" s="80"/>
      <c r="C5" s="717" t="s">
        <v>156</v>
      </c>
      <c r="D5" s="718"/>
      <c r="E5" s="718"/>
      <c r="F5" s="718"/>
      <c r="G5" s="718"/>
      <c r="H5" s="718"/>
      <c r="I5" s="718"/>
      <c r="J5" s="718"/>
      <c r="K5" s="718"/>
      <c r="L5" s="719"/>
      <c r="M5" s="720" t="s">
        <v>157</v>
      </c>
      <c r="N5" s="721"/>
      <c r="O5" s="721"/>
      <c r="P5" s="721"/>
      <c r="Q5" s="721"/>
      <c r="R5" s="721"/>
      <c r="S5" s="722"/>
      <c r="T5" s="725" t="s">
        <v>228</v>
      </c>
      <c r="U5" s="725" t="s">
        <v>229</v>
      </c>
      <c r="V5" s="723" t="s">
        <v>76</v>
      </c>
    </row>
    <row r="6" spans="1:22" s="43" customFormat="1" ht="89.25">
      <c r="A6" s="41"/>
      <c r="B6" s="81"/>
      <c r="C6" s="82" t="s">
        <v>65</v>
      </c>
      <c r="D6" s="122" t="s">
        <v>66</v>
      </c>
      <c r="E6" s="100" t="s">
        <v>159</v>
      </c>
      <c r="F6" s="100" t="s">
        <v>160</v>
      </c>
      <c r="G6" s="122" t="s">
        <v>163</v>
      </c>
      <c r="H6" s="122" t="s">
        <v>158</v>
      </c>
      <c r="I6" s="122" t="s">
        <v>67</v>
      </c>
      <c r="J6" s="122" t="s">
        <v>68</v>
      </c>
      <c r="K6" s="83" t="s">
        <v>69</v>
      </c>
      <c r="L6" s="84" t="s">
        <v>70</v>
      </c>
      <c r="M6" s="82" t="s">
        <v>161</v>
      </c>
      <c r="N6" s="83" t="s">
        <v>71</v>
      </c>
      <c r="O6" s="83" t="s">
        <v>72</v>
      </c>
      <c r="P6" s="83" t="s">
        <v>73</v>
      </c>
      <c r="Q6" s="83" t="s">
        <v>74</v>
      </c>
      <c r="R6" s="83" t="s">
        <v>75</v>
      </c>
      <c r="S6" s="139" t="s">
        <v>162</v>
      </c>
      <c r="T6" s="726"/>
      <c r="U6" s="726"/>
      <c r="V6" s="724"/>
    </row>
    <row r="7" spans="1:22">
      <c r="A7" s="85">
        <v>1</v>
      </c>
      <c r="B7" s="1" t="s">
        <v>51</v>
      </c>
      <c r="C7" s="86"/>
      <c r="D7" s="74"/>
      <c r="E7" s="74"/>
      <c r="F7" s="74"/>
      <c r="G7" s="74"/>
      <c r="H7" s="74"/>
      <c r="I7" s="74"/>
      <c r="J7" s="74"/>
      <c r="K7" s="74"/>
      <c r="L7" s="87"/>
      <c r="M7" s="86"/>
      <c r="N7" s="74"/>
      <c r="O7" s="74"/>
      <c r="P7" s="74"/>
      <c r="Q7" s="74"/>
      <c r="R7" s="74"/>
      <c r="S7" s="87"/>
      <c r="T7" s="147"/>
      <c r="U7" s="147"/>
      <c r="V7" s="88">
        <f>SUM(C7:S7)</f>
        <v>0</v>
      </c>
    </row>
    <row r="8" spans="1:22">
      <c r="A8" s="85">
        <v>2</v>
      </c>
      <c r="B8" s="1" t="s">
        <v>52</v>
      </c>
      <c r="C8" s="86"/>
      <c r="D8" s="74"/>
      <c r="E8" s="74"/>
      <c r="F8" s="74"/>
      <c r="G8" s="74"/>
      <c r="H8" s="74"/>
      <c r="I8" s="74"/>
      <c r="J8" s="74"/>
      <c r="K8" s="74"/>
      <c r="L8" s="87"/>
      <c r="M8" s="86"/>
      <c r="N8" s="74"/>
      <c r="O8" s="74"/>
      <c r="P8" s="74"/>
      <c r="Q8" s="74"/>
      <c r="R8" s="74"/>
      <c r="S8" s="87"/>
      <c r="T8" s="147"/>
      <c r="U8" s="147"/>
      <c r="V8" s="88">
        <f t="shared" ref="V8:V20" si="0">SUM(C8:S8)</f>
        <v>0</v>
      </c>
    </row>
    <row r="9" spans="1:22">
      <c r="A9" s="85">
        <v>3</v>
      </c>
      <c r="B9" s="1" t="s">
        <v>153</v>
      </c>
      <c r="C9" s="86"/>
      <c r="D9" s="74"/>
      <c r="E9" s="74"/>
      <c r="F9" s="74"/>
      <c r="G9" s="74"/>
      <c r="H9" s="74"/>
      <c r="I9" s="74"/>
      <c r="J9" s="74"/>
      <c r="K9" s="74"/>
      <c r="L9" s="87"/>
      <c r="M9" s="86"/>
      <c r="N9" s="74"/>
      <c r="O9" s="74"/>
      <c r="P9" s="74"/>
      <c r="Q9" s="74"/>
      <c r="R9" s="74"/>
      <c r="S9" s="87"/>
      <c r="T9" s="147"/>
      <c r="U9" s="147"/>
      <c r="V9" s="88">
        <f t="shared" si="0"/>
        <v>0</v>
      </c>
    </row>
    <row r="10" spans="1:22">
      <c r="A10" s="85">
        <v>4</v>
      </c>
      <c r="B10" s="1" t="s">
        <v>53</v>
      </c>
      <c r="C10" s="86"/>
      <c r="D10" s="74"/>
      <c r="E10" s="74"/>
      <c r="F10" s="74"/>
      <c r="G10" s="74"/>
      <c r="H10" s="74"/>
      <c r="I10" s="74"/>
      <c r="J10" s="74"/>
      <c r="K10" s="74"/>
      <c r="L10" s="87"/>
      <c r="M10" s="86"/>
      <c r="N10" s="74"/>
      <c r="O10" s="74"/>
      <c r="P10" s="74"/>
      <c r="Q10" s="74"/>
      <c r="R10" s="74"/>
      <c r="S10" s="87"/>
      <c r="T10" s="147"/>
      <c r="U10" s="147"/>
      <c r="V10" s="88">
        <f t="shared" si="0"/>
        <v>0</v>
      </c>
    </row>
    <row r="11" spans="1:22">
      <c r="A11" s="85">
        <v>5</v>
      </c>
      <c r="B11" s="1" t="s">
        <v>54</v>
      </c>
      <c r="C11" s="86"/>
      <c r="D11" s="74"/>
      <c r="E11" s="74"/>
      <c r="F11" s="74"/>
      <c r="G11" s="74"/>
      <c r="H11" s="74"/>
      <c r="I11" s="74"/>
      <c r="J11" s="74"/>
      <c r="K11" s="74"/>
      <c r="L11" s="87"/>
      <c r="M11" s="86"/>
      <c r="N11" s="74"/>
      <c r="O11" s="74"/>
      <c r="P11" s="74"/>
      <c r="Q11" s="74"/>
      <c r="R11" s="74"/>
      <c r="S11" s="87"/>
      <c r="T11" s="147"/>
      <c r="U11" s="147"/>
      <c r="V11" s="88">
        <f t="shared" si="0"/>
        <v>0</v>
      </c>
    </row>
    <row r="12" spans="1:22">
      <c r="A12" s="85">
        <v>6</v>
      </c>
      <c r="B12" s="1" t="s">
        <v>55</v>
      </c>
      <c r="C12" s="86"/>
      <c r="D12" s="74"/>
      <c r="E12" s="74"/>
      <c r="F12" s="74"/>
      <c r="G12" s="74"/>
      <c r="H12" s="74"/>
      <c r="I12" s="74"/>
      <c r="J12" s="74"/>
      <c r="K12" s="74"/>
      <c r="L12" s="87"/>
      <c r="M12" s="86"/>
      <c r="N12" s="74"/>
      <c r="O12" s="74"/>
      <c r="P12" s="74"/>
      <c r="Q12" s="74"/>
      <c r="R12" s="74"/>
      <c r="S12" s="87"/>
      <c r="T12" s="147"/>
      <c r="U12" s="147"/>
      <c r="V12" s="88">
        <f t="shared" si="0"/>
        <v>0</v>
      </c>
    </row>
    <row r="13" spans="1:22">
      <c r="A13" s="85">
        <v>7</v>
      </c>
      <c r="B13" s="1" t="s">
        <v>56</v>
      </c>
      <c r="C13" s="86"/>
      <c r="D13" s="74"/>
      <c r="E13" s="74"/>
      <c r="F13" s="74"/>
      <c r="G13" s="74"/>
      <c r="H13" s="74"/>
      <c r="I13" s="74"/>
      <c r="J13" s="74"/>
      <c r="K13" s="74"/>
      <c r="L13" s="87"/>
      <c r="M13" s="86"/>
      <c r="N13" s="74"/>
      <c r="O13" s="74"/>
      <c r="P13" s="74"/>
      <c r="Q13" s="74"/>
      <c r="R13" s="74"/>
      <c r="S13" s="87"/>
      <c r="T13" s="147"/>
      <c r="U13" s="147"/>
      <c r="V13" s="88">
        <f t="shared" si="0"/>
        <v>0</v>
      </c>
    </row>
    <row r="14" spans="1:22">
      <c r="A14" s="85">
        <v>8</v>
      </c>
      <c r="B14" s="1" t="s">
        <v>57</v>
      </c>
      <c r="C14" s="86"/>
      <c r="D14" s="74"/>
      <c r="E14" s="74"/>
      <c r="F14" s="74"/>
      <c r="G14" s="74"/>
      <c r="H14" s="74"/>
      <c r="I14" s="74"/>
      <c r="J14" s="74"/>
      <c r="K14" s="74"/>
      <c r="L14" s="87"/>
      <c r="M14" s="86"/>
      <c r="N14" s="74"/>
      <c r="O14" s="74"/>
      <c r="P14" s="74"/>
      <c r="Q14" s="74"/>
      <c r="R14" s="74"/>
      <c r="S14" s="87"/>
      <c r="T14" s="147"/>
      <c r="U14" s="147"/>
      <c r="V14" s="88">
        <f t="shared" si="0"/>
        <v>0</v>
      </c>
    </row>
    <row r="15" spans="1:22">
      <c r="A15" s="85">
        <v>9</v>
      </c>
      <c r="B15" s="1" t="s">
        <v>58</v>
      </c>
      <c r="C15" s="86"/>
      <c r="D15" s="74"/>
      <c r="E15" s="74"/>
      <c r="F15" s="74"/>
      <c r="G15" s="74"/>
      <c r="H15" s="74"/>
      <c r="I15" s="74"/>
      <c r="J15" s="74"/>
      <c r="K15" s="74"/>
      <c r="L15" s="87"/>
      <c r="M15" s="86"/>
      <c r="N15" s="74"/>
      <c r="O15" s="74"/>
      <c r="P15" s="74"/>
      <c r="Q15" s="74"/>
      <c r="R15" s="74"/>
      <c r="S15" s="87"/>
      <c r="T15" s="147"/>
      <c r="U15" s="147"/>
      <c r="V15" s="88">
        <f t="shared" si="0"/>
        <v>0</v>
      </c>
    </row>
    <row r="16" spans="1:22">
      <c r="A16" s="85">
        <v>10</v>
      </c>
      <c r="B16" s="1" t="s">
        <v>59</v>
      </c>
      <c r="C16" s="86"/>
      <c r="D16" s="74"/>
      <c r="E16" s="74"/>
      <c r="F16" s="74"/>
      <c r="G16" s="74"/>
      <c r="H16" s="74"/>
      <c r="I16" s="74"/>
      <c r="J16" s="74"/>
      <c r="K16" s="74"/>
      <c r="L16" s="87"/>
      <c r="M16" s="86"/>
      <c r="N16" s="74"/>
      <c r="O16" s="74"/>
      <c r="P16" s="74"/>
      <c r="Q16" s="74"/>
      <c r="R16" s="74"/>
      <c r="S16" s="87"/>
      <c r="T16" s="147"/>
      <c r="U16" s="147"/>
      <c r="V16" s="88">
        <f t="shared" si="0"/>
        <v>0</v>
      </c>
    </row>
    <row r="17" spans="1:22">
      <c r="A17" s="85">
        <v>11</v>
      </c>
      <c r="B17" s="1" t="s">
        <v>60</v>
      </c>
      <c r="C17" s="86"/>
      <c r="D17" s="74"/>
      <c r="E17" s="74"/>
      <c r="F17" s="74"/>
      <c r="G17" s="74"/>
      <c r="H17" s="74"/>
      <c r="I17" s="74"/>
      <c r="J17" s="74"/>
      <c r="K17" s="74"/>
      <c r="L17" s="87"/>
      <c r="M17" s="86"/>
      <c r="N17" s="74"/>
      <c r="O17" s="74"/>
      <c r="P17" s="74"/>
      <c r="Q17" s="74"/>
      <c r="R17" s="74"/>
      <c r="S17" s="87"/>
      <c r="T17" s="147"/>
      <c r="U17" s="147"/>
      <c r="V17" s="88">
        <f t="shared" si="0"/>
        <v>0</v>
      </c>
    </row>
    <row r="18" spans="1:22">
      <c r="A18" s="85">
        <v>12</v>
      </c>
      <c r="B18" s="1" t="s">
        <v>61</v>
      </c>
      <c r="C18" s="86"/>
      <c r="D18" s="74"/>
      <c r="E18" s="74"/>
      <c r="F18" s="74"/>
      <c r="G18" s="74"/>
      <c r="H18" s="74"/>
      <c r="I18" s="74"/>
      <c r="J18" s="74"/>
      <c r="K18" s="74"/>
      <c r="L18" s="87"/>
      <c r="M18" s="86"/>
      <c r="N18" s="74"/>
      <c r="O18" s="74"/>
      <c r="P18" s="74"/>
      <c r="Q18" s="74"/>
      <c r="R18" s="74"/>
      <c r="S18" s="87"/>
      <c r="T18" s="147"/>
      <c r="U18" s="147"/>
      <c r="V18" s="88">
        <f t="shared" si="0"/>
        <v>0</v>
      </c>
    </row>
    <row r="19" spans="1:22">
      <c r="A19" s="85">
        <v>13</v>
      </c>
      <c r="B19" s="1" t="s">
        <v>62</v>
      </c>
      <c r="C19" s="86"/>
      <c r="D19" s="74"/>
      <c r="E19" s="74"/>
      <c r="F19" s="74"/>
      <c r="G19" s="74"/>
      <c r="H19" s="74"/>
      <c r="I19" s="74"/>
      <c r="J19" s="74"/>
      <c r="K19" s="74"/>
      <c r="L19" s="87"/>
      <c r="M19" s="86"/>
      <c r="N19" s="74"/>
      <c r="O19" s="74"/>
      <c r="P19" s="74"/>
      <c r="Q19" s="74"/>
      <c r="R19" s="74"/>
      <c r="S19" s="87"/>
      <c r="T19" s="147"/>
      <c r="U19" s="147"/>
      <c r="V19" s="88">
        <f t="shared" si="0"/>
        <v>0</v>
      </c>
    </row>
    <row r="20" spans="1:22">
      <c r="A20" s="85">
        <v>14</v>
      </c>
      <c r="B20" s="1" t="s">
        <v>63</v>
      </c>
      <c r="C20" s="86"/>
      <c r="D20" s="74"/>
      <c r="E20" s="74"/>
      <c r="F20" s="74"/>
      <c r="G20" s="74"/>
      <c r="H20" s="74"/>
      <c r="I20" s="74"/>
      <c r="J20" s="74"/>
      <c r="K20" s="74"/>
      <c r="L20" s="87"/>
      <c r="M20" s="86"/>
      <c r="N20" s="74"/>
      <c r="O20" s="74"/>
      <c r="P20" s="74"/>
      <c r="Q20" s="74"/>
      <c r="R20" s="74"/>
      <c r="S20" s="87"/>
      <c r="T20" s="147"/>
      <c r="U20" s="147"/>
      <c r="V20" s="88">
        <f t="shared" si="0"/>
        <v>0</v>
      </c>
    </row>
    <row r="21" spans="1:22" ht="13.5" thickBot="1">
      <c r="A21" s="75"/>
      <c r="B21" s="89" t="s">
        <v>64</v>
      </c>
      <c r="C21" s="90">
        <f>SUM(C7:C20)</f>
        <v>0</v>
      </c>
      <c r="D21" s="77">
        <f t="shared" ref="D21:V21" si="1">SUM(D7:D20)</f>
        <v>0</v>
      </c>
      <c r="E21" s="77">
        <f t="shared" si="1"/>
        <v>0</v>
      </c>
      <c r="F21" s="77">
        <f t="shared" si="1"/>
        <v>0</v>
      </c>
      <c r="G21" s="77">
        <f t="shared" si="1"/>
        <v>0</v>
      </c>
      <c r="H21" s="77">
        <f t="shared" si="1"/>
        <v>0</v>
      </c>
      <c r="I21" s="77">
        <f t="shared" si="1"/>
        <v>0</v>
      </c>
      <c r="J21" s="77">
        <f t="shared" si="1"/>
        <v>0</v>
      </c>
      <c r="K21" s="77">
        <f t="shared" si="1"/>
        <v>0</v>
      </c>
      <c r="L21" s="91">
        <f t="shared" si="1"/>
        <v>0</v>
      </c>
      <c r="M21" s="90">
        <f t="shared" si="1"/>
        <v>0</v>
      </c>
      <c r="N21" s="77">
        <f t="shared" si="1"/>
        <v>0</v>
      </c>
      <c r="O21" s="77">
        <f t="shared" si="1"/>
        <v>0</v>
      </c>
      <c r="P21" s="77">
        <f t="shared" si="1"/>
        <v>0</v>
      </c>
      <c r="Q21" s="77">
        <f t="shared" si="1"/>
        <v>0</v>
      </c>
      <c r="R21" s="77">
        <f t="shared" si="1"/>
        <v>0</v>
      </c>
      <c r="S21" s="91">
        <f>SUM(S7:S20)</f>
        <v>0</v>
      </c>
      <c r="T21" s="91">
        <f>SUM(T7:T20)</f>
        <v>0</v>
      </c>
      <c r="U21" s="91">
        <f t="shared" ref="U21" si="2">SUM(U7:U20)</f>
        <v>0</v>
      </c>
      <c r="V21" s="92">
        <f t="shared" si="1"/>
        <v>0</v>
      </c>
    </row>
    <row r="24" spans="1:22">
      <c r="C24" s="25"/>
      <c r="D24" s="25"/>
      <c r="E24" s="25"/>
    </row>
    <row r="25" spans="1:22">
      <c r="A25" s="40"/>
      <c r="B25" s="40"/>
      <c r="D25" s="25"/>
      <c r="E25" s="25"/>
    </row>
    <row r="26" spans="1:22">
      <c r="A26" s="40"/>
      <c r="B26" s="26"/>
      <c r="D26" s="25"/>
      <c r="E26" s="25"/>
    </row>
    <row r="27" spans="1:22">
      <c r="A27" s="40"/>
      <c r="B27" s="40"/>
      <c r="D27" s="25"/>
      <c r="E27" s="25"/>
    </row>
    <row r="28" spans="1:22">
      <c r="A28" s="40"/>
      <c r="B28" s="26"/>
      <c r="D28" s="25"/>
      <c r="E28" s="2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Normal="100" workbookViewId="0">
      <pane xSplit="1" ySplit="7" topLeftCell="B8"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5"/>
  <cols>
    <col min="1" max="1" width="10.5" style="4" bestFit="1" customWidth="1"/>
    <col min="2" max="2" width="101.875" style="4" customWidth="1"/>
    <col min="3" max="3" width="13.75" style="127" customWidth="1"/>
    <col min="4" max="4" width="14.875" style="127" bestFit="1" customWidth="1"/>
    <col min="5" max="5" width="17.75" style="127" customWidth="1"/>
    <col min="6" max="6" width="15.875" style="127" customWidth="1"/>
    <col min="7" max="7" width="17.5" style="127" customWidth="1"/>
    <col min="8" max="8" width="15.25" style="127" customWidth="1"/>
    <col min="9" max="16384" width="9.125" style="17"/>
  </cols>
  <sheetData>
    <row r="1" spans="1:9">
      <c r="A1" s="2" t="s">
        <v>30</v>
      </c>
      <c r="B1" s="3" t="str">
        <f>'Info '!C2</f>
        <v>Paysera Bank Georgia JSC</v>
      </c>
      <c r="C1" s="3"/>
    </row>
    <row r="2" spans="1:9">
      <c r="A2" s="2" t="s">
        <v>31</v>
      </c>
      <c r="B2" s="498">
        <f>'1. key ratios '!B2</f>
        <v>46022</v>
      </c>
      <c r="C2" s="250"/>
    </row>
    <row r="4" spans="1:9" ht="15.75" thickBot="1">
      <c r="A4" s="2" t="s">
        <v>150</v>
      </c>
      <c r="B4" s="78" t="s">
        <v>239</v>
      </c>
    </row>
    <row r="5" spans="1:9">
      <c r="A5" s="79"/>
      <c r="B5" s="93"/>
      <c r="C5" s="148" t="s">
        <v>0</v>
      </c>
      <c r="D5" s="148" t="s">
        <v>1</v>
      </c>
      <c r="E5" s="148" t="s">
        <v>2</v>
      </c>
      <c r="F5" s="148" t="s">
        <v>3</v>
      </c>
      <c r="G5" s="149" t="s">
        <v>4</v>
      </c>
      <c r="H5" s="150" t="s">
        <v>5</v>
      </c>
      <c r="I5" s="94"/>
    </row>
    <row r="6" spans="1:9" s="94" customFormat="1" ht="12.75" customHeight="1">
      <c r="A6" s="95"/>
      <c r="B6" s="729" t="s">
        <v>149</v>
      </c>
      <c r="C6" s="715" t="s">
        <v>232</v>
      </c>
      <c r="D6" s="731" t="s">
        <v>231</v>
      </c>
      <c r="E6" s="732"/>
      <c r="F6" s="715" t="s">
        <v>236</v>
      </c>
      <c r="G6" s="715" t="s">
        <v>237</v>
      </c>
      <c r="H6" s="727" t="s">
        <v>235</v>
      </c>
    </row>
    <row r="7" spans="1:9" ht="45">
      <c r="A7" s="97"/>
      <c r="B7" s="730"/>
      <c r="C7" s="716"/>
      <c r="D7" s="151" t="s">
        <v>234</v>
      </c>
      <c r="E7" s="151" t="s">
        <v>233</v>
      </c>
      <c r="F7" s="716"/>
      <c r="G7" s="716"/>
      <c r="H7" s="728"/>
      <c r="I7" s="94"/>
    </row>
    <row r="8" spans="1:9">
      <c r="A8" s="95">
        <v>1</v>
      </c>
      <c r="B8" s="1" t="s">
        <v>51</v>
      </c>
      <c r="C8" s="152">
        <v>8325790.04</v>
      </c>
      <c r="D8" s="152">
        <v>0</v>
      </c>
      <c r="E8" s="152">
        <v>0</v>
      </c>
      <c r="F8" s="152">
        <v>848810.01000000013</v>
      </c>
      <c r="G8" s="152">
        <v>848810.01000000013</v>
      </c>
      <c r="H8" s="154">
        <f>G8/(C8+E8)</f>
        <v>0.10194948538481281</v>
      </c>
    </row>
    <row r="9" spans="1:9" ht="15" customHeight="1">
      <c r="A9" s="95">
        <v>2</v>
      </c>
      <c r="B9" s="1" t="s">
        <v>52</v>
      </c>
      <c r="C9" s="152">
        <v>0</v>
      </c>
      <c r="D9" s="152">
        <v>0</v>
      </c>
      <c r="E9" s="152">
        <v>0</v>
      </c>
      <c r="F9" s="152">
        <v>0</v>
      </c>
      <c r="G9" s="152">
        <v>0</v>
      </c>
      <c r="H9" s="154" t="e">
        <f t="shared" ref="H9:H21" si="0">G9/(C9+E9)</f>
        <v>#DIV/0!</v>
      </c>
    </row>
    <row r="10" spans="1:9">
      <c r="A10" s="95">
        <v>3</v>
      </c>
      <c r="B10" s="1" t="s">
        <v>153</v>
      </c>
      <c r="C10" s="152">
        <v>0</v>
      </c>
      <c r="D10" s="152">
        <v>0</v>
      </c>
      <c r="E10" s="152">
        <v>0</v>
      </c>
      <c r="F10" s="152">
        <v>0</v>
      </c>
      <c r="G10" s="152">
        <v>0</v>
      </c>
      <c r="H10" s="154" t="e">
        <f t="shared" si="0"/>
        <v>#DIV/0!</v>
      </c>
    </row>
    <row r="11" spans="1:9">
      <c r="A11" s="95">
        <v>4</v>
      </c>
      <c r="B11" s="1" t="s">
        <v>53</v>
      </c>
      <c r="C11" s="152">
        <v>0</v>
      </c>
      <c r="D11" s="152">
        <v>0</v>
      </c>
      <c r="E11" s="152">
        <v>0</v>
      </c>
      <c r="F11" s="152">
        <v>0</v>
      </c>
      <c r="G11" s="152">
        <v>0</v>
      </c>
      <c r="H11" s="154" t="e">
        <f t="shared" si="0"/>
        <v>#DIV/0!</v>
      </c>
    </row>
    <row r="12" spans="1:9">
      <c r="A12" s="95">
        <v>5</v>
      </c>
      <c r="B12" s="1" t="s">
        <v>54</v>
      </c>
      <c r="C12" s="152">
        <v>0</v>
      </c>
      <c r="D12" s="152">
        <v>0</v>
      </c>
      <c r="E12" s="152">
        <v>0</v>
      </c>
      <c r="F12" s="152">
        <v>0</v>
      </c>
      <c r="G12" s="152">
        <v>0</v>
      </c>
      <c r="H12" s="154" t="e">
        <f t="shared" si="0"/>
        <v>#DIV/0!</v>
      </c>
    </row>
    <row r="13" spans="1:9">
      <c r="A13" s="95">
        <v>6</v>
      </c>
      <c r="B13" s="1" t="s">
        <v>55</v>
      </c>
      <c r="C13" s="152">
        <v>6894544.2800000003</v>
      </c>
      <c r="D13" s="152">
        <v>0</v>
      </c>
      <c r="E13" s="152">
        <v>0</v>
      </c>
      <c r="F13" s="152">
        <v>3375365.048</v>
      </c>
      <c r="G13" s="152">
        <v>3375365.048</v>
      </c>
      <c r="H13" s="154">
        <f t="shared" si="0"/>
        <v>0.48957043582871873</v>
      </c>
    </row>
    <row r="14" spans="1:9">
      <c r="A14" s="95">
        <v>7</v>
      </c>
      <c r="B14" s="1" t="s">
        <v>56</v>
      </c>
      <c r="C14" s="152">
        <v>0</v>
      </c>
      <c r="D14" s="152">
        <v>0</v>
      </c>
      <c r="E14" s="152">
        <v>0</v>
      </c>
      <c r="F14" s="152">
        <v>0</v>
      </c>
      <c r="G14" s="152">
        <v>0</v>
      </c>
      <c r="H14" s="154" t="e">
        <f t="shared" si="0"/>
        <v>#DIV/0!</v>
      </c>
    </row>
    <row r="15" spans="1:9">
      <c r="A15" s="95">
        <v>8</v>
      </c>
      <c r="B15" s="1" t="s">
        <v>57</v>
      </c>
      <c r="C15" s="152">
        <v>0</v>
      </c>
      <c r="D15" s="152">
        <v>0</v>
      </c>
      <c r="E15" s="152">
        <v>0</v>
      </c>
      <c r="F15" s="152">
        <v>0</v>
      </c>
      <c r="G15" s="152">
        <v>0</v>
      </c>
      <c r="H15" s="154" t="e">
        <f t="shared" si="0"/>
        <v>#DIV/0!</v>
      </c>
    </row>
    <row r="16" spans="1:9">
      <c r="A16" s="95">
        <v>9</v>
      </c>
      <c r="B16" s="1" t="s">
        <v>58</v>
      </c>
      <c r="C16" s="152">
        <v>0</v>
      </c>
      <c r="D16" s="152">
        <v>0</v>
      </c>
      <c r="E16" s="152">
        <v>0</v>
      </c>
      <c r="F16" s="152">
        <v>0</v>
      </c>
      <c r="G16" s="152">
        <v>0</v>
      </c>
      <c r="H16" s="154" t="e">
        <f t="shared" si="0"/>
        <v>#DIV/0!</v>
      </c>
    </row>
    <row r="17" spans="1:8">
      <c r="A17" s="95">
        <v>10</v>
      </c>
      <c r="B17" s="1" t="s">
        <v>59</v>
      </c>
      <c r="C17" s="152">
        <v>0</v>
      </c>
      <c r="D17" s="152">
        <v>0</v>
      </c>
      <c r="E17" s="152">
        <v>0</v>
      </c>
      <c r="F17" s="152">
        <v>0</v>
      </c>
      <c r="G17" s="152">
        <v>0</v>
      </c>
      <c r="H17" s="154" t="e">
        <f t="shared" si="0"/>
        <v>#DIV/0!</v>
      </c>
    </row>
    <row r="18" spans="1:8">
      <c r="A18" s="95">
        <v>11</v>
      </c>
      <c r="B18" s="1" t="s">
        <v>60</v>
      </c>
      <c r="C18" s="152">
        <v>0</v>
      </c>
      <c r="D18" s="152">
        <v>0</v>
      </c>
      <c r="E18" s="152">
        <v>0</v>
      </c>
      <c r="F18" s="152">
        <v>0</v>
      </c>
      <c r="G18" s="152">
        <v>0</v>
      </c>
      <c r="H18" s="154" t="e">
        <f t="shared" si="0"/>
        <v>#DIV/0!</v>
      </c>
    </row>
    <row r="19" spans="1:8">
      <c r="A19" s="95">
        <v>12</v>
      </c>
      <c r="B19" s="1" t="s">
        <v>61</v>
      </c>
      <c r="C19" s="152">
        <v>0</v>
      </c>
      <c r="D19" s="152">
        <v>0</v>
      </c>
      <c r="E19" s="152">
        <v>0</v>
      </c>
      <c r="F19" s="152">
        <v>0</v>
      </c>
      <c r="G19" s="152">
        <v>0</v>
      </c>
      <c r="H19" s="154" t="e">
        <f t="shared" si="0"/>
        <v>#DIV/0!</v>
      </c>
    </row>
    <row r="20" spans="1:8">
      <c r="A20" s="95">
        <v>13</v>
      </c>
      <c r="B20" s="1" t="s">
        <v>144</v>
      </c>
      <c r="C20" s="152">
        <v>0</v>
      </c>
      <c r="D20" s="152">
        <v>0</v>
      </c>
      <c r="E20" s="152">
        <v>0</v>
      </c>
      <c r="F20" s="152">
        <v>0</v>
      </c>
      <c r="G20" s="152">
        <v>0</v>
      </c>
      <c r="H20" s="154" t="e">
        <f t="shared" si="0"/>
        <v>#DIV/0!</v>
      </c>
    </row>
    <row r="21" spans="1:8">
      <c r="A21" s="95">
        <v>14</v>
      </c>
      <c r="B21" s="1" t="s">
        <v>63</v>
      </c>
      <c r="C21" s="152">
        <v>2004565.93</v>
      </c>
      <c r="D21" s="152">
        <v>0</v>
      </c>
      <c r="E21" s="152">
        <v>0</v>
      </c>
      <c r="F21" s="152">
        <v>1146012.5049999999</v>
      </c>
      <c r="G21" s="152">
        <v>1146012.5049999999</v>
      </c>
      <c r="H21" s="154">
        <f t="shared" si="0"/>
        <v>0.57170107894630329</v>
      </c>
    </row>
    <row r="22" spans="1:8" ht="15.75" thickBot="1">
      <c r="A22" s="98"/>
      <c r="B22" s="99" t="s">
        <v>64</v>
      </c>
      <c r="C22" s="153">
        <f>SUM(C8:C21)</f>
        <v>17224900.25</v>
      </c>
      <c r="D22" s="153">
        <f>SUM(D8:D21)</f>
        <v>0</v>
      </c>
      <c r="E22" s="153">
        <f>SUM(E8:E21)</f>
        <v>0</v>
      </c>
      <c r="F22" s="153">
        <f>SUM(F8:F21)</f>
        <v>5370187.5630000001</v>
      </c>
      <c r="G22" s="153">
        <f>SUM(G8:G21)</f>
        <v>5370187.5630000001</v>
      </c>
      <c r="H22" s="155">
        <f>G22/(C22+E22)</f>
        <v>0.31176886281242761</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90" zoomScaleNormal="90" workbookViewId="0">
      <pane xSplit="2" ySplit="6" topLeftCell="C7"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5"/>
  <cols>
    <col min="1" max="1" width="10.5" style="127" bestFit="1" customWidth="1"/>
    <col min="2" max="2" width="104.125" style="127" customWidth="1"/>
    <col min="3" max="5" width="12.75" style="127" customWidth="1"/>
    <col min="6" max="11" width="12.75" style="513" customWidth="1"/>
    <col min="12" max="16384" width="9.125" style="127"/>
  </cols>
  <sheetData>
    <row r="1" spans="1:11">
      <c r="A1" s="127" t="s">
        <v>30</v>
      </c>
      <c r="B1" s="3" t="str">
        <f>'Info '!C2</f>
        <v>Paysera Bank Georgia JSC</v>
      </c>
    </row>
    <row r="2" spans="1:11">
      <c r="A2" s="127" t="s">
        <v>31</v>
      </c>
      <c r="B2" s="498">
        <f>'1. key ratios '!B2</f>
        <v>46022</v>
      </c>
    </row>
    <row r="4" spans="1:11" ht="15.75" thickBot="1">
      <c r="A4" s="127" t="s">
        <v>146</v>
      </c>
      <c r="B4" s="189" t="s">
        <v>240</v>
      </c>
    </row>
    <row r="5" spans="1:11" ht="30" customHeight="1">
      <c r="A5" s="733"/>
      <c r="B5" s="734"/>
      <c r="C5" s="735" t="s">
        <v>292</v>
      </c>
      <c r="D5" s="735"/>
      <c r="E5" s="735"/>
      <c r="F5" s="736" t="s">
        <v>293</v>
      </c>
      <c r="G5" s="736"/>
      <c r="H5" s="736"/>
      <c r="I5" s="736" t="s">
        <v>294</v>
      </c>
      <c r="J5" s="736"/>
      <c r="K5" s="737"/>
    </row>
    <row r="6" spans="1:11">
      <c r="A6" s="164"/>
      <c r="B6" s="165"/>
      <c r="C6" s="19" t="s">
        <v>32</v>
      </c>
      <c r="D6" s="19" t="s">
        <v>33</v>
      </c>
      <c r="E6" s="19" t="s">
        <v>34</v>
      </c>
      <c r="F6" s="514" t="s">
        <v>32</v>
      </c>
      <c r="G6" s="514" t="s">
        <v>33</v>
      </c>
      <c r="H6" s="514" t="s">
        <v>34</v>
      </c>
      <c r="I6" s="514" t="s">
        <v>32</v>
      </c>
      <c r="J6" s="514" t="s">
        <v>33</v>
      </c>
      <c r="K6" s="576" t="s">
        <v>34</v>
      </c>
    </row>
    <row r="7" spans="1:11">
      <c r="A7" s="166" t="s">
        <v>243</v>
      </c>
      <c r="B7" s="167"/>
      <c r="C7" s="167"/>
      <c r="D7" s="167"/>
      <c r="E7" s="167"/>
      <c r="F7" s="515"/>
      <c r="G7" s="515"/>
      <c r="H7" s="515"/>
      <c r="I7" s="515"/>
      <c r="J7" s="515"/>
      <c r="K7" s="516"/>
    </row>
    <row r="8" spans="1:11">
      <c r="A8" s="168">
        <v>1</v>
      </c>
      <c r="B8" s="169" t="s">
        <v>241</v>
      </c>
      <c r="C8" s="170"/>
      <c r="D8" s="170"/>
      <c r="E8" s="170"/>
      <c r="F8" s="512">
        <v>5371956.4664130453</v>
      </c>
      <c r="G8" s="512">
        <v>10059207.644432243</v>
      </c>
      <c r="H8" s="512">
        <v>15431164.110845288</v>
      </c>
      <c r="I8" s="512">
        <v>5770572.8999999994</v>
      </c>
      <c r="J8" s="512">
        <v>6673874.0118000004</v>
      </c>
      <c r="K8" s="516">
        <v>12444446.911800001</v>
      </c>
    </row>
    <row r="9" spans="1:11">
      <c r="A9" s="166" t="s">
        <v>244</v>
      </c>
      <c r="B9" s="167"/>
      <c r="C9" s="167"/>
      <c r="D9" s="167"/>
      <c r="E9" s="167"/>
      <c r="F9" s="515"/>
      <c r="G9" s="515"/>
      <c r="H9" s="515"/>
      <c r="I9" s="515"/>
      <c r="J9" s="515"/>
      <c r="K9" s="516"/>
    </row>
    <row r="10" spans="1:11">
      <c r="A10" s="171">
        <v>2</v>
      </c>
      <c r="B10" s="172" t="s">
        <v>252</v>
      </c>
      <c r="C10" s="512">
        <v>38042.727096774186</v>
      </c>
      <c r="D10" s="512">
        <v>838368.17592258041</v>
      </c>
      <c r="E10" s="512">
        <v>1004877.9995591401</v>
      </c>
      <c r="F10" s="512">
        <v>38148.439705931843</v>
      </c>
      <c r="G10" s="512">
        <v>840697.82193050405</v>
      </c>
      <c r="H10" s="512">
        <v>878846.26163643587</v>
      </c>
      <c r="I10" s="512">
        <v>38148.439705931843</v>
      </c>
      <c r="J10" s="512">
        <v>840697.82193050405</v>
      </c>
      <c r="K10" s="516">
        <v>878846.26163643587</v>
      </c>
    </row>
    <row r="11" spans="1:11">
      <c r="A11" s="171">
        <v>3</v>
      </c>
      <c r="B11" s="172" t="s">
        <v>246</v>
      </c>
      <c r="C11" s="512">
        <v>585193.29526881722</v>
      </c>
      <c r="D11" s="512">
        <v>1443662.6241849463</v>
      </c>
      <c r="E11" s="512">
        <v>1645417.9539860217</v>
      </c>
      <c r="F11" s="512">
        <v>586819.42238496919</v>
      </c>
      <c r="G11" s="512">
        <v>1447674.2541177259</v>
      </c>
      <c r="H11" s="512">
        <v>2034493.6765026951</v>
      </c>
      <c r="I11" s="512">
        <v>586819.42238496919</v>
      </c>
      <c r="J11" s="512">
        <v>1447674.2541177259</v>
      </c>
      <c r="K11" s="516">
        <v>2034493.6765026951</v>
      </c>
    </row>
    <row r="12" spans="1:11">
      <c r="A12" s="171">
        <v>4</v>
      </c>
      <c r="B12" s="172" t="s">
        <v>247</v>
      </c>
      <c r="C12" s="512">
        <v>0</v>
      </c>
      <c r="D12" s="512">
        <v>0</v>
      </c>
      <c r="E12" s="512">
        <v>0</v>
      </c>
      <c r="F12" s="512">
        <v>0</v>
      </c>
      <c r="G12" s="512">
        <v>0</v>
      </c>
      <c r="H12" s="512">
        <v>0</v>
      </c>
      <c r="I12" s="512">
        <v>0</v>
      </c>
      <c r="J12" s="512">
        <v>0</v>
      </c>
      <c r="K12" s="516">
        <v>0</v>
      </c>
    </row>
    <row r="13" spans="1:11">
      <c r="A13" s="171">
        <v>5</v>
      </c>
      <c r="B13" s="172" t="s">
        <v>255</v>
      </c>
      <c r="C13" s="512">
        <v>0</v>
      </c>
      <c r="D13" s="512">
        <v>0</v>
      </c>
      <c r="E13" s="512">
        <v>0</v>
      </c>
      <c r="F13" s="512">
        <v>0</v>
      </c>
      <c r="G13" s="512">
        <v>0</v>
      </c>
      <c r="H13" s="512">
        <v>0</v>
      </c>
      <c r="I13" s="512">
        <v>0</v>
      </c>
      <c r="J13" s="512">
        <v>0</v>
      </c>
      <c r="K13" s="516">
        <v>0</v>
      </c>
    </row>
    <row r="14" spans="1:11">
      <c r="A14" s="171">
        <v>6</v>
      </c>
      <c r="B14" s="172" t="s">
        <v>287</v>
      </c>
      <c r="C14" s="512">
        <v>0</v>
      </c>
      <c r="D14" s="512">
        <v>0</v>
      </c>
      <c r="E14" s="512">
        <v>0</v>
      </c>
      <c r="F14" s="512">
        <v>0</v>
      </c>
      <c r="G14" s="512">
        <v>0</v>
      </c>
      <c r="H14" s="512">
        <v>0</v>
      </c>
      <c r="I14" s="512">
        <v>0</v>
      </c>
      <c r="J14" s="512">
        <v>0</v>
      </c>
      <c r="K14" s="516">
        <v>0</v>
      </c>
    </row>
    <row r="15" spans="1:11">
      <c r="A15" s="171">
        <v>7</v>
      </c>
      <c r="B15" s="172" t="s">
        <v>288</v>
      </c>
      <c r="C15" s="512">
        <v>351674.53836956521</v>
      </c>
      <c r="D15" s="512">
        <v>5570777.2390293451</v>
      </c>
      <c r="E15" s="512">
        <v>5922451.7773989104</v>
      </c>
      <c r="F15" s="512">
        <v>210501.83848837213</v>
      </c>
      <c r="G15" s="512">
        <v>5569956.4881391283</v>
      </c>
      <c r="H15" s="512">
        <v>5780458.3266275004</v>
      </c>
      <c r="I15" s="512">
        <v>317932.83</v>
      </c>
      <c r="J15" s="512">
        <v>3216966.0411999999</v>
      </c>
      <c r="K15" s="516">
        <v>3534898.8711999999</v>
      </c>
    </row>
    <row r="16" spans="1:11">
      <c r="A16" s="171">
        <v>8</v>
      </c>
      <c r="B16" s="173" t="s">
        <v>248</v>
      </c>
      <c r="C16" s="512">
        <v>974910.56073515653</v>
      </c>
      <c r="D16" s="512">
        <v>7852808.0391368717</v>
      </c>
      <c r="E16" s="512">
        <v>8572747.730944071</v>
      </c>
      <c r="F16" s="512">
        <v>835469.70057927317</v>
      </c>
      <c r="G16" s="512">
        <v>7858328.5641873581</v>
      </c>
      <c r="H16" s="512">
        <v>8693798.2647666316</v>
      </c>
      <c r="I16" s="512">
        <v>942900.69209090108</v>
      </c>
      <c r="J16" s="512">
        <v>5505338.1172482297</v>
      </c>
      <c r="K16" s="516">
        <v>6448238.8093391303</v>
      </c>
    </row>
    <row r="17" spans="1:11">
      <c r="A17" s="166" t="s">
        <v>245</v>
      </c>
      <c r="B17" s="167"/>
      <c r="C17" s="512">
        <v>0</v>
      </c>
      <c r="D17" s="512">
        <v>0</v>
      </c>
      <c r="E17" s="512">
        <v>0</v>
      </c>
      <c r="F17" s="512">
        <v>0</v>
      </c>
      <c r="G17" s="512">
        <v>0</v>
      </c>
      <c r="H17" s="512">
        <v>0</v>
      </c>
      <c r="I17" s="512">
        <v>0</v>
      </c>
      <c r="J17" s="512">
        <v>0</v>
      </c>
      <c r="K17" s="516">
        <v>0</v>
      </c>
    </row>
    <row r="18" spans="1:11">
      <c r="A18" s="171">
        <v>9</v>
      </c>
      <c r="B18" s="172" t="s">
        <v>251</v>
      </c>
      <c r="C18" s="512">
        <v>0</v>
      </c>
      <c r="D18" s="512">
        <v>0</v>
      </c>
      <c r="E18" s="512">
        <v>0</v>
      </c>
      <c r="F18" s="512">
        <v>0</v>
      </c>
      <c r="G18" s="512">
        <v>0</v>
      </c>
      <c r="H18" s="512">
        <v>0</v>
      </c>
      <c r="I18" s="512">
        <v>0</v>
      </c>
      <c r="J18" s="512">
        <v>0</v>
      </c>
      <c r="K18" s="516">
        <v>0</v>
      </c>
    </row>
    <row r="19" spans="1:11">
      <c r="A19" s="171">
        <v>10</v>
      </c>
      <c r="B19" s="172" t="s">
        <v>289</v>
      </c>
      <c r="C19" s="512">
        <v>0</v>
      </c>
      <c r="D19" s="512">
        <v>0</v>
      </c>
      <c r="E19" s="512">
        <v>0</v>
      </c>
      <c r="F19" s="512">
        <v>0</v>
      </c>
      <c r="G19" s="512">
        <v>0</v>
      </c>
      <c r="H19" s="512">
        <v>0</v>
      </c>
      <c r="I19" s="512">
        <v>355426.37</v>
      </c>
      <c r="J19" s="512">
        <v>6657274.2053000014</v>
      </c>
      <c r="K19" s="516">
        <v>7012700.5753000015</v>
      </c>
    </row>
    <row r="20" spans="1:11">
      <c r="A20" s="171">
        <v>11</v>
      </c>
      <c r="B20" s="172" t="s">
        <v>250</v>
      </c>
      <c r="C20" s="512">
        <v>0</v>
      </c>
      <c r="D20" s="512">
        <v>0</v>
      </c>
      <c r="E20" s="512">
        <v>0</v>
      </c>
      <c r="F20" s="512">
        <v>0</v>
      </c>
      <c r="G20" s="512">
        <v>0</v>
      </c>
      <c r="H20" s="512">
        <v>0</v>
      </c>
      <c r="I20" s="512">
        <v>0</v>
      </c>
      <c r="J20" s="512">
        <v>0</v>
      </c>
      <c r="K20" s="516">
        <v>0</v>
      </c>
    </row>
    <row r="21" spans="1:11" ht="15.75" thickBot="1">
      <c r="A21" s="174">
        <v>12</v>
      </c>
      <c r="B21" s="175" t="s">
        <v>249</v>
      </c>
      <c r="C21" s="512">
        <v>0</v>
      </c>
      <c r="D21" s="512">
        <v>0</v>
      </c>
      <c r="E21" s="512">
        <v>0</v>
      </c>
      <c r="F21" s="512">
        <v>0</v>
      </c>
      <c r="G21" s="512">
        <v>0</v>
      </c>
      <c r="H21" s="512">
        <v>0</v>
      </c>
      <c r="I21" s="512">
        <v>355426.37</v>
      </c>
      <c r="J21" s="512">
        <v>6657274.2053000014</v>
      </c>
      <c r="K21" s="516">
        <v>7012700.5753000015</v>
      </c>
    </row>
    <row r="22" spans="1:11" ht="38.25" customHeight="1" thickBot="1">
      <c r="A22" s="176"/>
      <c r="B22" s="177"/>
      <c r="C22" s="741"/>
      <c r="D22" s="736"/>
      <c r="E22" s="736"/>
      <c r="F22" s="738" t="s">
        <v>291</v>
      </c>
      <c r="G22" s="739"/>
      <c r="H22" s="739"/>
      <c r="I22" s="738" t="s">
        <v>256</v>
      </c>
      <c r="J22" s="739"/>
      <c r="K22" s="740"/>
    </row>
    <row r="23" spans="1:11">
      <c r="A23" s="178">
        <v>13</v>
      </c>
      <c r="B23" s="179" t="s">
        <v>241</v>
      </c>
      <c r="C23" s="180"/>
      <c r="D23" s="180"/>
      <c r="E23" s="180"/>
      <c r="F23" s="581">
        <v>5371956.4664130453</v>
      </c>
      <c r="G23" s="581">
        <v>10059207.644432243</v>
      </c>
      <c r="H23" s="581">
        <v>15431164.110845288</v>
      </c>
      <c r="I23" s="581">
        <v>5770572.8999999994</v>
      </c>
      <c r="J23" s="581">
        <v>6673874.0118000004</v>
      </c>
      <c r="K23" s="582">
        <v>12444446.911800001</v>
      </c>
    </row>
    <row r="24" spans="1:11" ht="15.75" thickBot="1">
      <c r="A24" s="181">
        <v>14</v>
      </c>
      <c r="B24" s="182" t="s">
        <v>253</v>
      </c>
      <c r="C24" s="183"/>
      <c r="D24" s="184"/>
      <c r="E24" s="185"/>
      <c r="F24" s="579">
        <v>835469.70057927317</v>
      </c>
      <c r="G24" s="579">
        <v>7858328.5641873581</v>
      </c>
      <c r="H24" s="579">
        <v>8693798.2647666316</v>
      </c>
      <c r="I24" s="579">
        <v>587474.32209090109</v>
      </c>
      <c r="J24" s="579">
        <v>1376334.5293120574</v>
      </c>
      <c r="K24" s="580">
        <v>1612059.7023347826</v>
      </c>
    </row>
    <row r="25" spans="1:11" ht="15.75" thickBot="1">
      <c r="A25" s="186">
        <v>15</v>
      </c>
      <c r="B25" s="187" t="s">
        <v>254</v>
      </c>
      <c r="C25" s="188"/>
      <c r="D25" s="188"/>
      <c r="E25" s="188"/>
      <c r="F25" s="577">
        <v>6.4298638989401979</v>
      </c>
      <c r="G25" s="577">
        <v>1.2800696181469069</v>
      </c>
      <c r="H25" s="577">
        <v>1.7749622939127985</v>
      </c>
      <c r="I25" s="577">
        <v>9.8226810653812837</v>
      </c>
      <c r="J25" s="577">
        <v>4.8490202560970754</v>
      </c>
      <c r="K25" s="578">
        <v>7.7195943138932304</v>
      </c>
    </row>
    <row r="27" spans="1:11" ht="27">
      <c r="B27" s="163" t="s">
        <v>290</v>
      </c>
    </row>
  </sheetData>
  <mergeCells count="7">
    <mergeCell ref="A5:B5"/>
    <mergeCell ref="C5:E5"/>
    <mergeCell ref="F5:H5"/>
    <mergeCell ref="I5:K5"/>
    <mergeCell ref="F22:H22"/>
    <mergeCell ref="I22:K22"/>
    <mergeCell ref="C22:E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34"/>
  <sheetViews>
    <sheetView workbookViewId="0">
      <pane xSplit="1" ySplit="5" topLeftCell="B6"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2.75"/>
  <cols>
    <col min="1" max="1" width="10.5" style="4" bestFit="1" customWidth="1"/>
    <col min="2" max="2" width="95" style="4" customWidth="1"/>
    <col min="3" max="3" width="12.5" style="4" bestFit="1" customWidth="1"/>
    <col min="4" max="4" width="11.5" style="4" customWidth="1"/>
    <col min="5" max="5" width="18.25" style="4" bestFit="1" customWidth="1"/>
    <col min="6" max="13" width="12.75" style="4" customWidth="1"/>
    <col min="14" max="14" width="31" style="4" bestFit="1" customWidth="1"/>
    <col min="15" max="16384" width="9.125" style="17"/>
  </cols>
  <sheetData>
    <row r="1" spans="1:17">
      <c r="A1" s="4" t="s">
        <v>30</v>
      </c>
      <c r="B1" s="3" t="str">
        <f>'Info '!C2</f>
        <v>Paysera Bank Georgia JSC</v>
      </c>
    </row>
    <row r="2" spans="1:17" ht="14.25" customHeight="1">
      <c r="A2" s="4" t="s">
        <v>31</v>
      </c>
      <c r="B2" s="498">
        <f>'1. key ratios '!B2</f>
        <v>46022</v>
      </c>
    </row>
    <row r="3" spans="1:17" ht="14.25" customHeight="1"/>
    <row r="4" spans="1:17" ht="15">
      <c r="A4" s="628"/>
      <c r="B4" s="629" t="s">
        <v>747</v>
      </c>
      <c r="C4" s="145"/>
      <c r="D4" s="145"/>
      <c r="E4" s="145"/>
      <c r="F4" s="145"/>
      <c r="G4" s="145"/>
      <c r="H4" s="145"/>
      <c r="I4" s="145"/>
      <c r="J4" s="145"/>
      <c r="K4" s="145"/>
      <c r="L4" s="145"/>
      <c r="M4" s="145"/>
      <c r="N4" s="145"/>
      <c r="O4" s="145"/>
      <c r="P4" s="145"/>
      <c r="Q4" s="145"/>
    </row>
    <row r="5" spans="1:17" ht="90">
      <c r="A5" s="628"/>
      <c r="B5" s="630" t="s">
        <v>748</v>
      </c>
      <c r="C5" s="631" t="s">
        <v>749</v>
      </c>
      <c r="D5" s="631" t="s">
        <v>750</v>
      </c>
      <c r="E5" s="631" t="s">
        <v>751</v>
      </c>
      <c r="F5" s="631" t="s">
        <v>752</v>
      </c>
      <c r="G5" s="631" t="s">
        <v>753</v>
      </c>
      <c r="H5" s="631" t="s">
        <v>754</v>
      </c>
      <c r="I5" s="632" t="s">
        <v>755</v>
      </c>
      <c r="J5" s="633">
        <v>0.02</v>
      </c>
      <c r="K5" s="633">
        <v>0.2</v>
      </c>
      <c r="L5" s="633">
        <v>0.35</v>
      </c>
      <c r="M5" s="633">
        <v>0.5</v>
      </c>
      <c r="N5" s="633">
        <v>0.75</v>
      </c>
      <c r="O5" s="633">
        <v>1</v>
      </c>
      <c r="P5" s="633">
        <v>1.5</v>
      </c>
      <c r="Q5" s="634" t="s">
        <v>756</v>
      </c>
    </row>
    <row r="6" spans="1:17" ht="15.75">
      <c r="A6" s="628"/>
      <c r="B6" s="635"/>
      <c r="C6" s="625">
        <f>IF(C7&gt;0,C7,IF(C8&gt;0,C8,IF(C9&gt;0,C9,0)))</f>
        <v>0</v>
      </c>
      <c r="D6" s="625">
        <f t="shared" ref="D6:G6" si="0">IF(D7&gt;0,D7,IF(D8&gt;0,D8,IF(D9&gt;0,D9,0)))</f>
        <v>0</v>
      </c>
      <c r="E6" s="625">
        <f t="shared" si="0"/>
        <v>0</v>
      </c>
      <c r="F6" s="625">
        <f t="shared" si="0"/>
        <v>0</v>
      </c>
      <c r="G6" s="625">
        <f t="shared" si="0"/>
        <v>0</v>
      </c>
      <c r="H6" s="625"/>
      <c r="I6" s="625">
        <f>IF(I7&gt;0,I7,IF(I8&gt;0,I8,IF(I9&gt;0,I9,0)))</f>
        <v>0</v>
      </c>
      <c r="J6" s="625">
        <f t="shared" ref="J6" si="1">IF(J7&gt;0,J7,IF(J8&gt;0,J8,IF(J9&gt;0,J9,0)))</f>
        <v>0</v>
      </c>
      <c r="K6" s="625">
        <f t="shared" ref="K6" si="2">IF(K7&gt;0,K7,IF(K8&gt;0,K8,IF(K9&gt;0,K9,0)))</f>
        <v>0</v>
      </c>
      <c r="L6" s="625">
        <f t="shared" ref="L6" si="3">IF(L7&gt;0,L7,IF(L8&gt;0,L8,IF(L9&gt;0,L9,0)))</f>
        <v>0</v>
      </c>
      <c r="M6" s="625">
        <f t="shared" ref="M6" si="4">IF(M7&gt;0,M7,IF(M8&gt;0,M8,IF(M9&gt;0,M9,0)))</f>
        <v>0</v>
      </c>
      <c r="N6" s="625">
        <f t="shared" ref="N6" si="5">IF(N7&gt;0,N7,IF(N8&gt;0,N8,IF(N9&gt;0,N9,0)))</f>
        <v>0</v>
      </c>
      <c r="O6" s="625">
        <f t="shared" ref="O6" si="6">IF(O7&gt;0,O7,IF(O8&gt;0,O8,IF(O9&gt;0,O9,0)))</f>
        <v>0</v>
      </c>
      <c r="P6" s="625">
        <f t="shared" ref="P6:Q6" si="7">IF(P7&gt;0,P7,IF(P8&gt;0,P8,IF(P9&gt;0,P9,0)))</f>
        <v>0</v>
      </c>
      <c r="Q6" s="625">
        <f t="shared" si="7"/>
        <v>0</v>
      </c>
    </row>
    <row r="7" spans="1:17" ht="15.75">
      <c r="A7" s="628"/>
      <c r="B7" s="626" t="s">
        <v>744</v>
      </c>
      <c r="C7" s="625">
        <f>C11+C15+C19+C23+C27+C31</f>
        <v>0</v>
      </c>
      <c r="D7" s="625"/>
      <c r="E7" s="625"/>
      <c r="F7" s="625">
        <f t="shared" ref="F7:G9" si="8">F11+F15+F19+F23+F27+F31</f>
        <v>0</v>
      </c>
      <c r="G7" s="625">
        <f t="shared" si="8"/>
        <v>0</v>
      </c>
      <c r="H7" s="636">
        <v>1.4</v>
      </c>
      <c r="I7" s="637">
        <f t="shared" ref="I7:I33" si="9">(F7+G7)*H7</f>
        <v>0</v>
      </c>
      <c r="J7" s="625">
        <f>J11+J15+J19+J23+J27+J31</f>
        <v>0</v>
      </c>
      <c r="K7" s="625">
        <f t="shared" ref="J7:Q9" si="10">K11+K15+K19+K23+K27+K31</f>
        <v>0</v>
      </c>
      <c r="L7" s="625">
        <f t="shared" si="10"/>
        <v>0</v>
      </c>
      <c r="M7" s="625">
        <f t="shared" si="10"/>
        <v>0</v>
      </c>
      <c r="N7" s="625">
        <f t="shared" si="10"/>
        <v>0</v>
      </c>
      <c r="O7" s="625">
        <f t="shared" si="10"/>
        <v>0</v>
      </c>
      <c r="P7" s="625">
        <f t="shared" si="10"/>
        <v>0</v>
      </c>
      <c r="Q7" s="625">
        <f>Q11+Q15+Q19+Q23+Q27+Q31</f>
        <v>0</v>
      </c>
    </row>
    <row r="8" spans="1:17" ht="15.75">
      <c r="A8" s="628"/>
      <c r="B8" s="626" t="s">
        <v>745</v>
      </c>
      <c r="C8" s="625">
        <f>C12+C16+C20+C24+C28+C32</f>
        <v>0</v>
      </c>
      <c r="D8" s="625"/>
      <c r="E8" s="625"/>
      <c r="F8" s="625">
        <f t="shared" si="8"/>
        <v>0</v>
      </c>
      <c r="G8" s="625">
        <f t="shared" si="8"/>
        <v>0</v>
      </c>
      <c r="H8" s="636">
        <v>1.4</v>
      </c>
      <c r="I8" s="637">
        <f t="shared" si="9"/>
        <v>0</v>
      </c>
      <c r="J8" s="625">
        <f t="shared" si="10"/>
        <v>0</v>
      </c>
      <c r="K8" s="625">
        <f t="shared" si="10"/>
        <v>0</v>
      </c>
      <c r="L8" s="625">
        <f t="shared" si="10"/>
        <v>0</v>
      </c>
      <c r="M8" s="625">
        <f t="shared" si="10"/>
        <v>0</v>
      </c>
      <c r="N8" s="625">
        <f t="shared" si="10"/>
        <v>0</v>
      </c>
      <c r="O8" s="625">
        <f t="shared" si="10"/>
        <v>0</v>
      </c>
      <c r="P8" s="625">
        <f t="shared" si="10"/>
        <v>0</v>
      </c>
      <c r="Q8" s="625">
        <f>Q12+Q16+Q20+Q24+Q28+Q32</f>
        <v>0</v>
      </c>
    </row>
    <row r="9" spans="1:17" ht="15.75">
      <c r="A9" s="628"/>
      <c r="B9" s="626" t="s">
        <v>746</v>
      </c>
      <c r="C9" s="625">
        <f>C13+C17+C21+C25+C29+C33</f>
        <v>0</v>
      </c>
      <c r="D9" s="625"/>
      <c r="E9" s="625"/>
      <c r="F9" s="625">
        <f t="shared" si="8"/>
        <v>0</v>
      </c>
      <c r="G9" s="625">
        <f t="shared" si="8"/>
        <v>0</v>
      </c>
      <c r="H9" s="636">
        <v>1.4</v>
      </c>
      <c r="I9" s="637">
        <f t="shared" si="9"/>
        <v>0</v>
      </c>
      <c r="J9" s="625">
        <f t="shared" si="10"/>
        <v>0</v>
      </c>
      <c r="K9" s="625">
        <f t="shared" si="10"/>
        <v>0</v>
      </c>
      <c r="L9" s="625">
        <f t="shared" si="10"/>
        <v>0</v>
      </c>
      <c r="M9" s="625">
        <f t="shared" si="10"/>
        <v>0</v>
      </c>
      <c r="N9" s="625">
        <f t="shared" si="10"/>
        <v>0</v>
      </c>
      <c r="O9" s="625">
        <f t="shared" si="10"/>
        <v>0</v>
      </c>
      <c r="P9" s="625">
        <f t="shared" si="10"/>
        <v>0</v>
      </c>
      <c r="Q9" s="625">
        <f t="shared" si="10"/>
        <v>0</v>
      </c>
    </row>
    <row r="10" spans="1:17" ht="15.75">
      <c r="A10" s="628"/>
      <c r="B10" s="638" t="s">
        <v>757</v>
      </c>
      <c r="C10" s="639"/>
      <c r="D10" s="639"/>
      <c r="E10" s="639"/>
      <c r="F10" s="639"/>
      <c r="G10" s="639"/>
      <c r="H10" s="636">
        <v>1.4</v>
      </c>
      <c r="I10" s="637">
        <f t="shared" si="9"/>
        <v>0</v>
      </c>
      <c r="J10" s="622"/>
      <c r="K10" s="622"/>
      <c r="L10" s="622"/>
      <c r="M10" s="622"/>
      <c r="N10" s="622"/>
      <c r="O10" s="622"/>
      <c r="P10" s="622"/>
      <c r="Q10" s="625">
        <f>SUM(Q11:Q13)</f>
        <v>0</v>
      </c>
    </row>
    <row r="11" spans="1:17" ht="15.75">
      <c r="A11" s="628"/>
      <c r="B11" s="640" t="s">
        <v>744</v>
      </c>
      <c r="C11" s="639"/>
      <c r="D11" s="639"/>
      <c r="E11" s="639"/>
      <c r="F11" s="639"/>
      <c r="G11" s="639"/>
      <c r="H11" s="636">
        <v>1.4</v>
      </c>
      <c r="I11" s="637">
        <f t="shared" si="9"/>
        <v>0</v>
      </c>
      <c r="J11" s="622"/>
      <c r="K11" s="622"/>
      <c r="L11" s="622"/>
      <c r="M11" s="622"/>
      <c r="N11" s="622"/>
      <c r="O11" s="622"/>
      <c r="P11" s="622"/>
      <c r="Q11" s="625">
        <f>SUMPRODUCT($J$5:$P$5,J11:P11)</f>
        <v>0</v>
      </c>
    </row>
    <row r="12" spans="1:17" ht="15.75">
      <c r="A12" s="628"/>
      <c r="B12" s="640" t="s">
        <v>745</v>
      </c>
      <c r="C12" s="639"/>
      <c r="D12" s="639"/>
      <c r="E12" s="639"/>
      <c r="F12" s="639"/>
      <c r="G12" s="639"/>
      <c r="H12" s="636">
        <v>1.4</v>
      </c>
      <c r="I12" s="637">
        <f t="shared" si="9"/>
        <v>0</v>
      </c>
      <c r="J12" s="622"/>
      <c r="K12" s="622"/>
      <c r="L12" s="622"/>
      <c r="M12" s="622"/>
      <c r="N12" s="622"/>
      <c r="O12" s="622"/>
      <c r="P12" s="622"/>
      <c r="Q12" s="625">
        <f t="shared" ref="Q12:Q13" si="11">SUMPRODUCT($J$5:$P$5,J12:P12)</f>
        <v>0</v>
      </c>
    </row>
    <row r="13" spans="1:17" ht="15.75">
      <c r="A13" s="628"/>
      <c r="B13" s="640" t="s">
        <v>746</v>
      </c>
      <c r="C13" s="639"/>
      <c r="D13" s="639"/>
      <c r="E13" s="639"/>
      <c r="F13" s="639"/>
      <c r="G13" s="639"/>
      <c r="H13" s="636">
        <v>1.4</v>
      </c>
      <c r="I13" s="637">
        <f t="shared" si="9"/>
        <v>0</v>
      </c>
      <c r="J13" s="622"/>
      <c r="K13" s="622"/>
      <c r="L13" s="622"/>
      <c r="M13" s="622"/>
      <c r="N13" s="622"/>
      <c r="O13" s="622"/>
      <c r="P13" s="622"/>
      <c r="Q13" s="625">
        <f t="shared" si="11"/>
        <v>0</v>
      </c>
    </row>
    <row r="14" spans="1:17" ht="15.75">
      <c r="A14" s="628"/>
      <c r="B14" s="638" t="s">
        <v>758</v>
      </c>
      <c r="C14" s="639"/>
      <c r="D14" s="639"/>
      <c r="E14" s="639"/>
      <c r="F14" s="639"/>
      <c r="G14" s="639"/>
      <c r="H14" s="636">
        <v>1.4</v>
      </c>
      <c r="I14" s="637">
        <f t="shared" si="9"/>
        <v>0</v>
      </c>
      <c r="J14" s="622"/>
      <c r="K14" s="622"/>
      <c r="L14" s="622"/>
      <c r="M14" s="622"/>
      <c r="N14" s="622"/>
      <c r="O14" s="622"/>
      <c r="P14" s="622"/>
      <c r="Q14" s="625">
        <f>SUM(Q15:Q17)</f>
        <v>0</v>
      </c>
    </row>
    <row r="15" spans="1:17" ht="15.75">
      <c r="A15" s="628"/>
      <c r="B15" s="640" t="s">
        <v>744</v>
      </c>
      <c r="C15" s="639"/>
      <c r="D15" s="639"/>
      <c r="E15" s="639"/>
      <c r="F15" s="639"/>
      <c r="G15" s="639"/>
      <c r="H15" s="636">
        <v>1.4</v>
      </c>
      <c r="I15" s="637">
        <f t="shared" si="9"/>
        <v>0</v>
      </c>
      <c r="J15" s="622"/>
      <c r="K15" s="622"/>
      <c r="L15" s="622"/>
      <c r="M15" s="622"/>
      <c r="N15" s="622"/>
      <c r="O15" s="622"/>
      <c r="P15" s="622"/>
      <c r="Q15" s="625">
        <f>SUMPRODUCT($J$5:$P$5,J15:P15)</f>
        <v>0</v>
      </c>
    </row>
    <row r="16" spans="1:17" ht="15.75">
      <c r="A16" s="628"/>
      <c r="B16" s="640" t="s">
        <v>745</v>
      </c>
      <c r="C16" s="639"/>
      <c r="D16" s="639"/>
      <c r="E16" s="639"/>
      <c r="F16" s="639"/>
      <c r="G16" s="639"/>
      <c r="H16" s="636">
        <v>1.4</v>
      </c>
      <c r="I16" s="637">
        <f t="shared" si="9"/>
        <v>0</v>
      </c>
      <c r="J16" s="622"/>
      <c r="K16" s="622"/>
      <c r="L16" s="622"/>
      <c r="M16" s="622"/>
      <c r="N16" s="622"/>
      <c r="O16" s="622"/>
      <c r="P16" s="622"/>
      <c r="Q16" s="625">
        <f t="shared" ref="Q16:Q17" si="12">SUMPRODUCT($J$5:$P$5,J16:P16)</f>
        <v>0</v>
      </c>
    </row>
    <row r="17" spans="1:17" ht="15.75">
      <c r="A17" s="628"/>
      <c r="B17" s="640" t="s">
        <v>746</v>
      </c>
      <c r="C17" s="639"/>
      <c r="D17" s="639"/>
      <c r="E17" s="639"/>
      <c r="F17" s="639"/>
      <c r="G17" s="639"/>
      <c r="H17" s="636">
        <v>1.4</v>
      </c>
      <c r="I17" s="637">
        <f t="shared" si="9"/>
        <v>0</v>
      </c>
      <c r="J17" s="622"/>
      <c r="K17" s="622"/>
      <c r="L17" s="622"/>
      <c r="M17" s="622"/>
      <c r="N17" s="622"/>
      <c r="O17" s="622"/>
      <c r="P17" s="622"/>
      <c r="Q17" s="625">
        <f t="shared" si="12"/>
        <v>0</v>
      </c>
    </row>
    <row r="18" spans="1:17" ht="15.75">
      <c r="A18" s="628"/>
      <c r="B18" s="638" t="s">
        <v>759</v>
      </c>
      <c r="C18" s="639"/>
      <c r="D18" s="639"/>
      <c r="E18" s="639"/>
      <c r="F18" s="639"/>
      <c r="G18" s="639"/>
      <c r="H18" s="636">
        <v>1.4</v>
      </c>
      <c r="I18" s="637">
        <f t="shared" si="9"/>
        <v>0</v>
      </c>
      <c r="J18" s="622"/>
      <c r="K18" s="622"/>
      <c r="L18" s="622"/>
      <c r="M18" s="622"/>
      <c r="N18" s="622"/>
      <c r="O18" s="622"/>
      <c r="P18" s="622"/>
      <c r="Q18" s="625">
        <f>SUM(Q19:Q21)</f>
        <v>0</v>
      </c>
    </row>
    <row r="19" spans="1:17" ht="15.75">
      <c r="A19" s="628"/>
      <c r="B19" s="640" t="s">
        <v>744</v>
      </c>
      <c r="C19" s="639"/>
      <c r="D19" s="639"/>
      <c r="E19" s="639"/>
      <c r="F19" s="639"/>
      <c r="G19" s="639"/>
      <c r="H19" s="636">
        <v>1.4</v>
      </c>
      <c r="I19" s="637">
        <f t="shared" si="9"/>
        <v>0</v>
      </c>
      <c r="J19" s="622"/>
      <c r="K19" s="622"/>
      <c r="L19" s="622"/>
      <c r="M19" s="622"/>
      <c r="N19" s="622"/>
      <c r="O19" s="622"/>
      <c r="P19" s="622"/>
      <c r="Q19" s="625">
        <f>SUMPRODUCT($J$5:$P$5,J19:P19)</f>
        <v>0</v>
      </c>
    </row>
    <row r="20" spans="1:17" ht="15.75">
      <c r="A20" s="628"/>
      <c r="B20" s="640" t="s">
        <v>745</v>
      </c>
      <c r="C20" s="639"/>
      <c r="D20" s="639"/>
      <c r="E20" s="639"/>
      <c r="F20" s="639"/>
      <c r="G20" s="639"/>
      <c r="H20" s="636">
        <v>1.4</v>
      </c>
      <c r="I20" s="637">
        <f t="shared" si="9"/>
        <v>0</v>
      </c>
      <c r="J20" s="622"/>
      <c r="K20" s="622"/>
      <c r="L20" s="622"/>
      <c r="M20" s="622"/>
      <c r="N20" s="622"/>
      <c r="O20" s="622"/>
      <c r="P20" s="622"/>
      <c r="Q20" s="625">
        <f t="shared" ref="Q20:Q21" si="13">SUMPRODUCT($J$5:$P$5,J20:P20)</f>
        <v>0</v>
      </c>
    </row>
    <row r="21" spans="1:17" ht="15.75">
      <c r="A21" s="628"/>
      <c r="B21" s="640" t="s">
        <v>746</v>
      </c>
      <c r="C21" s="639"/>
      <c r="D21" s="639"/>
      <c r="E21" s="639"/>
      <c r="F21" s="639"/>
      <c r="G21" s="639"/>
      <c r="H21" s="636">
        <v>1.4</v>
      </c>
      <c r="I21" s="637">
        <f t="shared" si="9"/>
        <v>0</v>
      </c>
      <c r="J21" s="622"/>
      <c r="K21" s="622"/>
      <c r="L21" s="622"/>
      <c r="M21" s="622"/>
      <c r="N21" s="622"/>
      <c r="O21" s="622"/>
      <c r="P21" s="622"/>
      <c r="Q21" s="625">
        <f t="shared" si="13"/>
        <v>0</v>
      </c>
    </row>
    <row r="22" spans="1:17" ht="15.75">
      <c r="A22" s="628"/>
      <c r="B22" s="638" t="s">
        <v>760</v>
      </c>
      <c r="C22" s="639"/>
      <c r="D22" s="639"/>
      <c r="E22" s="639"/>
      <c r="F22" s="639"/>
      <c r="G22" s="639"/>
      <c r="H22" s="636">
        <v>1.4</v>
      </c>
      <c r="I22" s="637">
        <f t="shared" si="9"/>
        <v>0</v>
      </c>
      <c r="J22" s="622"/>
      <c r="K22" s="622"/>
      <c r="L22" s="622"/>
      <c r="M22" s="622"/>
      <c r="N22" s="622"/>
      <c r="O22" s="622"/>
      <c r="P22" s="622"/>
      <c r="Q22" s="625">
        <f>SUM(Q23:Q25)</f>
        <v>0</v>
      </c>
    </row>
    <row r="23" spans="1:17" ht="15.75">
      <c r="A23" s="628"/>
      <c r="B23" s="640" t="s">
        <v>744</v>
      </c>
      <c r="C23" s="639"/>
      <c r="D23" s="639"/>
      <c r="E23" s="639"/>
      <c r="F23" s="639"/>
      <c r="G23" s="639"/>
      <c r="H23" s="636">
        <v>1.4</v>
      </c>
      <c r="I23" s="637">
        <f t="shared" si="9"/>
        <v>0</v>
      </c>
      <c r="J23" s="622"/>
      <c r="K23" s="622"/>
      <c r="L23" s="622"/>
      <c r="M23" s="622"/>
      <c r="N23" s="622"/>
      <c r="O23" s="622"/>
      <c r="P23" s="622"/>
      <c r="Q23" s="625">
        <f>SUMPRODUCT($J$5:$P$5,J23:P23)</f>
        <v>0</v>
      </c>
    </row>
    <row r="24" spans="1:17" ht="15.75">
      <c r="A24" s="628"/>
      <c r="B24" s="640" t="s">
        <v>745</v>
      </c>
      <c r="C24" s="639"/>
      <c r="D24" s="639"/>
      <c r="E24" s="639"/>
      <c r="F24" s="639"/>
      <c r="G24" s="639"/>
      <c r="H24" s="636">
        <v>1.4</v>
      </c>
      <c r="I24" s="637">
        <f t="shared" si="9"/>
        <v>0</v>
      </c>
      <c r="J24" s="622"/>
      <c r="K24" s="622"/>
      <c r="L24" s="622"/>
      <c r="M24" s="622"/>
      <c r="N24" s="622"/>
      <c r="O24" s="622"/>
      <c r="P24" s="622"/>
      <c r="Q24" s="625">
        <f t="shared" ref="Q24:Q25" si="14">SUMPRODUCT($J$5:$P$5,J24:P24)</f>
        <v>0</v>
      </c>
    </row>
    <row r="25" spans="1:17" ht="15.75">
      <c r="A25" s="628"/>
      <c r="B25" s="640" t="s">
        <v>746</v>
      </c>
      <c r="C25" s="639"/>
      <c r="D25" s="639"/>
      <c r="E25" s="639"/>
      <c r="F25" s="639"/>
      <c r="G25" s="639"/>
      <c r="H25" s="636">
        <v>1.4</v>
      </c>
      <c r="I25" s="637">
        <f t="shared" si="9"/>
        <v>0</v>
      </c>
      <c r="J25" s="622"/>
      <c r="K25" s="622"/>
      <c r="L25" s="622"/>
      <c r="M25" s="622"/>
      <c r="N25" s="622"/>
      <c r="O25" s="622"/>
      <c r="P25" s="622"/>
      <c r="Q25" s="625">
        <f t="shared" si="14"/>
        <v>0</v>
      </c>
    </row>
    <row r="26" spans="1:17" ht="15.75">
      <c r="A26" s="628"/>
      <c r="B26" s="638" t="s">
        <v>761</v>
      </c>
      <c r="C26" s="639"/>
      <c r="D26" s="639"/>
      <c r="E26" s="639"/>
      <c r="F26" s="639"/>
      <c r="G26" s="639"/>
      <c r="H26" s="636">
        <v>1.4</v>
      </c>
      <c r="I26" s="637">
        <f t="shared" si="9"/>
        <v>0</v>
      </c>
      <c r="J26" s="622"/>
      <c r="K26" s="622"/>
      <c r="L26" s="622"/>
      <c r="M26" s="622"/>
      <c r="N26" s="622"/>
      <c r="O26" s="622"/>
      <c r="P26" s="622"/>
      <c r="Q26" s="625">
        <f>SUM(Q27:Q29)</f>
        <v>0</v>
      </c>
    </row>
    <row r="27" spans="1:17" ht="15.75">
      <c r="A27" s="628"/>
      <c r="B27" s="640" t="s">
        <v>744</v>
      </c>
      <c r="C27" s="639"/>
      <c r="D27" s="639"/>
      <c r="E27" s="639"/>
      <c r="F27" s="639"/>
      <c r="G27" s="639"/>
      <c r="H27" s="636">
        <v>1.4</v>
      </c>
      <c r="I27" s="637">
        <f t="shared" si="9"/>
        <v>0</v>
      </c>
      <c r="J27" s="622"/>
      <c r="K27" s="622"/>
      <c r="L27" s="622"/>
      <c r="M27" s="622"/>
      <c r="N27" s="622"/>
      <c r="O27" s="622"/>
      <c r="P27" s="622"/>
      <c r="Q27" s="625">
        <f>SUMPRODUCT($J$5:$P$5,J27:P27)</f>
        <v>0</v>
      </c>
    </row>
    <row r="28" spans="1:17" ht="15.75">
      <c r="A28" s="628"/>
      <c r="B28" s="640" t="s">
        <v>745</v>
      </c>
      <c r="C28" s="639"/>
      <c r="D28" s="639"/>
      <c r="E28" s="639"/>
      <c r="F28" s="639"/>
      <c r="G28" s="639"/>
      <c r="H28" s="636">
        <v>1.4</v>
      </c>
      <c r="I28" s="637">
        <f t="shared" si="9"/>
        <v>0</v>
      </c>
      <c r="J28" s="622"/>
      <c r="K28" s="622"/>
      <c r="L28" s="622"/>
      <c r="M28" s="622"/>
      <c r="N28" s="622"/>
      <c r="O28" s="622"/>
      <c r="P28" s="622"/>
      <c r="Q28" s="625">
        <f t="shared" ref="Q28:Q29" si="15">SUMPRODUCT($J$5:$P$5,J28:P28)</f>
        <v>0</v>
      </c>
    </row>
    <row r="29" spans="1:17" ht="15.75">
      <c r="A29" s="628"/>
      <c r="B29" s="640" t="s">
        <v>746</v>
      </c>
      <c r="C29" s="639"/>
      <c r="D29" s="639"/>
      <c r="E29" s="639"/>
      <c r="F29" s="639"/>
      <c r="G29" s="639"/>
      <c r="H29" s="636">
        <v>1.4</v>
      </c>
      <c r="I29" s="637">
        <f t="shared" si="9"/>
        <v>0</v>
      </c>
      <c r="J29" s="622"/>
      <c r="K29" s="622"/>
      <c r="L29" s="622"/>
      <c r="M29" s="622"/>
      <c r="N29" s="622"/>
      <c r="O29" s="622"/>
      <c r="P29" s="622"/>
      <c r="Q29" s="625">
        <f t="shared" si="15"/>
        <v>0</v>
      </c>
    </row>
    <row r="30" spans="1:17" ht="15.75">
      <c r="A30" s="628"/>
      <c r="B30" s="641" t="s">
        <v>762</v>
      </c>
      <c r="C30" s="639"/>
      <c r="D30" s="639"/>
      <c r="E30" s="639"/>
      <c r="F30" s="639"/>
      <c r="G30" s="639"/>
      <c r="H30" s="636">
        <v>1.4</v>
      </c>
      <c r="I30" s="637">
        <f t="shared" si="9"/>
        <v>0</v>
      </c>
      <c r="J30" s="622"/>
      <c r="K30" s="622"/>
      <c r="L30" s="622"/>
      <c r="M30" s="622"/>
      <c r="N30" s="622"/>
      <c r="O30" s="622"/>
      <c r="P30" s="622"/>
      <c r="Q30" s="625">
        <f>SUM(Q31:Q33)</f>
        <v>0</v>
      </c>
    </row>
    <row r="31" spans="1:17" ht="15.75">
      <c r="A31" s="628"/>
      <c r="B31" s="640" t="s">
        <v>744</v>
      </c>
      <c r="C31" s="639"/>
      <c r="D31" s="639"/>
      <c r="E31" s="639"/>
      <c r="F31" s="639"/>
      <c r="G31" s="639"/>
      <c r="H31" s="636">
        <v>1.4</v>
      </c>
      <c r="I31" s="637">
        <f t="shared" si="9"/>
        <v>0</v>
      </c>
      <c r="J31" s="622"/>
      <c r="K31" s="622"/>
      <c r="L31" s="622"/>
      <c r="M31" s="622"/>
      <c r="N31" s="622"/>
      <c r="O31" s="622"/>
      <c r="P31" s="622"/>
      <c r="Q31" s="625">
        <f>SUMPRODUCT($J$5:$P$5,J31:P31)</f>
        <v>0</v>
      </c>
    </row>
    <row r="32" spans="1:17" ht="15.75">
      <c r="A32" s="628"/>
      <c r="B32" s="640" t="s">
        <v>745</v>
      </c>
      <c r="C32" s="639"/>
      <c r="D32" s="639"/>
      <c r="E32" s="639"/>
      <c r="F32" s="639"/>
      <c r="G32" s="639"/>
      <c r="H32" s="636">
        <v>1.4</v>
      </c>
      <c r="I32" s="637">
        <f t="shared" si="9"/>
        <v>0</v>
      </c>
      <c r="J32" s="622"/>
      <c r="K32" s="622"/>
      <c r="L32" s="622"/>
      <c r="M32" s="622"/>
      <c r="N32" s="622"/>
      <c r="O32" s="622"/>
      <c r="P32" s="622"/>
      <c r="Q32" s="625">
        <f t="shared" ref="Q32:Q33" si="16">SUMPRODUCT($J$5:$P$5,J32:P32)</f>
        <v>0</v>
      </c>
    </row>
    <row r="33" spans="1:17" ht="15.75">
      <c r="A33" s="628"/>
      <c r="B33" s="640" t="s">
        <v>746</v>
      </c>
      <c r="C33" s="639"/>
      <c r="D33" s="639"/>
      <c r="E33" s="639"/>
      <c r="F33" s="639"/>
      <c r="G33" s="639"/>
      <c r="H33" s="636">
        <v>1.4</v>
      </c>
      <c r="I33" s="637">
        <f t="shared" si="9"/>
        <v>0</v>
      </c>
      <c r="J33" s="622"/>
      <c r="K33" s="622"/>
      <c r="L33" s="622"/>
      <c r="M33" s="622"/>
      <c r="N33" s="622"/>
      <c r="O33" s="622"/>
      <c r="P33" s="622"/>
      <c r="Q33" s="625">
        <f t="shared" si="16"/>
        <v>0</v>
      </c>
    </row>
    <row r="34" spans="1:17" ht="15.75">
      <c r="A34" s="628"/>
      <c r="B34" s="642" t="s">
        <v>64</v>
      </c>
      <c r="C34" s="643">
        <f>C6</f>
        <v>0</v>
      </c>
      <c r="D34" s="643">
        <f t="shared" ref="D34:G34" si="17">D6</f>
        <v>0</v>
      </c>
      <c r="E34" s="643">
        <f t="shared" si="17"/>
        <v>0</v>
      </c>
      <c r="F34" s="643">
        <f t="shared" si="17"/>
        <v>0</v>
      </c>
      <c r="G34" s="643">
        <f t="shared" si="17"/>
        <v>0</v>
      </c>
      <c r="H34" s="636">
        <v>1.4</v>
      </c>
      <c r="I34" s="637">
        <f>(F34+G34)*H34</f>
        <v>0</v>
      </c>
      <c r="J34" s="643">
        <f t="shared" ref="J34:Q34" si="18">J6</f>
        <v>0</v>
      </c>
      <c r="K34" s="643">
        <f t="shared" si="18"/>
        <v>0</v>
      </c>
      <c r="L34" s="643">
        <f t="shared" si="18"/>
        <v>0</v>
      </c>
      <c r="M34" s="643">
        <f t="shared" si="18"/>
        <v>0</v>
      </c>
      <c r="N34" s="643">
        <f t="shared" si="18"/>
        <v>0</v>
      </c>
      <c r="O34" s="643">
        <f t="shared" si="18"/>
        <v>0</v>
      </c>
      <c r="P34" s="643">
        <f t="shared" si="18"/>
        <v>0</v>
      </c>
      <c r="Q34" s="643">
        <f t="shared" si="18"/>
        <v>0</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Normal="100" workbookViewId="0">
      <pane xSplit="1" ySplit="5" topLeftCell="B6"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4.25"/>
  <cols>
    <col min="1" max="1" width="9.5" style="3" bestFit="1" customWidth="1"/>
    <col min="2" max="2" width="86" style="3" customWidth="1"/>
    <col min="3" max="3" width="12.75" style="3" customWidth="1"/>
    <col min="4" max="7" width="12.75" style="4" customWidth="1"/>
    <col min="8" max="8" width="6.75" style="5" customWidth="1"/>
    <col min="9" max="9" width="10.375" style="5" customWidth="1"/>
    <col min="10" max="10" width="8.875" style="5" customWidth="1"/>
    <col min="11" max="12" width="10.875" style="5" customWidth="1"/>
    <col min="13" max="13" width="6.75" style="5" customWidth="1"/>
    <col min="14" max="16384" width="9.125" style="5"/>
  </cols>
  <sheetData>
    <row r="1" spans="1:12">
      <c r="A1" s="2" t="s">
        <v>30</v>
      </c>
      <c r="B1" s="3" t="str">
        <f>'Info '!C2</f>
        <v>Paysera Bank Georgia JSC</v>
      </c>
    </row>
    <row r="2" spans="1:12">
      <c r="A2" s="2" t="s">
        <v>31</v>
      </c>
      <c r="B2" s="498">
        <v>46022</v>
      </c>
    </row>
    <row r="3" spans="1:12" ht="15" thickBot="1">
      <c r="A3" s="2"/>
    </row>
    <row r="4" spans="1:12" ht="15" customHeight="1" thickBot="1">
      <c r="A4" s="6" t="s">
        <v>93</v>
      </c>
      <c r="B4" s="7" t="s">
        <v>92</v>
      </c>
      <c r="C4" s="7"/>
      <c r="D4" s="672" t="s">
        <v>669</v>
      </c>
      <c r="E4" s="673"/>
      <c r="F4" s="673"/>
      <c r="G4" s="674"/>
      <c r="I4" s="675" t="s">
        <v>670</v>
      </c>
      <c r="J4" s="676"/>
      <c r="K4" s="676"/>
      <c r="L4" s="677"/>
    </row>
    <row r="5" spans="1:12" ht="23.25" customHeight="1">
      <c r="A5" s="8" t="s">
        <v>6</v>
      </c>
      <c r="B5" s="9"/>
      <c r="C5" s="248" t="str">
        <f>INT((MONTH($B$2))/3)&amp;"Q"&amp;"-"&amp;YEAR($B$2)</f>
        <v>4Q-2025</v>
      </c>
      <c r="D5" s="248" t="str">
        <f>IF(INT(MONTH($B$2))=3, "4"&amp;"Q"&amp;"-"&amp;YEAR($B$2)-1, IF(INT(MONTH($B$2))=6, "1"&amp;"Q"&amp;"-"&amp;YEAR($B$2), IF(INT(MONTH($B$2))=9, "2"&amp;"Q"&amp;"-"&amp;YEAR($B$2),IF(INT(MONTH($B$2))=12, "3"&amp;"Q"&amp;"-"&amp;YEAR($B$2), 0))))</f>
        <v>3Q-2025</v>
      </c>
      <c r="E5" s="248" t="str">
        <f>IF(INT(MONTH($B$2))=3, "3"&amp;"Q"&amp;"-"&amp;YEAR($B$2)-1, IF(INT(MONTH($B$2))=6, "4"&amp;"Q"&amp;"-"&amp;YEAR($B$2)-1, IF(INT(MONTH($B$2))=9, "1"&amp;"Q"&amp;"-"&amp;YEAR($B$2),IF(INT(MONTH($B$2))=12, "2"&amp;"Q"&amp;"-"&amp;YEAR($B$2), 0))))</f>
        <v>2Q-2025</v>
      </c>
      <c r="F5" s="248" t="str">
        <f>IF(INT(MONTH($B$2))=3, "2"&amp;"Q"&amp;"-"&amp;YEAR($B$2)-1, IF(INT(MONTH($B$2))=6, "3"&amp;"Q"&amp;"-"&amp;YEAR($B$2)-1, IF(INT(MONTH($B$2))=9, "4"&amp;"Q"&amp;"-"&amp;YEAR($B$2)-1,IF(INT(MONTH($B$2))=12, "1"&amp;"Q"&amp;"-"&amp;YEAR($B$2), 0))))</f>
        <v>1Q-2025</v>
      </c>
      <c r="G5" s="249" t="str">
        <f>IF(INT(MONTH($B$2))=3, "1"&amp;"Q"&amp;"-"&amp;YEAR($B$2)-1, IF(INT(MONTH($B$2))=6, "2"&amp;"Q"&amp;"-"&amp;YEAR($B$2)-1, IF(INT(MONTH($B$2))=9, "3"&amp;"Q"&amp;"-"&amp;YEAR($B$2)-1,IF(INT(MONTH($B$2))=12, "4"&amp;"Q"&amp;"-"&amp;YEAR($B$2)-1, 0))))</f>
        <v>4Q-2024</v>
      </c>
      <c r="I5" s="456" t="str">
        <f>D5</f>
        <v>3Q-2025</v>
      </c>
      <c r="J5" s="248" t="str">
        <f t="shared" ref="J5:L5" si="0">E5</f>
        <v>2Q-2025</v>
      </c>
      <c r="K5" s="248" t="str">
        <f t="shared" si="0"/>
        <v>1Q-2025</v>
      </c>
      <c r="L5" s="249" t="str">
        <f t="shared" si="0"/>
        <v>4Q-2024</v>
      </c>
    </row>
    <row r="6" spans="1:12">
      <c r="B6" s="107" t="s">
        <v>91</v>
      </c>
      <c r="C6" s="251"/>
      <c r="D6" s="251"/>
      <c r="E6" s="251"/>
      <c r="F6" s="251"/>
      <c r="G6" s="252"/>
      <c r="I6" s="457"/>
      <c r="J6" s="251"/>
      <c r="K6" s="251"/>
      <c r="L6" s="252"/>
    </row>
    <row r="7" spans="1:12">
      <c r="A7" s="10"/>
      <c r="B7" s="108" t="s">
        <v>89</v>
      </c>
      <c r="C7" s="251"/>
      <c r="D7" s="251"/>
      <c r="E7" s="251"/>
      <c r="F7" s="251"/>
      <c r="G7" s="252"/>
      <c r="I7" s="457"/>
      <c r="J7" s="251"/>
      <c r="K7" s="251"/>
      <c r="L7" s="252"/>
    </row>
    <row r="8" spans="1:12" ht="15">
      <c r="A8" s="8">
        <v>1</v>
      </c>
      <c r="B8" s="11" t="s">
        <v>332</v>
      </c>
      <c r="C8" s="523">
        <v>1931968.370000001</v>
      </c>
      <c r="D8" s="523">
        <v>2661153.29</v>
      </c>
      <c r="E8" s="523">
        <v>3096397.51</v>
      </c>
      <c r="F8" s="523">
        <v>726507.67999999993</v>
      </c>
      <c r="G8" s="12">
        <v>673366.36000000057</v>
      </c>
      <c r="I8" s="458"/>
      <c r="J8" s="459"/>
      <c r="K8" s="459"/>
      <c r="L8" s="460"/>
    </row>
    <row r="9" spans="1:12" ht="15">
      <c r="A9" s="8">
        <v>2</v>
      </c>
      <c r="B9" s="11" t="s">
        <v>333</v>
      </c>
      <c r="C9" s="523">
        <v>7669240.2100000009</v>
      </c>
      <c r="D9" s="523">
        <v>8414881.1500000004</v>
      </c>
      <c r="E9" s="523">
        <v>8867902.6799999997</v>
      </c>
      <c r="F9" s="523">
        <v>9415374.7899999991</v>
      </c>
      <c r="G9" s="545">
        <v>9450572.3900000006</v>
      </c>
      <c r="I9" s="458"/>
      <c r="J9" s="459"/>
      <c r="K9" s="459"/>
      <c r="L9" s="460"/>
    </row>
    <row r="10" spans="1:12" ht="15">
      <c r="A10" s="8">
        <v>3</v>
      </c>
      <c r="B10" s="11" t="s">
        <v>142</v>
      </c>
      <c r="C10" s="523">
        <v>7669240.2100000009</v>
      </c>
      <c r="D10" s="523">
        <v>8414881.1500000004</v>
      </c>
      <c r="E10" s="523">
        <v>8867902.6799999997</v>
      </c>
      <c r="F10" s="523">
        <v>9415374.7899999991</v>
      </c>
      <c r="G10" s="545">
        <v>9450572.3900000006</v>
      </c>
      <c r="I10" s="458"/>
      <c r="J10" s="459"/>
      <c r="K10" s="459"/>
      <c r="L10" s="460"/>
    </row>
    <row r="11" spans="1:12" ht="15">
      <c r="A11" s="8">
        <v>4</v>
      </c>
      <c r="B11" s="11" t="s">
        <v>335</v>
      </c>
      <c r="C11" s="523">
        <v>674084.95786169998</v>
      </c>
      <c r="D11" s="523">
        <v>558774.19779150025</v>
      </c>
      <c r="E11" s="523">
        <v>513841.82941650006</v>
      </c>
      <c r="F11" s="523">
        <v>391976.04856650007</v>
      </c>
      <c r="G11" s="545">
        <v>594614.89665295021</v>
      </c>
      <c r="I11" s="458"/>
      <c r="J11" s="459"/>
      <c r="K11" s="459"/>
      <c r="L11" s="460"/>
    </row>
    <row r="12" spans="1:12" ht="15">
      <c r="A12" s="8">
        <v>5</v>
      </c>
      <c r="B12" s="11" t="s">
        <v>336</v>
      </c>
      <c r="C12" s="523">
        <v>826556.5554732749</v>
      </c>
      <c r="D12" s="523">
        <v>670529.03734980011</v>
      </c>
      <c r="E12" s="523">
        <v>616610.1952997999</v>
      </c>
      <c r="F12" s="523">
        <v>470371.25827980001</v>
      </c>
      <c r="G12" s="545">
        <v>717638.66837425006</v>
      </c>
      <c r="I12" s="458"/>
      <c r="J12" s="459"/>
      <c r="K12" s="459"/>
      <c r="L12" s="460"/>
    </row>
    <row r="13" spans="1:12" ht="15">
      <c r="A13" s="8">
        <v>6</v>
      </c>
      <c r="B13" s="11" t="s">
        <v>334</v>
      </c>
      <c r="C13" s="523">
        <v>1028636.1369967499</v>
      </c>
      <c r="D13" s="523">
        <v>819535.49009420036</v>
      </c>
      <c r="E13" s="523">
        <v>753634.68314420013</v>
      </c>
      <c r="F13" s="523">
        <v>574898.20456420013</v>
      </c>
      <c r="G13" s="545">
        <v>881670.36400265025</v>
      </c>
      <c r="I13" s="458"/>
      <c r="J13" s="459"/>
      <c r="K13" s="459"/>
      <c r="L13" s="460"/>
    </row>
    <row r="14" spans="1:12">
      <c r="A14" s="10"/>
      <c r="B14" s="107" t="s">
        <v>338</v>
      </c>
      <c r="C14" s="251"/>
      <c r="D14" s="251"/>
      <c r="E14" s="251"/>
      <c r="F14" s="251"/>
      <c r="G14" s="252"/>
      <c r="I14" s="457"/>
      <c r="J14" s="251"/>
      <c r="K14" s="251"/>
      <c r="L14" s="252"/>
    </row>
    <row r="15" spans="1:12" ht="15" customHeight="1">
      <c r="A15" s="8">
        <v>7</v>
      </c>
      <c r="B15" s="11" t="s">
        <v>337</v>
      </c>
      <c r="C15" s="523">
        <v>7295291.7517499989</v>
      </c>
      <c r="D15" s="523">
        <v>7450322.6372200018</v>
      </c>
      <c r="E15" s="523">
        <v>6851224.3922199998</v>
      </c>
      <c r="F15" s="523">
        <v>5226347.3142200001</v>
      </c>
      <c r="G15" s="545">
        <v>8201584.7814200018</v>
      </c>
      <c r="I15" s="458"/>
      <c r="J15" s="459"/>
      <c r="K15" s="459"/>
      <c r="L15" s="460"/>
    </row>
    <row r="16" spans="1:12">
      <c r="A16" s="10"/>
      <c r="B16" s="107" t="s">
        <v>339</v>
      </c>
      <c r="C16" s="251"/>
      <c r="D16" s="251"/>
      <c r="E16" s="251"/>
      <c r="F16" s="251"/>
      <c r="G16" s="252"/>
      <c r="I16" s="457"/>
      <c r="J16" s="251"/>
      <c r="K16" s="251"/>
      <c r="L16" s="252"/>
    </row>
    <row r="17" spans="1:12">
      <c r="A17" s="8"/>
      <c r="B17" s="108" t="s">
        <v>327</v>
      </c>
      <c r="C17" s="251"/>
      <c r="D17" s="251"/>
      <c r="E17" s="251"/>
      <c r="F17" s="251"/>
      <c r="G17" s="252"/>
      <c r="I17" s="457"/>
      <c r="J17" s="251"/>
      <c r="K17" s="251"/>
      <c r="L17" s="252"/>
    </row>
    <row r="18" spans="1:12" ht="15">
      <c r="A18" s="8">
        <v>8</v>
      </c>
      <c r="B18" s="11" t="s">
        <v>332</v>
      </c>
      <c r="C18" s="529">
        <v>0.26482400371946185</v>
      </c>
      <c r="D18" s="529">
        <v>0.35718631522150796</v>
      </c>
      <c r="E18" s="529">
        <v>0.45194805085002848</v>
      </c>
      <c r="F18" s="529">
        <v>0.13900868739115296</v>
      </c>
      <c r="G18" s="546">
        <v>8.210198125677555E-2</v>
      </c>
      <c r="I18" s="458"/>
      <c r="J18" s="459"/>
      <c r="K18" s="459"/>
      <c r="L18" s="460"/>
    </row>
    <row r="19" spans="1:12" ht="15" customHeight="1">
      <c r="A19" s="8">
        <v>9</v>
      </c>
      <c r="B19" s="11" t="s">
        <v>333</v>
      </c>
      <c r="C19" s="529">
        <v>1.0512588764061834</v>
      </c>
      <c r="D19" s="529">
        <v>1.1294653345562913</v>
      </c>
      <c r="E19" s="529">
        <v>1.2943529758082462</v>
      </c>
      <c r="F19" s="529">
        <v>1.801521066994987</v>
      </c>
      <c r="G19" s="546">
        <v>1.1522861302866094</v>
      </c>
      <c r="I19" s="458"/>
      <c r="J19" s="459"/>
      <c r="K19" s="459"/>
      <c r="L19" s="460"/>
    </row>
    <row r="20" spans="1:12" ht="15">
      <c r="A20" s="8">
        <v>10</v>
      </c>
      <c r="B20" s="11" t="s">
        <v>142</v>
      </c>
      <c r="C20" s="529">
        <v>1.0512588764061834</v>
      </c>
      <c r="D20" s="529">
        <v>1.1294653345562913</v>
      </c>
      <c r="E20" s="529">
        <v>1.2943529758082462</v>
      </c>
      <c r="F20" s="529">
        <v>1.801521066994987</v>
      </c>
      <c r="G20" s="546">
        <v>1.1522861302866094</v>
      </c>
      <c r="I20" s="458"/>
      <c r="J20" s="459"/>
      <c r="K20" s="459"/>
      <c r="L20" s="460"/>
    </row>
    <row r="21" spans="1:12" ht="15">
      <c r="A21" s="8">
        <v>11</v>
      </c>
      <c r="B21" s="11" t="s">
        <v>335</v>
      </c>
      <c r="C21" s="529">
        <v>9.240000000000001E-2</v>
      </c>
      <c r="D21" s="529">
        <v>7.5000000000000011E-2</v>
      </c>
      <c r="E21" s="529">
        <v>7.5000000000000011E-2</v>
      </c>
      <c r="F21" s="529">
        <v>7.5000000000000011E-2</v>
      </c>
      <c r="G21" s="546">
        <v>7.2500000000000009E-2</v>
      </c>
      <c r="I21" s="458"/>
      <c r="J21" s="459"/>
      <c r="K21" s="459"/>
      <c r="L21" s="460"/>
    </row>
    <row r="22" spans="1:12" ht="15">
      <c r="A22" s="8">
        <v>12</v>
      </c>
      <c r="B22" s="11" t="s">
        <v>336</v>
      </c>
      <c r="C22" s="529">
        <v>0.1133</v>
      </c>
      <c r="D22" s="529">
        <v>0.09</v>
      </c>
      <c r="E22" s="529">
        <v>8.9999999999999983E-2</v>
      </c>
      <c r="F22" s="529">
        <v>0.09</v>
      </c>
      <c r="G22" s="546">
        <v>8.7499999999999994E-2</v>
      </c>
      <c r="I22" s="458"/>
      <c r="J22" s="459"/>
      <c r="K22" s="459"/>
      <c r="L22" s="460"/>
    </row>
    <row r="23" spans="1:12" ht="15">
      <c r="A23" s="8">
        <v>13</v>
      </c>
      <c r="B23" s="11" t="s">
        <v>334</v>
      </c>
      <c r="C23" s="529">
        <v>0.14100000000000001</v>
      </c>
      <c r="D23" s="529">
        <v>0.11000000000000003</v>
      </c>
      <c r="E23" s="529">
        <v>0.11000000000000003</v>
      </c>
      <c r="F23" s="529">
        <v>0.11000000000000003</v>
      </c>
      <c r="G23" s="546">
        <v>0.10750000000000001</v>
      </c>
      <c r="I23" s="458"/>
      <c r="J23" s="459"/>
      <c r="K23" s="459"/>
      <c r="L23" s="460"/>
    </row>
    <row r="24" spans="1:12">
      <c r="A24" s="10"/>
      <c r="B24" s="107" t="s">
        <v>88</v>
      </c>
      <c r="C24" s="251"/>
      <c r="D24" s="251"/>
      <c r="E24" s="251"/>
      <c r="F24" s="251"/>
      <c r="G24" s="252"/>
      <c r="I24" s="457"/>
      <c r="J24" s="251"/>
      <c r="K24" s="251"/>
      <c r="L24" s="252"/>
    </row>
    <row r="25" spans="1:12" ht="15" customHeight="1">
      <c r="A25" s="253">
        <v>14</v>
      </c>
      <c r="B25" s="11" t="s">
        <v>87</v>
      </c>
      <c r="C25" s="529">
        <v>3.0484093696770607E-2</v>
      </c>
      <c r="D25" s="529">
        <v>2.2067888592719253E-2</v>
      </c>
      <c r="E25" s="529">
        <v>1.424619881887345E-2</v>
      </c>
      <c r="F25" s="529">
        <v>7.2298596457987425E-3</v>
      </c>
      <c r="G25" s="546">
        <v>3.0269361570300815E-2</v>
      </c>
      <c r="I25" s="461"/>
      <c r="J25" s="462"/>
      <c r="K25" s="462"/>
      <c r="L25" s="463"/>
    </row>
    <row r="26" spans="1:12" ht="15">
      <c r="A26" s="253">
        <v>15</v>
      </c>
      <c r="B26" s="11" t="s">
        <v>86</v>
      </c>
      <c r="C26" s="529">
        <v>1.2776319506637538E-4</v>
      </c>
      <c r="D26" s="529">
        <v>5.088606143583417E-5</v>
      </c>
      <c r="E26" s="529">
        <v>4.8260699157151663E-5</v>
      </c>
      <c r="F26" s="529">
        <v>3.337259904549335E-5</v>
      </c>
      <c r="G26" s="546">
        <v>4.2712697496680022E-4</v>
      </c>
      <c r="I26" s="461"/>
      <c r="J26" s="462"/>
      <c r="K26" s="462"/>
      <c r="L26" s="463"/>
    </row>
    <row r="27" spans="1:12" ht="15">
      <c r="A27" s="253">
        <v>16</v>
      </c>
      <c r="B27" s="11" t="s">
        <v>85</v>
      </c>
      <c r="C27" s="529">
        <v>-8.7316477327953529E-2</v>
      </c>
      <c r="D27" s="529">
        <v>-4.8268574108967205E-2</v>
      </c>
      <c r="E27" s="529">
        <v>-2.8048909202279988E-2</v>
      </c>
      <c r="F27" s="529">
        <v>-2.5157375055518739E-3</v>
      </c>
      <c r="G27" s="546">
        <v>-3.9938356833347476E-2</v>
      </c>
      <c r="I27" s="461"/>
      <c r="J27" s="462"/>
      <c r="K27" s="462"/>
      <c r="L27" s="463"/>
    </row>
    <row r="28" spans="1:12" ht="15">
      <c r="A28" s="253">
        <v>17</v>
      </c>
      <c r="B28" s="11" t="s">
        <v>84</v>
      </c>
      <c r="C28" s="529">
        <v>3.0356330501704231E-2</v>
      </c>
      <c r="D28" s="529">
        <v>2.2017002531283421E-2</v>
      </c>
      <c r="E28" s="529">
        <v>1.4197938119716298E-2</v>
      </c>
      <c r="F28" s="529">
        <v>7.1964870467532503E-3</v>
      </c>
      <c r="G28" s="546">
        <v>2.9842234595334017E-2</v>
      </c>
      <c r="I28" s="461"/>
      <c r="J28" s="462"/>
      <c r="K28" s="462"/>
      <c r="L28" s="463"/>
    </row>
    <row r="29" spans="1:12" ht="15">
      <c r="A29" s="253">
        <v>18</v>
      </c>
      <c r="B29" s="11" t="s">
        <v>154</v>
      </c>
      <c r="C29" s="529">
        <v>-8.710454855618982E-2</v>
      </c>
      <c r="D29" s="529">
        <v>-4.8141464710960792E-2</v>
      </c>
      <c r="E29" s="529">
        <v>-2.8162871159753834E-2</v>
      </c>
      <c r="F29" s="529">
        <v>-1.8769956869440624E-3</v>
      </c>
      <c r="G29" s="546">
        <v>-4.0477892286664333E-2</v>
      </c>
      <c r="I29" s="461"/>
      <c r="J29" s="462"/>
      <c r="K29" s="462"/>
      <c r="L29" s="463"/>
    </row>
    <row r="30" spans="1:12" ht="15">
      <c r="A30" s="253">
        <v>19</v>
      </c>
      <c r="B30" s="11" t="s">
        <v>155</v>
      </c>
      <c r="C30" s="529">
        <v>-0.19790973657172836</v>
      </c>
      <c r="D30" s="529">
        <v>-0.11196096014648427</v>
      </c>
      <c r="E30" s="529">
        <v>-6.1352723056667668E-2</v>
      </c>
      <c r="F30" s="529">
        <v>-3.6915196354596063E-3</v>
      </c>
      <c r="G30" s="546">
        <v>-9.2256099624793392E-2</v>
      </c>
      <c r="I30" s="461"/>
      <c r="J30" s="462"/>
      <c r="K30" s="462"/>
      <c r="L30" s="463"/>
    </row>
    <row r="31" spans="1:12">
      <c r="A31" s="10"/>
      <c r="B31" s="107" t="s">
        <v>216</v>
      </c>
      <c r="C31" s="251"/>
      <c r="D31" s="251"/>
      <c r="E31" s="251"/>
      <c r="F31" s="251"/>
      <c r="G31" s="252"/>
      <c r="I31" s="457"/>
      <c r="J31" s="251"/>
      <c r="K31" s="251"/>
      <c r="L31" s="252"/>
    </row>
    <row r="32" spans="1:12" ht="15">
      <c r="A32" s="253">
        <v>20</v>
      </c>
      <c r="B32" s="11" t="s">
        <v>83</v>
      </c>
      <c r="C32" s="529">
        <v>0</v>
      </c>
      <c r="D32" s="529">
        <v>0</v>
      </c>
      <c r="E32" s="529">
        <v>0</v>
      </c>
      <c r="F32" s="529">
        <v>0</v>
      </c>
      <c r="G32" s="547">
        <v>0</v>
      </c>
      <c r="I32" s="461"/>
      <c r="J32" s="462"/>
      <c r="K32" s="462"/>
      <c r="L32" s="463"/>
    </row>
    <row r="33" spans="1:12" ht="15" customHeight="1">
      <c r="A33" s="253">
        <v>21</v>
      </c>
      <c r="B33" s="11" t="s">
        <v>680</v>
      </c>
      <c r="C33" s="529">
        <v>0</v>
      </c>
      <c r="D33" s="529">
        <v>0</v>
      </c>
      <c r="E33" s="529">
        <v>0</v>
      </c>
      <c r="F33" s="529">
        <v>0</v>
      </c>
      <c r="G33" s="547">
        <v>0</v>
      </c>
      <c r="I33" s="461"/>
      <c r="J33" s="462"/>
      <c r="K33" s="462"/>
      <c r="L33" s="463"/>
    </row>
    <row r="34" spans="1:12" ht="15">
      <c r="A34" s="253">
        <v>22</v>
      </c>
      <c r="B34" s="11" t="s">
        <v>82</v>
      </c>
      <c r="C34" s="529">
        <v>0</v>
      </c>
      <c r="D34" s="529">
        <v>0</v>
      </c>
      <c r="E34" s="529">
        <v>0</v>
      </c>
      <c r="F34" s="529">
        <v>0</v>
      </c>
      <c r="G34" s="547">
        <v>0</v>
      </c>
      <c r="I34" s="461"/>
      <c r="J34" s="462"/>
      <c r="K34" s="462"/>
      <c r="L34" s="463"/>
    </row>
    <row r="35" spans="1:12" ht="15" customHeight="1">
      <c r="A35" s="253">
        <v>23</v>
      </c>
      <c r="B35" s="11" t="s">
        <v>81</v>
      </c>
      <c r="C35" s="529">
        <v>0.66146392269136556</v>
      </c>
      <c r="D35" s="529">
        <v>0.72173338271363985</v>
      </c>
      <c r="E35" s="529">
        <v>0.64539200804272046</v>
      </c>
      <c r="F35" s="529">
        <v>0.73949121428451792</v>
      </c>
      <c r="G35" s="547">
        <v>0.76303078120451207</v>
      </c>
      <c r="I35" s="461"/>
      <c r="J35" s="462"/>
      <c r="K35" s="462"/>
      <c r="L35" s="463"/>
    </row>
    <row r="36" spans="1:12" ht="15">
      <c r="A36" s="253">
        <v>24</v>
      </c>
      <c r="B36" s="11" t="s">
        <v>80</v>
      </c>
      <c r="C36" s="529">
        <v>0</v>
      </c>
      <c r="D36" s="529">
        <v>0</v>
      </c>
      <c r="E36" s="529">
        <v>0</v>
      </c>
      <c r="F36" s="529">
        <v>0</v>
      </c>
      <c r="G36" s="547">
        <v>0</v>
      </c>
      <c r="I36" s="461"/>
      <c r="J36" s="462"/>
      <c r="K36" s="462"/>
      <c r="L36" s="463"/>
    </row>
    <row r="37" spans="1:12" ht="15" customHeight="1">
      <c r="A37" s="10"/>
      <c r="B37" s="107" t="s">
        <v>217</v>
      </c>
      <c r="C37" s="251"/>
      <c r="D37" s="251"/>
      <c r="E37" s="251"/>
      <c r="F37" s="251"/>
      <c r="G37" s="252"/>
      <c r="I37" s="457"/>
      <c r="J37" s="251"/>
      <c r="K37" s="251"/>
      <c r="L37" s="252"/>
    </row>
    <row r="38" spans="1:12" ht="15" customHeight="1">
      <c r="A38" s="253">
        <v>25</v>
      </c>
      <c r="B38" s="11" t="s">
        <v>79</v>
      </c>
      <c r="C38" s="529">
        <v>0.88988329853666992</v>
      </c>
      <c r="D38" s="529">
        <v>0.93314206911610531</v>
      </c>
      <c r="E38" s="529">
        <v>0.95797163989772016</v>
      </c>
      <c r="F38" s="529">
        <v>0.91530631998939271</v>
      </c>
      <c r="G38" s="547">
        <v>0.68509731362112347</v>
      </c>
      <c r="I38" s="464"/>
      <c r="J38" s="465"/>
      <c r="K38" s="465"/>
      <c r="L38" s="466"/>
    </row>
    <row r="39" spans="1:12" ht="15" customHeight="1">
      <c r="A39" s="253">
        <v>26</v>
      </c>
      <c r="B39" s="11" t="s">
        <v>78</v>
      </c>
      <c r="C39" s="529">
        <v>0.88086308992194229</v>
      </c>
      <c r="D39" s="529">
        <v>0.95139024575567566</v>
      </c>
      <c r="E39" s="529">
        <v>0.93518608029238648</v>
      </c>
      <c r="F39" s="529">
        <v>0.84497130863621861</v>
      </c>
      <c r="G39" s="547">
        <v>0.88428019051975149</v>
      </c>
      <c r="I39" s="464"/>
      <c r="J39" s="465"/>
      <c r="K39" s="465"/>
      <c r="L39" s="466"/>
    </row>
    <row r="40" spans="1:12" ht="15" customHeight="1">
      <c r="A40" s="253">
        <v>27</v>
      </c>
      <c r="B40" s="11" t="s">
        <v>77</v>
      </c>
      <c r="C40" s="529">
        <v>0.55433524355040209</v>
      </c>
      <c r="D40" s="529">
        <v>0.16453241549537564</v>
      </c>
      <c r="E40" s="529">
        <v>0.24619806688362961</v>
      </c>
      <c r="F40" s="529">
        <v>0.34317463989852542</v>
      </c>
      <c r="G40" s="547">
        <v>0</v>
      </c>
      <c r="I40" s="464"/>
      <c r="J40" s="465"/>
      <c r="K40" s="465"/>
      <c r="L40" s="466"/>
    </row>
    <row r="41" spans="1:12" ht="15" customHeight="1">
      <c r="A41" s="254"/>
      <c r="B41" s="107" t="s">
        <v>258</v>
      </c>
      <c r="C41" s="251"/>
      <c r="D41" s="251"/>
      <c r="E41" s="251"/>
      <c r="F41" s="251"/>
      <c r="G41" s="252"/>
      <c r="I41" s="457"/>
      <c r="J41" s="251"/>
      <c r="K41" s="251"/>
      <c r="L41" s="252"/>
    </row>
    <row r="42" spans="1:12" ht="15">
      <c r="A42" s="253">
        <v>28</v>
      </c>
      <c r="B42" s="11" t="s">
        <v>241</v>
      </c>
      <c r="C42" s="525">
        <v>15431164.110845288</v>
      </c>
      <c r="D42" s="525">
        <v>19754521.294307768</v>
      </c>
      <c r="E42" s="525">
        <v>19500066.700562641</v>
      </c>
      <c r="F42" s="526">
        <v>16952083.943366028</v>
      </c>
      <c r="G42" s="13">
        <v>17492873.022396747</v>
      </c>
      <c r="I42" s="461"/>
      <c r="J42" s="462"/>
      <c r="K42" s="462"/>
      <c r="L42" s="463"/>
    </row>
    <row r="43" spans="1:12" ht="15" customHeight="1">
      <c r="A43" s="253">
        <v>29</v>
      </c>
      <c r="B43" s="11" t="s">
        <v>253</v>
      </c>
      <c r="C43" s="525">
        <v>8693798.2647666316</v>
      </c>
      <c r="D43" s="525">
        <v>12992812.266543152</v>
      </c>
      <c r="E43" s="525">
        <v>9189600.4306320678</v>
      </c>
      <c r="F43" s="526">
        <v>9929983.1395449489</v>
      </c>
      <c r="G43" s="13">
        <v>11035445.930279344</v>
      </c>
      <c r="I43" s="461"/>
      <c r="J43" s="462"/>
      <c r="K43" s="462"/>
      <c r="L43" s="463"/>
    </row>
    <row r="44" spans="1:12" ht="15" customHeight="1">
      <c r="A44" s="287">
        <v>30</v>
      </c>
      <c r="B44" s="288" t="s">
        <v>242</v>
      </c>
      <c r="C44" s="549">
        <v>1.7749622939127985</v>
      </c>
      <c r="D44" s="549">
        <v>1.5204192047918834</v>
      </c>
      <c r="E44" s="549">
        <v>2.121971118087167</v>
      </c>
      <c r="F44" s="524">
        <v>1.7071614025059536</v>
      </c>
      <c r="G44" s="544">
        <v>1.585153253698552</v>
      </c>
      <c r="I44" s="467"/>
      <c r="J44" s="468"/>
      <c r="K44" s="468"/>
      <c r="L44" s="289"/>
    </row>
    <row r="45" spans="1:12" ht="15" customHeight="1">
      <c r="A45" s="287"/>
      <c r="B45" s="107" t="s">
        <v>342</v>
      </c>
      <c r="C45" s="170"/>
      <c r="D45" s="170"/>
      <c r="E45" s="170"/>
      <c r="F45" s="170"/>
      <c r="G45" s="527"/>
      <c r="I45" s="467"/>
      <c r="J45" s="468"/>
      <c r="K45" s="468"/>
      <c r="L45" s="289"/>
    </row>
    <row r="46" spans="1:12" ht="15" customHeight="1">
      <c r="A46" s="287">
        <v>31</v>
      </c>
      <c r="B46" s="288" t="s">
        <v>349</v>
      </c>
      <c r="C46" s="525">
        <v>11357639.214500003</v>
      </c>
      <c r="D46" s="525">
        <v>10149795.978000002</v>
      </c>
      <c r="E46" s="525">
        <v>10651059.307499999</v>
      </c>
      <c r="F46" s="526">
        <v>11792716.571999999</v>
      </c>
      <c r="G46" s="289">
        <v>11966360.653000005</v>
      </c>
      <c r="I46" s="467"/>
      <c r="J46" s="468"/>
      <c r="K46" s="468"/>
      <c r="L46" s="289"/>
    </row>
    <row r="47" spans="1:12" ht="15" customHeight="1">
      <c r="A47" s="287">
        <v>32</v>
      </c>
      <c r="B47" s="288" t="s">
        <v>364</v>
      </c>
      <c r="C47" s="525">
        <v>2489068.5844999976</v>
      </c>
      <c r="D47" s="525">
        <v>2310899.2105000019</v>
      </c>
      <c r="E47" s="525">
        <v>1652316.3330000015</v>
      </c>
      <c r="F47" s="526">
        <v>2291863.6489999997</v>
      </c>
      <c r="G47" s="289">
        <v>2664636.5005000005</v>
      </c>
      <c r="I47" s="467"/>
      <c r="J47" s="468"/>
      <c r="K47" s="468"/>
      <c r="L47" s="289"/>
    </row>
    <row r="48" spans="1:12" ht="15.75" thickBot="1">
      <c r="A48" s="255">
        <v>33</v>
      </c>
      <c r="B48" s="109" t="s">
        <v>382</v>
      </c>
      <c r="C48" s="528">
        <v>4.5630077392108168</v>
      </c>
      <c r="D48" s="528">
        <v>4.3921413499483268</v>
      </c>
      <c r="E48" s="528">
        <v>6.446138124266783</v>
      </c>
      <c r="F48" s="528">
        <v>5.1454704022839541</v>
      </c>
      <c r="G48" s="548">
        <v>4.4908041493669399</v>
      </c>
      <c r="I48" s="469"/>
      <c r="J48" s="14"/>
      <c r="K48" s="14"/>
      <c r="L48" s="15"/>
    </row>
    <row r="49" spans="1:2">
      <c r="A49" s="16"/>
    </row>
    <row r="50" spans="1:2" ht="38.25">
      <c r="B50" s="163" t="s">
        <v>677</v>
      </c>
    </row>
    <row r="51" spans="1:2" ht="51">
      <c r="B51" s="163" t="s">
        <v>257</v>
      </c>
    </row>
    <row r="53" spans="1:2" ht="15.75">
      <c r="B53" s="162"/>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37"/>
  <sheetViews>
    <sheetView topLeftCell="A13" zoomScale="90" zoomScaleNormal="90" workbookViewId="0">
      <selection activeCell="A6" sqref="A6:C6"/>
    </sheetView>
  </sheetViews>
  <sheetFormatPr defaultRowHeight="15"/>
  <cols>
    <col min="1" max="1" width="11.5" customWidth="1"/>
    <col min="2" max="2" width="76.875" style="213" customWidth="1"/>
    <col min="3" max="3" width="22.875" customWidth="1"/>
  </cols>
  <sheetData>
    <row r="1" spans="1:3">
      <c r="A1" s="2" t="s">
        <v>30</v>
      </c>
      <c r="B1" s="3" t="str">
        <f>'Info '!C2</f>
        <v>Paysera Bank Georgia JSC</v>
      </c>
    </row>
    <row r="2" spans="1:3">
      <c r="A2" s="2" t="s">
        <v>31</v>
      </c>
      <c r="B2" s="498">
        <f>'1. key ratios '!B2</f>
        <v>46022</v>
      </c>
    </row>
    <row r="3" spans="1:3">
      <c r="A3" s="4"/>
      <c r="B3"/>
    </row>
    <row r="4" spans="1:3">
      <c r="A4" s="4" t="s">
        <v>295</v>
      </c>
      <c r="B4" t="s">
        <v>296</v>
      </c>
    </row>
    <row r="5" spans="1:3">
      <c r="A5" s="214" t="s">
        <v>297</v>
      </c>
      <c r="B5" s="215"/>
      <c r="C5" s="216"/>
    </row>
    <row r="6" spans="1:3">
      <c r="A6" s="217">
        <v>1</v>
      </c>
      <c r="B6" s="218" t="s">
        <v>331</v>
      </c>
      <c r="C6" s="219">
        <v>18194378.539999999</v>
      </c>
    </row>
    <row r="7" spans="1:3">
      <c r="A7" s="217">
        <v>2</v>
      </c>
      <c r="B7" s="218" t="s">
        <v>298</v>
      </c>
      <c r="C7" s="219">
        <v>-223930.08000000002</v>
      </c>
    </row>
    <row r="8" spans="1:3" ht="24">
      <c r="A8" s="220">
        <v>3</v>
      </c>
      <c r="B8" s="221" t="s">
        <v>299</v>
      </c>
      <c r="C8" s="219">
        <f>C6+C7</f>
        <v>17970448.460000001</v>
      </c>
    </row>
    <row r="9" spans="1:3">
      <c r="A9" s="644" t="s">
        <v>300</v>
      </c>
      <c r="B9" s="645"/>
      <c r="C9" s="646"/>
    </row>
    <row r="10" spans="1:3" ht="25.7" customHeight="1">
      <c r="A10" s="647">
        <v>4</v>
      </c>
      <c r="B10" s="648" t="s">
        <v>763</v>
      </c>
      <c r="C10" s="649">
        <f>'15. CCR '!F34</f>
        <v>0</v>
      </c>
    </row>
    <row r="11" spans="1:3" ht="25.7" customHeight="1">
      <c r="A11" s="647">
        <v>5</v>
      </c>
      <c r="B11" s="650" t="s">
        <v>764</v>
      </c>
      <c r="C11" s="649">
        <f>'15. CCR '!G34</f>
        <v>0</v>
      </c>
    </row>
    <row r="12" spans="1:3" ht="25.7" customHeight="1">
      <c r="A12" s="647">
        <v>6</v>
      </c>
      <c r="B12" s="650" t="s">
        <v>765</v>
      </c>
      <c r="C12" s="651">
        <f>'15. CCR '!I34</f>
        <v>0</v>
      </c>
    </row>
    <row r="13" spans="1:3" ht="25.7" customHeight="1">
      <c r="A13" s="652">
        <v>7</v>
      </c>
      <c r="B13" s="648" t="s">
        <v>766</v>
      </c>
      <c r="C13" s="649">
        <f>'15. CCR '!E34</f>
        <v>0</v>
      </c>
    </row>
    <row r="14" spans="1:3" ht="25.7" customHeight="1">
      <c r="A14" s="653">
        <v>8</v>
      </c>
      <c r="B14" s="654" t="s">
        <v>301</v>
      </c>
      <c r="C14" s="655">
        <f>C12</f>
        <v>0</v>
      </c>
    </row>
    <row r="15" spans="1:3">
      <c r="A15" s="644" t="s">
        <v>302</v>
      </c>
      <c r="B15" s="645"/>
      <c r="C15" s="646"/>
    </row>
    <row r="16" spans="1:3">
      <c r="A16" s="652">
        <v>9</v>
      </c>
      <c r="B16" s="648" t="s">
        <v>303</v>
      </c>
      <c r="C16" s="649">
        <v>0</v>
      </c>
    </row>
    <row r="17" spans="1:3">
      <c r="A17" s="652">
        <v>10</v>
      </c>
      <c r="B17" s="648" t="s">
        <v>304</v>
      </c>
      <c r="C17" s="649">
        <v>0</v>
      </c>
    </row>
    <row r="18" spans="1:3">
      <c r="A18" s="652">
        <v>11</v>
      </c>
      <c r="B18" s="648" t="s">
        <v>305</v>
      </c>
      <c r="C18" s="649">
        <v>0</v>
      </c>
    </row>
    <row r="19" spans="1:3" ht="30">
      <c r="A19" s="652">
        <v>12</v>
      </c>
      <c r="B19" s="648" t="s">
        <v>306</v>
      </c>
      <c r="C19" s="649">
        <v>0</v>
      </c>
    </row>
    <row r="20" spans="1:3">
      <c r="A20" s="652">
        <v>14</v>
      </c>
      <c r="B20" s="648" t="s">
        <v>307</v>
      </c>
      <c r="C20" s="649">
        <v>0</v>
      </c>
    </row>
    <row r="21" spans="1:3">
      <c r="A21" s="652">
        <v>14</v>
      </c>
      <c r="B21" s="648" t="s">
        <v>308</v>
      </c>
      <c r="C21" s="649">
        <v>0</v>
      </c>
    </row>
    <row r="22" spans="1:3">
      <c r="A22" s="653">
        <v>15</v>
      </c>
      <c r="B22" s="654" t="s">
        <v>309</v>
      </c>
      <c r="C22" s="655">
        <f>SUM(C16:C21)</f>
        <v>0</v>
      </c>
    </row>
    <row r="23" spans="1:3">
      <c r="A23" s="644" t="s">
        <v>310</v>
      </c>
      <c r="B23" s="645"/>
      <c r="C23" s="646"/>
    </row>
    <row r="24" spans="1:3">
      <c r="A24" s="656">
        <v>16</v>
      </c>
      <c r="B24" s="650" t="s">
        <v>311</v>
      </c>
      <c r="C24" s="649">
        <v>0</v>
      </c>
    </row>
    <row r="25" spans="1:3">
      <c r="A25" s="656">
        <v>17</v>
      </c>
      <c r="B25" s="650" t="s">
        <v>312</v>
      </c>
      <c r="C25" s="649">
        <v>0</v>
      </c>
    </row>
    <row r="26" spans="1:3">
      <c r="A26" s="657">
        <v>18</v>
      </c>
      <c r="B26" s="654" t="s">
        <v>313</v>
      </c>
      <c r="C26" s="655">
        <f>C24+C25</f>
        <v>0</v>
      </c>
    </row>
    <row r="27" spans="1:3">
      <c r="A27" s="644" t="s">
        <v>314</v>
      </c>
      <c r="B27" s="645"/>
      <c r="C27" s="646"/>
    </row>
    <row r="28" spans="1:3" ht="30">
      <c r="A28" s="656">
        <v>19</v>
      </c>
      <c r="B28" s="648" t="s">
        <v>315</v>
      </c>
      <c r="C28" s="658">
        <v>0</v>
      </c>
    </row>
    <row r="29" spans="1:3">
      <c r="A29" s="656">
        <v>20</v>
      </c>
      <c r="B29" s="650" t="s">
        <v>316</v>
      </c>
      <c r="C29" s="658">
        <v>0</v>
      </c>
    </row>
    <row r="30" spans="1:3">
      <c r="A30" s="644" t="s">
        <v>767</v>
      </c>
      <c r="B30" s="645"/>
      <c r="C30" s="646"/>
    </row>
    <row r="31" spans="1:3">
      <c r="A31" s="657">
        <v>21</v>
      </c>
      <c r="B31" s="659" t="s">
        <v>317</v>
      </c>
      <c r="C31" s="655">
        <f>'1. key ratios '!C9</f>
        <v>7669240.2100000009</v>
      </c>
    </row>
    <row r="32" spans="1:3">
      <c r="A32" s="657">
        <v>22</v>
      </c>
      <c r="B32" s="654" t="s">
        <v>318</v>
      </c>
      <c r="C32" s="655">
        <f>C8+C14+C22+C26</f>
        <v>17970448.460000001</v>
      </c>
    </row>
    <row r="33" spans="1:3">
      <c r="A33" s="644" t="s">
        <v>319</v>
      </c>
      <c r="B33" s="645"/>
      <c r="C33" s="646"/>
    </row>
    <row r="34" spans="1:3">
      <c r="A34" s="653">
        <v>23</v>
      </c>
      <c r="B34" s="654" t="s">
        <v>319</v>
      </c>
      <c r="C34" s="662">
        <f>C31/C32</f>
        <v>0.42676955041332343</v>
      </c>
    </row>
    <row r="35" spans="1:3">
      <c r="A35" s="644" t="s">
        <v>320</v>
      </c>
      <c r="B35" s="645"/>
      <c r="C35" s="646"/>
    </row>
    <row r="36" spans="1:3">
      <c r="A36" s="660" t="s">
        <v>321</v>
      </c>
      <c r="B36" s="648" t="s">
        <v>322</v>
      </c>
      <c r="C36" s="658">
        <v>0</v>
      </c>
    </row>
    <row r="37" spans="1:3">
      <c r="A37" s="660" t="s">
        <v>323</v>
      </c>
      <c r="B37" s="661" t="s">
        <v>324</v>
      </c>
      <c r="C37" s="658">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59BF-E07F-4CAB-B6A5-EB1CD843A355}">
  <dimension ref="A1:F9"/>
  <sheetViews>
    <sheetView zoomScale="80" zoomScaleNormal="80" workbookViewId="0">
      <selection activeCell="A6" sqref="A6:C6"/>
    </sheetView>
  </sheetViews>
  <sheetFormatPr defaultColWidth="8.875" defaultRowHeight="15"/>
  <cols>
    <col min="1" max="1" width="11.5" customWidth="1"/>
    <col min="2" max="2" width="76.875" style="213" customWidth="1"/>
    <col min="3" max="6" width="25.375" customWidth="1"/>
  </cols>
  <sheetData>
    <row r="1" spans="1:6">
      <c r="A1" s="2" t="s">
        <v>30</v>
      </c>
      <c r="B1" s="3">
        <v>0</v>
      </c>
    </row>
    <row r="2" spans="1:6">
      <c r="A2" s="2" t="s">
        <v>31</v>
      </c>
      <c r="B2" s="250">
        <v>45747</v>
      </c>
    </row>
    <row r="3" spans="1:6">
      <c r="A3" s="4"/>
      <c r="B3"/>
    </row>
    <row r="4" spans="1:6">
      <c r="A4" s="621" t="s">
        <v>738</v>
      </c>
    </row>
    <row r="5" spans="1:6" ht="45">
      <c r="B5" s="622"/>
      <c r="C5" s="623" t="s">
        <v>739</v>
      </c>
      <c r="D5" s="623" t="s">
        <v>740</v>
      </c>
      <c r="E5" s="623" t="s">
        <v>741</v>
      </c>
      <c r="F5" s="623" t="s">
        <v>742</v>
      </c>
    </row>
    <row r="6" spans="1:6">
      <c r="B6" s="624" t="s">
        <v>743</v>
      </c>
      <c r="C6" s="625" t="b">
        <f>IF(C7&gt;0,C7,IF(C8&gt;0,C8,IF(C9&gt;0,C9)))</f>
        <v>0</v>
      </c>
      <c r="D6" s="625" t="b">
        <f>IF(D7&gt;0,D7,IF(D8&gt;0,D8,IF(D9&gt;0,D9)))</f>
        <v>0</v>
      </c>
      <c r="E6" s="625" t="b">
        <f>IF(E7&gt;0,E7,IF(E8&gt;0,E8,IF(E9&gt;0,E9)))</f>
        <v>0</v>
      </c>
      <c r="F6" s="625" t="b">
        <f>IF(F7&gt;0,F7,IF(F8&gt;0,F8,IF(F9&gt;0,F9)))</f>
        <v>0</v>
      </c>
    </row>
    <row r="7" spans="1:6">
      <c r="B7" s="626" t="s">
        <v>744</v>
      </c>
      <c r="C7" s="627"/>
      <c r="D7" s="627"/>
      <c r="E7" s="627"/>
      <c r="F7" s="627"/>
    </row>
    <row r="8" spans="1:6">
      <c r="B8" s="626" t="s">
        <v>745</v>
      </c>
      <c r="C8" s="627"/>
      <c r="D8" s="627"/>
      <c r="E8" s="627"/>
      <c r="F8" s="627"/>
    </row>
    <row r="9" spans="1:6">
      <c r="B9" s="626" t="s">
        <v>746</v>
      </c>
      <c r="C9" s="627"/>
      <c r="D9" s="627"/>
      <c r="E9" s="627"/>
      <c r="F9" s="627"/>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90" zoomScaleNormal="90" workbookViewId="0">
      <pane xSplit="2" ySplit="6" topLeftCell="C19" activePane="bottomRight" state="frozen"/>
      <selection activeCell="A6" sqref="A6:C6"/>
      <selection pane="topRight" activeCell="A6" sqref="A6:C6"/>
      <selection pane="bottomLeft" activeCell="A6" sqref="A6:C6"/>
      <selection pane="bottomRight" activeCell="A6" sqref="A6:C6"/>
    </sheetView>
  </sheetViews>
  <sheetFormatPr defaultRowHeight="15.75"/>
  <cols>
    <col min="1" max="1" width="8.75" style="127"/>
    <col min="2" max="2" width="82.625" style="134" customWidth="1"/>
    <col min="3" max="7" width="17.5" style="127" customWidth="1"/>
  </cols>
  <sheetData>
    <row r="1" spans="1:7">
      <c r="A1" s="127" t="s">
        <v>30</v>
      </c>
      <c r="B1" s="3" t="str">
        <f>'Info '!C2</f>
        <v>Paysera Bank Georgia JSC</v>
      </c>
    </row>
    <row r="2" spans="1:7">
      <c r="A2" s="127" t="s">
        <v>31</v>
      </c>
      <c r="B2" s="498">
        <f>'1. key ratios '!B2</f>
        <v>46022</v>
      </c>
    </row>
    <row r="4" spans="1:7" ht="16.5" thickBot="1">
      <c r="A4" s="127" t="s">
        <v>381</v>
      </c>
      <c r="B4" s="256" t="s">
        <v>342</v>
      </c>
    </row>
    <row r="5" spans="1:7">
      <c r="A5" s="257"/>
      <c r="B5" s="258"/>
      <c r="C5" s="742" t="s">
        <v>343</v>
      </c>
      <c r="D5" s="742"/>
      <c r="E5" s="742"/>
      <c r="F5" s="742"/>
      <c r="G5" s="743" t="s">
        <v>344</v>
      </c>
    </row>
    <row r="6" spans="1:7">
      <c r="A6" s="259"/>
      <c r="B6" s="260"/>
      <c r="C6" s="261" t="s">
        <v>345</v>
      </c>
      <c r="D6" s="261" t="s">
        <v>346</v>
      </c>
      <c r="E6" s="261" t="s">
        <v>347</v>
      </c>
      <c r="F6" s="261" t="s">
        <v>348</v>
      </c>
      <c r="G6" s="744"/>
    </row>
    <row r="7" spans="1:7">
      <c r="A7" s="262"/>
      <c r="B7" s="263" t="s">
        <v>349</v>
      </c>
      <c r="C7" s="264"/>
      <c r="D7" s="264"/>
      <c r="E7" s="264"/>
      <c r="F7" s="264"/>
      <c r="G7" s="265"/>
    </row>
    <row r="8" spans="1:7">
      <c r="A8" s="266">
        <v>1</v>
      </c>
      <c r="B8" s="267" t="s">
        <v>350</v>
      </c>
      <c r="C8" s="268">
        <f>SUM(C9:C10)</f>
        <v>7669240.2100000009</v>
      </c>
      <c r="D8" s="268">
        <f>SUM(D9:D10)</f>
        <v>0</v>
      </c>
      <c r="E8" s="268">
        <f>SUM(E9:E10)</f>
        <v>0</v>
      </c>
      <c r="F8" s="268">
        <f>SUM(F9:F10)</f>
        <v>288419.03999999998</v>
      </c>
      <c r="G8" s="269">
        <f>SUM(G9:G10)</f>
        <v>7957659.2500000009</v>
      </c>
    </row>
    <row r="9" spans="1:7">
      <c r="A9" s="266">
        <v>2</v>
      </c>
      <c r="B9" s="270" t="s">
        <v>351</v>
      </c>
      <c r="C9" s="268">
        <v>7669240.2100000009</v>
      </c>
      <c r="D9" s="268">
        <v>0</v>
      </c>
      <c r="E9" s="268">
        <v>0</v>
      </c>
      <c r="F9" s="268">
        <v>0</v>
      </c>
      <c r="G9" s="269">
        <v>7669240.2100000009</v>
      </c>
    </row>
    <row r="10" spans="1:7">
      <c r="A10" s="266">
        <v>3</v>
      </c>
      <c r="B10" s="270" t="s">
        <v>352</v>
      </c>
      <c r="C10" s="271"/>
      <c r="D10" s="271"/>
      <c r="E10" s="271"/>
      <c r="F10" s="268">
        <v>288419.03999999998</v>
      </c>
      <c r="G10" s="269">
        <v>288419.03999999998</v>
      </c>
    </row>
    <row r="11" spans="1:7" ht="14.45" customHeight="1">
      <c r="A11" s="266">
        <v>4</v>
      </c>
      <c r="B11" s="267" t="s">
        <v>353</v>
      </c>
      <c r="C11" s="268">
        <v>0</v>
      </c>
      <c r="D11" s="268">
        <v>1269921.4300000009</v>
      </c>
      <c r="E11" s="268">
        <v>0</v>
      </c>
      <c r="F11" s="268">
        <v>0</v>
      </c>
      <c r="G11" s="269">
        <f>SUM(G12:G13)</f>
        <v>1179779.3195000009</v>
      </c>
    </row>
    <row r="12" spans="1:7">
      <c r="A12" s="266">
        <v>5</v>
      </c>
      <c r="B12" s="270" t="s">
        <v>354</v>
      </c>
      <c r="C12" s="268">
        <v>0</v>
      </c>
      <c r="D12" s="268">
        <v>1210708.0100000009</v>
      </c>
      <c r="E12" s="268">
        <v>0</v>
      </c>
      <c r="F12" s="268">
        <v>0</v>
      </c>
      <c r="G12" s="269">
        <v>1150172.609500001</v>
      </c>
    </row>
    <row r="13" spans="1:7">
      <c r="A13" s="266">
        <v>6</v>
      </c>
      <c r="B13" s="270" t="s">
        <v>355</v>
      </c>
      <c r="C13" s="268">
        <v>0</v>
      </c>
      <c r="D13" s="268">
        <v>59213.42</v>
      </c>
      <c r="E13" s="268">
        <v>0</v>
      </c>
      <c r="F13" s="268">
        <v>0</v>
      </c>
      <c r="G13" s="269">
        <v>29606.71</v>
      </c>
    </row>
    <row r="14" spans="1:7">
      <c r="A14" s="266">
        <v>7</v>
      </c>
      <c r="B14" s="267" t="s">
        <v>356</v>
      </c>
      <c r="C14" s="268">
        <v>0</v>
      </c>
      <c r="D14" s="268">
        <v>4440401.290000001</v>
      </c>
      <c r="E14" s="268">
        <v>0</v>
      </c>
      <c r="F14" s="268">
        <v>0</v>
      </c>
      <c r="G14" s="269">
        <f>SUM(G15:G16)</f>
        <v>2220200.6450000005</v>
      </c>
    </row>
    <row r="15" spans="1:7" ht="45">
      <c r="A15" s="266">
        <v>8</v>
      </c>
      <c r="B15" s="270" t="s">
        <v>357</v>
      </c>
      <c r="C15" s="268">
        <v>0</v>
      </c>
      <c r="D15" s="268">
        <v>4440401.290000001</v>
      </c>
      <c r="E15" s="268">
        <v>0</v>
      </c>
      <c r="F15" s="268">
        <v>0</v>
      </c>
      <c r="G15" s="269">
        <v>2220200.6450000005</v>
      </c>
    </row>
    <row r="16" spans="1:7" ht="30">
      <c r="A16" s="266">
        <v>9</v>
      </c>
      <c r="B16" s="270" t="s">
        <v>358</v>
      </c>
      <c r="C16" s="268">
        <v>0</v>
      </c>
      <c r="D16" s="268">
        <v>0</v>
      </c>
      <c r="E16" s="268">
        <v>0</v>
      </c>
      <c r="F16" s="268">
        <v>0</v>
      </c>
      <c r="G16" s="269"/>
    </row>
    <row r="17" spans="1:7">
      <c r="A17" s="266">
        <v>10</v>
      </c>
      <c r="B17" s="267" t="s">
        <v>359</v>
      </c>
      <c r="C17" s="268">
        <v>0</v>
      </c>
      <c r="D17" s="268">
        <v>0</v>
      </c>
      <c r="E17" s="268">
        <v>0</v>
      </c>
      <c r="F17" s="268">
        <v>0</v>
      </c>
      <c r="G17" s="269"/>
    </row>
    <row r="18" spans="1:7">
      <c r="A18" s="266">
        <v>11</v>
      </c>
      <c r="B18" s="267" t="s">
        <v>360</v>
      </c>
      <c r="C18" s="268">
        <v>0</v>
      </c>
      <c r="D18" s="268">
        <v>0</v>
      </c>
      <c r="E18" s="268">
        <v>0</v>
      </c>
      <c r="F18" s="268">
        <v>0</v>
      </c>
      <c r="G18" s="269">
        <f t="shared" ref="G18" si="0">SUM(G19:G20)</f>
        <v>0</v>
      </c>
    </row>
    <row r="19" spans="1:7">
      <c r="A19" s="266">
        <v>12</v>
      </c>
      <c r="B19" s="270" t="s">
        <v>361</v>
      </c>
      <c r="C19" s="271"/>
      <c r="D19" s="268">
        <v>0</v>
      </c>
      <c r="E19" s="268"/>
      <c r="F19" s="268"/>
      <c r="G19" s="269">
        <v>0</v>
      </c>
    </row>
    <row r="20" spans="1:7">
      <c r="A20" s="266">
        <v>13</v>
      </c>
      <c r="B20" s="270" t="s">
        <v>362</v>
      </c>
      <c r="C20" s="268">
        <v>0</v>
      </c>
      <c r="D20" s="268">
        <v>0</v>
      </c>
      <c r="E20" s="268">
        <v>0</v>
      </c>
      <c r="F20" s="268">
        <v>0</v>
      </c>
      <c r="G20" s="269">
        <v>0</v>
      </c>
    </row>
    <row r="21" spans="1:7">
      <c r="A21" s="272">
        <v>14</v>
      </c>
      <c r="B21" s="273" t="s">
        <v>363</v>
      </c>
      <c r="C21" s="271"/>
      <c r="D21" s="271"/>
      <c r="E21" s="271"/>
      <c r="F21" s="271"/>
      <c r="G21" s="274">
        <f>SUM(G8,G11,G14,G17,G18)</f>
        <v>11357639.214500003</v>
      </c>
    </row>
    <row r="22" spans="1:7">
      <c r="A22" s="275"/>
      <c r="B22" s="276" t="s">
        <v>364</v>
      </c>
      <c r="C22" s="277"/>
      <c r="D22" s="278"/>
      <c r="E22" s="277"/>
      <c r="F22" s="277"/>
      <c r="G22" s="279"/>
    </row>
    <row r="23" spans="1:7">
      <c r="A23" s="266">
        <v>15</v>
      </c>
      <c r="B23" s="267" t="s">
        <v>365</v>
      </c>
      <c r="C23" s="268">
        <v>16190873.590000002</v>
      </c>
      <c r="D23" s="268">
        <v>0</v>
      </c>
      <c r="E23" s="268">
        <v>0</v>
      </c>
      <c r="F23" s="268">
        <v>0</v>
      </c>
      <c r="G23" s="269">
        <v>485563.6345000001</v>
      </c>
    </row>
    <row r="24" spans="1:7">
      <c r="A24" s="266">
        <v>16</v>
      </c>
      <c r="B24" s="267" t="s">
        <v>366</v>
      </c>
      <c r="C24" s="268">
        <v>0</v>
      </c>
      <c r="D24" s="268">
        <v>0</v>
      </c>
      <c r="E24" s="268">
        <v>0</v>
      </c>
      <c r="F24" s="268">
        <v>0</v>
      </c>
      <c r="G24" s="269">
        <f t="shared" ref="G24" si="1">SUM(G25:G27,G29,G31)</f>
        <v>0</v>
      </c>
    </row>
    <row r="25" spans="1:7">
      <c r="A25" s="266">
        <v>17</v>
      </c>
      <c r="B25" s="270" t="s">
        <v>367</v>
      </c>
      <c r="C25" s="268">
        <v>0</v>
      </c>
      <c r="D25" s="268">
        <v>0</v>
      </c>
      <c r="E25" s="268">
        <v>0</v>
      </c>
      <c r="F25" s="268">
        <v>0</v>
      </c>
      <c r="G25" s="269">
        <v>0</v>
      </c>
    </row>
    <row r="26" spans="1:7" ht="30">
      <c r="A26" s="266">
        <v>18</v>
      </c>
      <c r="B26" s="270" t="s">
        <v>368</v>
      </c>
      <c r="C26" s="268">
        <v>0</v>
      </c>
      <c r="D26" s="268">
        <v>0</v>
      </c>
      <c r="E26" s="268">
        <v>0</v>
      </c>
      <c r="F26" s="268">
        <v>0</v>
      </c>
      <c r="G26" s="269">
        <v>0</v>
      </c>
    </row>
    <row r="27" spans="1:7">
      <c r="A27" s="266">
        <v>19</v>
      </c>
      <c r="B27" s="270" t="s">
        <v>369</v>
      </c>
      <c r="C27" s="268">
        <v>0</v>
      </c>
      <c r="D27" s="268">
        <v>0</v>
      </c>
      <c r="E27" s="268">
        <v>0</v>
      </c>
      <c r="F27" s="268">
        <v>0</v>
      </c>
      <c r="G27" s="269">
        <v>0</v>
      </c>
    </row>
    <row r="28" spans="1:7">
      <c r="A28" s="266">
        <v>20</v>
      </c>
      <c r="B28" s="280" t="s">
        <v>370</v>
      </c>
      <c r="C28" s="268">
        <v>0</v>
      </c>
      <c r="D28" s="268">
        <v>0</v>
      </c>
      <c r="E28" s="268">
        <v>0</v>
      </c>
      <c r="F28" s="268">
        <v>0</v>
      </c>
      <c r="G28" s="269">
        <v>0</v>
      </c>
    </row>
    <row r="29" spans="1:7">
      <c r="A29" s="266">
        <v>21</v>
      </c>
      <c r="B29" s="270" t="s">
        <v>371</v>
      </c>
      <c r="C29" s="268">
        <v>0</v>
      </c>
      <c r="D29" s="268">
        <v>0</v>
      </c>
      <c r="E29" s="268">
        <v>0</v>
      </c>
      <c r="F29" s="268">
        <v>0</v>
      </c>
      <c r="G29" s="269">
        <v>0</v>
      </c>
    </row>
    <row r="30" spans="1:7">
      <c r="A30" s="266">
        <v>22</v>
      </c>
      <c r="B30" s="280" t="s">
        <v>370</v>
      </c>
      <c r="C30" s="268">
        <v>0</v>
      </c>
      <c r="D30" s="268">
        <v>0</v>
      </c>
      <c r="E30" s="268">
        <v>0</v>
      </c>
      <c r="F30" s="268">
        <v>0</v>
      </c>
      <c r="G30" s="269">
        <v>0</v>
      </c>
    </row>
    <row r="31" spans="1:7">
      <c r="A31" s="266">
        <v>23</v>
      </c>
      <c r="B31" s="270" t="s">
        <v>372</v>
      </c>
      <c r="C31" s="268">
        <v>0</v>
      </c>
      <c r="D31" s="268">
        <v>0</v>
      </c>
      <c r="E31" s="268">
        <v>0</v>
      </c>
      <c r="F31" s="268">
        <v>0</v>
      </c>
      <c r="G31" s="269">
        <v>0</v>
      </c>
    </row>
    <row r="32" spans="1:7">
      <c r="A32" s="266">
        <v>24</v>
      </c>
      <c r="B32" s="267" t="s">
        <v>373</v>
      </c>
      <c r="C32" s="268">
        <v>0</v>
      </c>
      <c r="D32" s="268">
        <v>0</v>
      </c>
      <c r="E32" s="268">
        <v>0</v>
      </c>
      <c r="F32" s="268">
        <v>0</v>
      </c>
      <c r="G32" s="269">
        <v>0</v>
      </c>
    </row>
    <row r="33" spans="1:7">
      <c r="A33" s="266">
        <v>25</v>
      </c>
      <c r="B33" s="267" t="s">
        <v>374</v>
      </c>
      <c r="C33" s="268">
        <v>2003504.9499999974</v>
      </c>
      <c r="D33" s="268">
        <v>0</v>
      </c>
      <c r="E33" s="268">
        <v>0</v>
      </c>
      <c r="F33" s="268">
        <v>0</v>
      </c>
      <c r="G33" s="269">
        <f>SUM(G34:G35)</f>
        <v>2003504.9499999974</v>
      </c>
    </row>
    <row r="34" spans="1:7">
      <c r="A34" s="266">
        <v>26</v>
      </c>
      <c r="B34" s="270" t="s">
        <v>375</v>
      </c>
      <c r="C34" s="271"/>
      <c r="D34" s="268">
        <v>0</v>
      </c>
      <c r="E34" s="268">
        <v>0</v>
      </c>
      <c r="F34" s="268">
        <v>0</v>
      </c>
      <c r="G34" s="269">
        <v>0</v>
      </c>
    </row>
    <row r="35" spans="1:7">
      <c r="A35" s="266">
        <v>27</v>
      </c>
      <c r="B35" s="270" t="s">
        <v>376</v>
      </c>
      <c r="C35" s="268">
        <v>2003504.9499999974</v>
      </c>
      <c r="D35" s="268">
        <v>0</v>
      </c>
      <c r="E35" s="268">
        <v>0</v>
      </c>
      <c r="F35" s="268">
        <v>0</v>
      </c>
      <c r="G35" s="269">
        <v>2003504.9499999974</v>
      </c>
    </row>
    <row r="36" spans="1:7">
      <c r="A36" s="266">
        <v>28</v>
      </c>
      <c r="B36" s="267" t="s">
        <v>377</v>
      </c>
      <c r="C36" s="268">
        <v>0</v>
      </c>
      <c r="D36" s="268">
        <v>0</v>
      </c>
      <c r="E36" s="268">
        <v>0</v>
      </c>
      <c r="F36" s="268">
        <v>0</v>
      </c>
      <c r="G36" s="269"/>
    </row>
    <row r="37" spans="1:7">
      <c r="A37" s="272">
        <v>29</v>
      </c>
      <c r="B37" s="273" t="s">
        <v>378</v>
      </c>
      <c r="C37" s="271"/>
      <c r="D37" s="271"/>
      <c r="E37" s="271"/>
      <c r="F37" s="271"/>
      <c r="G37" s="274">
        <f>SUM(G23:G24,G32:G33,G36)</f>
        <v>2489068.5844999976</v>
      </c>
    </row>
    <row r="38" spans="1:7">
      <c r="A38" s="262"/>
      <c r="B38" s="281"/>
      <c r="C38" s="282"/>
      <c r="D38" s="282"/>
      <c r="E38" s="282"/>
      <c r="F38" s="282"/>
      <c r="G38" s="283"/>
    </row>
    <row r="39" spans="1:7" ht="16.5" thickBot="1">
      <c r="A39" s="284">
        <v>30</v>
      </c>
      <c r="B39" s="285" t="s">
        <v>379</v>
      </c>
      <c r="C39" s="183"/>
      <c r="D39" s="184"/>
      <c r="E39" s="184"/>
      <c r="F39" s="185"/>
      <c r="G39" s="286">
        <f>IFERROR(G21/G37,0)</f>
        <v>4.5630077392108168</v>
      </c>
    </row>
    <row r="42" spans="1:7" ht="30">
      <c r="B42" s="134" t="s">
        <v>380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A6" sqref="A6:C6"/>
    </sheetView>
  </sheetViews>
  <sheetFormatPr defaultColWidth="9.125" defaultRowHeight="12.75"/>
  <cols>
    <col min="1" max="1" width="11.875" style="292" bestFit="1" customWidth="1"/>
    <col min="2" max="2" width="105.125" style="292" bestFit="1" customWidth="1"/>
    <col min="3" max="3" width="14" style="292" bestFit="1" customWidth="1"/>
    <col min="4" max="4" width="8.875" style="292" bestFit="1" customWidth="1"/>
    <col min="5" max="5" width="17.5" style="292" bestFit="1" customWidth="1"/>
    <col min="6" max="6" width="8.875" style="292" bestFit="1" customWidth="1"/>
    <col min="7" max="7" width="30.5" style="292" customWidth="1"/>
    <col min="8" max="8" width="10.25" style="292" bestFit="1" customWidth="1"/>
    <col min="9" max="16384" width="9.125" style="292"/>
  </cols>
  <sheetData>
    <row r="1" spans="1:8" ht="13.5">
      <c r="A1" s="290" t="s">
        <v>30</v>
      </c>
      <c r="B1" s="3" t="str">
        <f>'Info '!C2</f>
        <v>Paysera Bank Georgia JSC</v>
      </c>
    </row>
    <row r="2" spans="1:8" ht="13.5">
      <c r="A2" s="290" t="s">
        <v>31</v>
      </c>
      <c r="B2" s="498">
        <f>'1. key ratios '!B2</f>
        <v>46022</v>
      </c>
    </row>
    <row r="3" spans="1:8">
      <c r="A3" s="291" t="s">
        <v>385</v>
      </c>
    </row>
    <row r="5" spans="1:8" ht="12" customHeight="1">
      <c r="A5" s="745" t="s">
        <v>386</v>
      </c>
      <c r="B5" s="746"/>
      <c r="C5" s="751" t="s">
        <v>387</v>
      </c>
      <c r="D5" s="752"/>
      <c r="E5" s="752"/>
      <c r="F5" s="752"/>
      <c r="G5" s="752"/>
      <c r="H5" s="753"/>
    </row>
    <row r="6" spans="1:8">
      <c r="A6" s="747"/>
      <c r="B6" s="748"/>
      <c r="C6" s="754"/>
      <c r="D6" s="755"/>
      <c r="E6" s="755"/>
      <c r="F6" s="755"/>
      <c r="G6" s="755"/>
      <c r="H6" s="756"/>
    </row>
    <row r="7" spans="1:8">
      <c r="A7" s="749"/>
      <c r="B7" s="750"/>
      <c r="C7" s="519" t="s">
        <v>388</v>
      </c>
      <c r="D7" s="519" t="s">
        <v>389</v>
      </c>
      <c r="E7" s="519" t="s">
        <v>390</v>
      </c>
      <c r="F7" s="519" t="s">
        <v>391</v>
      </c>
      <c r="G7" s="519" t="s">
        <v>392</v>
      </c>
      <c r="H7" s="519" t="s">
        <v>64</v>
      </c>
    </row>
    <row r="8" spans="1:8">
      <c r="A8" s="359">
        <v>1</v>
      </c>
      <c r="B8" s="358" t="s">
        <v>51</v>
      </c>
      <c r="C8" s="518">
        <v>0</v>
      </c>
      <c r="D8" s="518">
        <v>8325790.040000001</v>
      </c>
      <c r="E8" s="518">
        <v>0</v>
      </c>
      <c r="F8" s="518">
        <v>0</v>
      </c>
      <c r="G8" s="518">
        <v>0</v>
      </c>
      <c r="H8" s="517">
        <f t="shared" ref="H8:H21" si="0">SUM(C8:G8)</f>
        <v>8325790.040000001</v>
      </c>
    </row>
    <row r="9" spans="1:8">
      <c r="A9" s="359">
        <v>2</v>
      </c>
      <c r="B9" s="358" t="s">
        <v>52</v>
      </c>
      <c r="C9" s="518">
        <v>0</v>
      </c>
      <c r="D9" s="518">
        <v>0</v>
      </c>
      <c r="E9" s="518">
        <v>0</v>
      </c>
      <c r="F9" s="518">
        <v>0</v>
      </c>
      <c r="G9" s="518">
        <v>0</v>
      </c>
      <c r="H9" s="517">
        <f t="shared" si="0"/>
        <v>0</v>
      </c>
    </row>
    <row r="10" spans="1:8">
      <c r="A10" s="359">
        <v>3</v>
      </c>
      <c r="B10" s="358" t="s">
        <v>152</v>
      </c>
      <c r="C10" s="518">
        <v>0</v>
      </c>
      <c r="D10" s="518">
        <v>0</v>
      </c>
      <c r="E10" s="518">
        <v>0</v>
      </c>
      <c r="F10" s="518">
        <v>0</v>
      </c>
      <c r="G10" s="518">
        <v>0</v>
      </c>
      <c r="H10" s="517">
        <f t="shared" si="0"/>
        <v>0</v>
      </c>
    </row>
    <row r="11" spans="1:8">
      <c r="A11" s="359">
        <v>4</v>
      </c>
      <c r="B11" s="358" t="s">
        <v>53</v>
      </c>
      <c r="C11" s="518">
        <v>0</v>
      </c>
      <c r="D11" s="518">
        <v>0</v>
      </c>
      <c r="E11" s="518">
        <v>0</v>
      </c>
      <c r="F11" s="518">
        <v>0</v>
      </c>
      <c r="G11" s="518">
        <v>0</v>
      </c>
      <c r="H11" s="517">
        <f t="shared" si="0"/>
        <v>0</v>
      </c>
    </row>
    <row r="12" spans="1:8">
      <c r="A12" s="359">
        <v>5</v>
      </c>
      <c r="B12" s="358" t="s">
        <v>54</v>
      </c>
      <c r="C12" s="518">
        <v>0</v>
      </c>
      <c r="D12" s="518">
        <v>0</v>
      </c>
      <c r="E12" s="518">
        <v>0</v>
      </c>
      <c r="F12" s="518">
        <v>0</v>
      </c>
      <c r="G12" s="518">
        <v>0</v>
      </c>
      <c r="H12" s="517">
        <f t="shared" si="0"/>
        <v>0</v>
      </c>
    </row>
    <row r="13" spans="1:8">
      <c r="A13" s="359">
        <v>6</v>
      </c>
      <c r="B13" s="358" t="s">
        <v>55</v>
      </c>
      <c r="C13" s="518">
        <v>6894544.2800000003</v>
      </c>
      <c r="D13" s="518">
        <v>0</v>
      </c>
      <c r="E13" s="518">
        <v>0</v>
      </c>
      <c r="F13" s="518">
        <v>0</v>
      </c>
      <c r="G13" s="518">
        <v>0</v>
      </c>
      <c r="H13" s="517">
        <f t="shared" si="0"/>
        <v>6894544.2800000003</v>
      </c>
    </row>
    <row r="14" spans="1:8">
      <c r="A14" s="359">
        <v>7</v>
      </c>
      <c r="B14" s="358" t="s">
        <v>56</v>
      </c>
      <c r="C14" s="518">
        <v>0</v>
      </c>
      <c r="D14" s="518">
        <v>0</v>
      </c>
      <c r="E14" s="518">
        <v>0</v>
      </c>
      <c r="F14" s="518">
        <v>0</v>
      </c>
      <c r="G14" s="518">
        <v>0</v>
      </c>
      <c r="H14" s="517">
        <f t="shared" si="0"/>
        <v>0</v>
      </c>
    </row>
    <row r="15" spans="1:8">
      <c r="A15" s="359">
        <v>8</v>
      </c>
      <c r="B15" s="360" t="s">
        <v>57</v>
      </c>
      <c r="C15" s="518">
        <v>0</v>
      </c>
      <c r="D15" s="518">
        <v>0</v>
      </c>
      <c r="E15" s="518">
        <v>0</v>
      </c>
      <c r="F15" s="518">
        <v>0</v>
      </c>
      <c r="G15" s="518">
        <v>0</v>
      </c>
      <c r="H15" s="517">
        <f t="shared" si="0"/>
        <v>0</v>
      </c>
    </row>
    <row r="16" spans="1:8">
      <c r="A16" s="359">
        <v>9</v>
      </c>
      <c r="B16" s="358" t="s">
        <v>58</v>
      </c>
      <c r="C16" s="518">
        <v>0</v>
      </c>
      <c r="D16" s="518">
        <v>0</v>
      </c>
      <c r="E16" s="518">
        <v>0</v>
      </c>
      <c r="F16" s="518">
        <v>0</v>
      </c>
      <c r="G16" s="518">
        <v>0</v>
      </c>
      <c r="H16" s="517">
        <f t="shared" si="0"/>
        <v>0</v>
      </c>
    </row>
    <row r="17" spans="1:8">
      <c r="A17" s="359">
        <v>10</v>
      </c>
      <c r="B17" s="362" t="s">
        <v>400</v>
      </c>
      <c r="C17" s="518">
        <v>0</v>
      </c>
      <c r="D17" s="518">
        <v>0</v>
      </c>
      <c r="E17" s="518">
        <v>0</v>
      </c>
      <c r="F17" s="518">
        <v>0</v>
      </c>
      <c r="G17" s="518">
        <v>0</v>
      </c>
      <c r="H17" s="517">
        <f t="shared" si="0"/>
        <v>0</v>
      </c>
    </row>
    <row r="18" spans="1:8">
      <c r="A18" s="359">
        <v>11</v>
      </c>
      <c r="B18" s="358" t="s">
        <v>60</v>
      </c>
      <c r="C18" s="518">
        <v>0</v>
      </c>
      <c r="D18" s="518">
        <v>0</v>
      </c>
      <c r="E18" s="518">
        <v>0</v>
      </c>
      <c r="F18" s="518">
        <v>0</v>
      </c>
      <c r="G18" s="518">
        <v>0</v>
      </c>
      <c r="H18" s="517">
        <f t="shared" si="0"/>
        <v>0</v>
      </c>
    </row>
    <row r="19" spans="1:8">
      <c r="A19" s="359">
        <v>12</v>
      </c>
      <c r="B19" s="358" t="s">
        <v>61</v>
      </c>
      <c r="C19" s="518">
        <v>0</v>
      </c>
      <c r="D19" s="518">
        <v>0</v>
      </c>
      <c r="E19" s="518">
        <v>0</v>
      </c>
      <c r="F19" s="518">
        <v>0</v>
      </c>
      <c r="G19" s="518">
        <v>0</v>
      </c>
      <c r="H19" s="517">
        <f t="shared" si="0"/>
        <v>0</v>
      </c>
    </row>
    <row r="20" spans="1:8">
      <c r="A20" s="361">
        <v>13</v>
      </c>
      <c r="B20" s="360" t="s">
        <v>144</v>
      </c>
      <c r="C20" s="518">
        <v>0</v>
      </c>
      <c r="D20" s="518">
        <v>0</v>
      </c>
      <c r="E20" s="518">
        <v>0</v>
      </c>
      <c r="F20" s="518">
        <v>0</v>
      </c>
      <c r="G20" s="518">
        <v>0</v>
      </c>
      <c r="H20" s="517">
        <f t="shared" si="0"/>
        <v>0</v>
      </c>
    </row>
    <row r="21" spans="1:8">
      <c r="A21" s="359">
        <v>14</v>
      </c>
      <c r="B21" s="358" t="s">
        <v>63</v>
      </c>
      <c r="C21" s="518">
        <v>1587527.5100000002</v>
      </c>
      <c r="D21" s="518">
        <v>61003.26</v>
      </c>
      <c r="E21" s="518">
        <v>330052.73</v>
      </c>
      <c r="F21" s="518">
        <v>25982.429999999964</v>
      </c>
      <c r="G21" s="518">
        <v>0</v>
      </c>
      <c r="H21" s="517">
        <f t="shared" si="0"/>
        <v>2004565.9300000002</v>
      </c>
    </row>
    <row r="22" spans="1:8">
      <c r="A22" s="357">
        <v>15</v>
      </c>
      <c r="B22" s="356" t="s">
        <v>64</v>
      </c>
      <c r="C22" s="517">
        <f>SUM(C18:C21)+SUM(C8:C16)</f>
        <v>8482071.790000001</v>
      </c>
      <c r="D22" s="517">
        <f t="shared" ref="D22:H22" si="1">SUM(D18:D21)+SUM(D8:D16)</f>
        <v>8386793.3000000007</v>
      </c>
      <c r="E22" s="517">
        <f t="shared" si="1"/>
        <v>330052.73</v>
      </c>
      <c r="F22" s="517">
        <f t="shared" si="1"/>
        <v>25982.429999999964</v>
      </c>
      <c r="G22" s="517">
        <f t="shared" si="1"/>
        <v>0</v>
      </c>
      <c r="H22" s="517">
        <f t="shared" si="1"/>
        <v>17224900.25</v>
      </c>
    </row>
    <row r="26" spans="1:8" ht="25.5">
      <c r="B26" s="295" t="s">
        <v>487</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topLeftCell="C1" zoomScaleNormal="100" workbookViewId="0">
      <selection activeCell="A6" sqref="A6:C6"/>
    </sheetView>
  </sheetViews>
  <sheetFormatPr defaultColWidth="9.125" defaultRowHeight="12.75"/>
  <cols>
    <col min="1" max="1" width="11.875" style="365" bestFit="1" customWidth="1"/>
    <col min="2" max="2" width="86.875" style="292" customWidth="1"/>
    <col min="3" max="4" width="31.5" style="292" customWidth="1"/>
    <col min="5" max="5" width="15.125" style="292" bestFit="1" customWidth="1"/>
    <col min="6" max="6" width="11.875" style="292" bestFit="1" customWidth="1"/>
    <col min="7" max="7" width="21.5" style="292" bestFit="1" customWidth="1"/>
    <col min="8" max="8" width="41.5" style="292" customWidth="1"/>
    <col min="9" max="16384" width="9.125" style="292"/>
  </cols>
  <sheetData>
    <row r="1" spans="1:8" ht="15">
      <c r="A1" s="290" t="s">
        <v>30</v>
      </c>
      <c r="B1" s="585" t="str">
        <f>'Info '!C2</f>
        <v>Paysera Bank Georgia JSC</v>
      </c>
      <c r="C1" s="377"/>
      <c r="D1" s="377"/>
      <c r="E1" s="377"/>
      <c r="F1" s="377"/>
      <c r="G1" s="377"/>
      <c r="H1" s="377"/>
    </row>
    <row r="2" spans="1:8">
      <c r="A2" s="290" t="s">
        <v>31</v>
      </c>
      <c r="B2" s="542">
        <f>'1. key ratios '!B2</f>
        <v>46022</v>
      </c>
      <c r="C2" s="377"/>
      <c r="D2" s="377"/>
      <c r="E2" s="377"/>
      <c r="F2" s="377"/>
      <c r="G2" s="377"/>
      <c r="H2" s="377"/>
    </row>
    <row r="3" spans="1:8">
      <c r="A3" s="291" t="s">
        <v>393</v>
      </c>
      <c r="B3" s="377"/>
      <c r="C3" s="377"/>
      <c r="D3" s="377"/>
      <c r="E3" s="377"/>
      <c r="F3" s="377"/>
      <c r="G3" s="377"/>
      <c r="H3" s="377"/>
    </row>
    <row r="4" spans="1:8">
      <c r="A4" s="378"/>
      <c r="B4" s="377"/>
      <c r="C4" s="376" t="s">
        <v>0</v>
      </c>
      <c r="D4" s="376" t="s">
        <v>1</v>
      </c>
      <c r="E4" s="376" t="s">
        <v>2</v>
      </c>
      <c r="F4" s="376" t="s">
        <v>3</v>
      </c>
      <c r="G4" s="376" t="s">
        <v>4</v>
      </c>
      <c r="H4" s="376" t="s">
        <v>5</v>
      </c>
    </row>
    <row r="5" spans="1:8" ht="33.950000000000003" customHeight="1">
      <c r="A5" s="745" t="s">
        <v>394</v>
      </c>
      <c r="B5" s="746"/>
      <c r="C5" s="759" t="s">
        <v>395</v>
      </c>
      <c r="D5" s="759"/>
      <c r="E5" s="759" t="s">
        <v>632</v>
      </c>
      <c r="F5" s="757" t="s">
        <v>396</v>
      </c>
      <c r="G5" s="757" t="s">
        <v>397</v>
      </c>
      <c r="H5" s="374" t="s">
        <v>631</v>
      </c>
    </row>
    <row r="6" spans="1:8" ht="25.5">
      <c r="A6" s="749"/>
      <c r="B6" s="750"/>
      <c r="C6" s="375" t="s">
        <v>398</v>
      </c>
      <c r="D6" s="375" t="s">
        <v>399</v>
      </c>
      <c r="E6" s="759"/>
      <c r="F6" s="758"/>
      <c r="G6" s="758"/>
      <c r="H6" s="374" t="s">
        <v>630</v>
      </c>
    </row>
    <row r="7" spans="1:8">
      <c r="A7" s="372">
        <v>1</v>
      </c>
      <c r="B7" s="358" t="s">
        <v>51</v>
      </c>
      <c r="C7" s="520">
        <v>0</v>
      </c>
      <c r="D7" s="520">
        <v>8325796.8000000007</v>
      </c>
      <c r="E7" s="520">
        <v>6.76</v>
      </c>
      <c r="F7" s="520">
        <v>0</v>
      </c>
      <c r="G7" s="520">
        <v>0</v>
      </c>
      <c r="H7" s="521">
        <f>C7+D7-E7-F7</f>
        <v>8325790.040000001</v>
      </c>
    </row>
    <row r="8" spans="1:8">
      <c r="A8" s="372">
        <v>2</v>
      </c>
      <c r="B8" s="358" t="s">
        <v>52</v>
      </c>
      <c r="C8" s="520">
        <v>0</v>
      </c>
      <c r="D8" s="520">
        <v>0</v>
      </c>
      <c r="E8" s="520">
        <v>0</v>
      </c>
      <c r="F8" s="520">
        <v>0</v>
      </c>
      <c r="G8" s="520">
        <v>0</v>
      </c>
      <c r="H8" s="521">
        <f t="shared" ref="H8:H20" si="0">C8+D8-E8-F8</f>
        <v>0</v>
      </c>
    </row>
    <row r="9" spans="1:8">
      <c r="A9" s="372">
        <v>3</v>
      </c>
      <c r="B9" s="358" t="s">
        <v>152</v>
      </c>
      <c r="C9" s="520">
        <v>0</v>
      </c>
      <c r="D9" s="520">
        <v>0</v>
      </c>
      <c r="E9" s="520">
        <v>0</v>
      </c>
      <c r="F9" s="520">
        <v>0</v>
      </c>
      <c r="G9" s="520">
        <v>0</v>
      </c>
      <c r="H9" s="521">
        <f t="shared" si="0"/>
        <v>0</v>
      </c>
    </row>
    <row r="10" spans="1:8">
      <c r="A10" s="372">
        <v>4</v>
      </c>
      <c r="B10" s="358" t="s">
        <v>53</v>
      </c>
      <c r="C10" s="520">
        <v>0</v>
      </c>
      <c r="D10" s="520">
        <v>0</v>
      </c>
      <c r="E10" s="520">
        <v>0</v>
      </c>
      <c r="F10" s="520">
        <v>0</v>
      </c>
      <c r="G10" s="520">
        <v>0</v>
      </c>
      <c r="H10" s="521">
        <f t="shared" si="0"/>
        <v>0</v>
      </c>
    </row>
    <row r="11" spans="1:8">
      <c r="A11" s="372">
        <v>5</v>
      </c>
      <c r="B11" s="358" t="s">
        <v>54</v>
      </c>
      <c r="C11" s="520">
        <v>0</v>
      </c>
      <c r="D11" s="520">
        <v>0</v>
      </c>
      <c r="E11" s="520">
        <v>0</v>
      </c>
      <c r="F11" s="520">
        <v>0</v>
      </c>
      <c r="G11" s="520">
        <v>0</v>
      </c>
      <c r="H11" s="521">
        <f t="shared" si="0"/>
        <v>0</v>
      </c>
    </row>
    <row r="12" spans="1:8">
      <c r="A12" s="372">
        <v>6</v>
      </c>
      <c r="B12" s="358" t="s">
        <v>55</v>
      </c>
      <c r="C12" s="520">
        <v>0</v>
      </c>
      <c r="D12" s="520">
        <v>6900754.8799999999</v>
      </c>
      <c r="E12" s="520">
        <v>6210.6</v>
      </c>
      <c r="F12" s="520">
        <v>0</v>
      </c>
      <c r="G12" s="520">
        <v>0</v>
      </c>
      <c r="H12" s="521">
        <f t="shared" si="0"/>
        <v>6894544.2800000003</v>
      </c>
    </row>
    <row r="13" spans="1:8">
      <c r="A13" s="372">
        <v>7</v>
      </c>
      <c r="B13" s="358" t="s">
        <v>56</v>
      </c>
      <c r="C13" s="520">
        <v>0</v>
      </c>
      <c r="D13" s="520">
        <v>0</v>
      </c>
      <c r="E13" s="520">
        <v>0</v>
      </c>
      <c r="F13" s="520">
        <v>0</v>
      </c>
      <c r="G13" s="520">
        <v>0</v>
      </c>
      <c r="H13" s="521">
        <f t="shared" si="0"/>
        <v>0</v>
      </c>
    </row>
    <row r="14" spans="1:8">
      <c r="A14" s="372">
        <v>8</v>
      </c>
      <c r="B14" s="360" t="s">
        <v>57</v>
      </c>
      <c r="C14" s="520">
        <v>0</v>
      </c>
      <c r="D14" s="520">
        <v>0</v>
      </c>
      <c r="E14" s="520">
        <v>0</v>
      </c>
      <c r="F14" s="520">
        <v>0</v>
      </c>
      <c r="G14" s="520">
        <v>0</v>
      </c>
      <c r="H14" s="521">
        <f t="shared" si="0"/>
        <v>0</v>
      </c>
    </row>
    <row r="15" spans="1:8">
      <c r="A15" s="372">
        <v>9</v>
      </c>
      <c r="B15" s="358" t="s">
        <v>58</v>
      </c>
      <c r="C15" s="520">
        <v>0</v>
      </c>
      <c r="D15" s="520">
        <v>0</v>
      </c>
      <c r="E15" s="520">
        <v>0</v>
      </c>
      <c r="F15" s="520">
        <v>0</v>
      </c>
      <c r="G15" s="520">
        <v>0</v>
      </c>
      <c r="H15" s="521">
        <f t="shared" si="0"/>
        <v>0</v>
      </c>
    </row>
    <row r="16" spans="1:8">
      <c r="A16" s="372">
        <v>10</v>
      </c>
      <c r="B16" s="362" t="s">
        <v>400</v>
      </c>
      <c r="C16" s="520">
        <v>0</v>
      </c>
      <c r="D16" s="520">
        <v>0</v>
      </c>
      <c r="E16" s="520">
        <v>0</v>
      </c>
      <c r="F16" s="520">
        <v>0</v>
      </c>
      <c r="G16" s="520">
        <v>0</v>
      </c>
      <c r="H16" s="521">
        <f t="shared" si="0"/>
        <v>0</v>
      </c>
    </row>
    <row r="17" spans="1:8">
      <c r="A17" s="372">
        <v>11</v>
      </c>
      <c r="B17" s="358" t="s">
        <v>60</v>
      </c>
      <c r="C17" s="520">
        <v>0</v>
      </c>
      <c r="D17" s="520">
        <v>0</v>
      </c>
      <c r="E17" s="520">
        <v>0</v>
      </c>
      <c r="F17" s="520">
        <v>0</v>
      </c>
      <c r="G17" s="520">
        <v>0</v>
      </c>
      <c r="H17" s="521">
        <f t="shared" si="0"/>
        <v>0</v>
      </c>
    </row>
    <row r="18" spans="1:8">
      <c r="A18" s="372">
        <v>12</v>
      </c>
      <c r="B18" s="358" t="s">
        <v>61</v>
      </c>
      <c r="C18" s="520">
        <v>0</v>
      </c>
      <c r="D18" s="520">
        <v>0</v>
      </c>
      <c r="E18" s="520">
        <v>0</v>
      </c>
      <c r="F18" s="520">
        <v>0</v>
      </c>
      <c r="G18" s="520">
        <v>0</v>
      </c>
      <c r="H18" s="521">
        <f t="shared" si="0"/>
        <v>0</v>
      </c>
    </row>
    <row r="19" spans="1:8">
      <c r="A19" s="373">
        <v>13</v>
      </c>
      <c r="B19" s="360" t="s">
        <v>144</v>
      </c>
      <c r="C19" s="520">
        <v>0</v>
      </c>
      <c r="D19" s="520">
        <v>0</v>
      </c>
      <c r="E19" s="520">
        <v>0</v>
      </c>
      <c r="F19" s="520">
        <v>0</v>
      </c>
      <c r="G19" s="520">
        <v>0</v>
      </c>
      <c r="H19" s="521">
        <f t="shared" si="0"/>
        <v>0</v>
      </c>
    </row>
    <row r="20" spans="1:8">
      <c r="A20" s="372">
        <v>14</v>
      </c>
      <c r="B20" s="358" t="s">
        <v>63</v>
      </c>
      <c r="C20" s="520">
        <v>0</v>
      </c>
      <c r="D20" s="520">
        <v>2979689.11</v>
      </c>
      <c r="E20" s="520">
        <v>5644.89</v>
      </c>
      <c r="F20" s="520">
        <v>0</v>
      </c>
      <c r="G20" s="520">
        <v>0</v>
      </c>
      <c r="H20" s="521">
        <f t="shared" si="0"/>
        <v>2974044.2199999997</v>
      </c>
    </row>
    <row r="21" spans="1:8" s="369" customFormat="1">
      <c r="A21" s="371">
        <v>15</v>
      </c>
      <c r="B21" s="370" t="s">
        <v>64</v>
      </c>
      <c r="C21" s="522">
        <f t="shared" ref="C21:H21" si="1">SUM(C7:C15)+SUM(C17:C20)</f>
        <v>0</v>
      </c>
      <c r="D21" s="522">
        <f t="shared" si="1"/>
        <v>18206240.789999999</v>
      </c>
      <c r="E21" s="522">
        <f t="shared" si="1"/>
        <v>11862.25</v>
      </c>
      <c r="F21" s="522">
        <f t="shared" si="1"/>
        <v>0</v>
      </c>
      <c r="G21" s="522">
        <f t="shared" si="1"/>
        <v>0</v>
      </c>
      <c r="H21" s="521">
        <f t="shared" si="1"/>
        <v>18194378.539999999</v>
      </c>
    </row>
    <row r="22" spans="1:8">
      <c r="A22" s="368">
        <v>16</v>
      </c>
      <c r="B22" s="367" t="s">
        <v>401</v>
      </c>
      <c r="C22" s="520">
        <v>0</v>
      </c>
      <c r="D22" s="520">
        <v>0</v>
      </c>
      <c r="E22" s="520">
        <v>0</v>
      </c>
      <c r="F22" s="520">
        <v>0</v>
      </c>
      <c r="G22" s="520">
        <v>0</v>
      </c>
      <c r="H22" s="521">
        <f>C22+D22-E22-F22</f>
        <v>0</v>
      </c>
    </row>
    <row r="23" spans="1:8">
      <c r="A23" s="368">
        <v>17</v>
      </c>
      <c r="B23" s="367" t="s">
        <v>402</v>
      </c>
      <c r="C23" s="520">
        <v>0</v>
      </c>
      <c r="D23" s="520">
        <v>0</v>
      </c>
      <c r="E23" s="520">
        <v>0</v>
      </c>
      <c r="F23" s="520">
        <v>0</v>
      </c>
      <c r="G23" s="520">
        <v>0</v>
      </c>
      <c r="H23" s="521">
        <f>C23+D23-E23-F23</f>
        <v>0</v>
      </c>
    </row>
    <row r="26" spans="1:8" ht="42.6" customHeight="1">
      <c r="B26" s="295" t="s">
        <v>487</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topLeftCell="C1" zoomScaleNormal="100" workbookViewId="0">
      <selection activeCell="A6" sqref="A6:C6"/>
    </sheetView>
  </sheetViews>
  <sheetFormatPr defaultColWidth="9.125" defaultRowHeight="12.75"/>
  <cols>
    <col min="1" max="1" width="11" style="292" bestFit="1" customWidth="1"/>
    <col min="2" max="2" width="93.5" style="292" customWidth="1"/>
    <col min="3" max="4" width="35" style="292" customWidth="1"/>
    <col min="5" max="5" width="15.125" style="292" bestFit="1" customWidth="1"/>
    <col min="6" max="6" width="11.875" style="292" bestFit="1" customWidth="1"/>
    <col min="7" max="7" width="22" style="292" customWidth="1"/>
    <col min="8" max="8" width="19.875" style="292" customWidth="1"/>
    <col min="9" max="16384" width="9.125" style="292"/>
  </cols>
  <sheetData>
    <row r="1" spans="1:8" ht="15">
      <c r="A1" s="290" t="s">
        <v>30</v>
      </c>
      <c r="B1" s="585" t="str">
        <f>'Info '!C2</f>
        <v>Paysera Bank Georgia JSC</v>
      </c>
      <c r="C1" s="377"/>
      <c r="D1" s="377"/>
      <c r="E1" s="377"/>
      <c r="F1" s="377"/>
      <c r="G1" s="377"/>
      <c r="H1" s="377"/>
    </row>
    <row r="2" spans="1:8">
      <c r="A2" s="290" t="s">
        <v>31</v>
      </c>
      <c r="B2" s="542">
        <f>'1. key ratios '!B2</f>
        <v>46022</v>
      </c>
      <c r="C2" s="377"/>
      <c r="D2" s="377"/>
      <c r="E2" s="377"/>
      <c r="F2" s="377"/>
      <c r="G2" s="377"/>
      <c r="H2" s="377"/>
    </row>
    <row r="3" spans="1:8">
      <c r="A3" s="291" t="s">
        <v>403</v>
      </c>
      <c r="B3" s="377"/>
      <c r="C3" s="377"/>
      <c r="D3" s="377"/>
      <c r="E3" s="377"/>
      <c r="F3" s="377"/>
      <c r="G3" s="377"/>
      <c r="H3" s="377"/>
    </row>
    <row r="4" spans="1:8">
      <c r="A4" s="378"/>
      <c r="B4" s="377"/>
      <c r="C4" s="376" t="s">
        <v>0</v>
      </c>
      <c r="D4" s="376" t="s">
        <v>1</v>
      </c>
      <c r="E4" s="376" t="s">
        <v>2</v>
      </c>
      <c r="F4" s="376" t="s">
        <v>3</v>
      </c>
      <c r="G4" s="376" t="s">
        <v>4</v>
      </c>
      <c r="H4" s="376" t="s">
        <v>5</v>
      </c>
    </row>
    <row r="5" spans="1:8" ht="41.45" customHeight="1">
      <c r="A5" s="745" t="s">
        <v>394</v>
      </c>
      <c r="B5" s="746"/>
      <c r="C5" s="759" t="s">
        <v>395</v>
      </c>
      <c r="D5" s="759"/>
      <c r="E5" s="759" t="s">
        <v>632</v>
      </c>
      <c r="F5" s="757" t="s">
        <v>396</v>
      </c>
      <c r="G5" s="757" t="s">
        <v>397</v>
      </c>
      <c r="H5" s="374" t="s">
        <v>631</v>
      </c>
    </row>
    <row r="6" spans="1:8" ht="25.5">
      <c r="A6" s="749"/>
      <c r="B6" s="750"/>
      <c r="C6" s="375" t="s">
        <v>398</v>
      </c>
      <c r="D6" s="375" t="s">
        <v>399</v>
      </c>
      <c r="E6" s="759"/>
      <c r="F6" s="758"/>
      <c r="G6" s="758"/>
      <c r="H6" s="374" t="s">
        <v>630</v>
      </c>
    </row>
    <row r="7" spans="1:8">
      <c r="A7" s="366">
        <v>1</v>
      </c>
      <c r="B7" s="381" t="s">
        <v>491</v>
      </c>
      <c r="C7" s="520">
        <v>0</v>
      </c>
      <c r="D7" s="520">
        <v>8325796.8000000007</v>
      </c>
      <c r="E7" s="520">
        <v>6.76</v>
      </c>
      <c r="F7" s="520">
        <v>0</v>
      </c>
      <c r="G7" s="520">
        <v>0</v>
      </c>
      <c r="H7" s="521">
        <f t="shared" ref="H7:H34" si="0">C7+D7-E7-F7</f>
        <v>8325790.040000001</v>
      </c>
    </row>
    <row r="8" spans="1:8">
      <c r="A8" s="366">
        <v>2</v>
      </c>
      <c r="B8" s="381" t="s">
        <v>404</v>
      </c>
      <c r="C8" s="520">
        <v>0</v>
      </c>
      <c r="D8" s="520">
        <v>7758773.3700000001</v>
      </c>
      <c r="E8" s="520">
        <v>6211.3499999999995</v>
      </c>
      <c r="F8" s="520">
        <v>0</v>
      </c>
      <c r="G8" s="520">
        <v>0</v>
      </c>
      <c r="H8" s="521">
        <f t="shared" si="0"/>
        <v>7752562.0200000005</v>
      </c>
    </row>
    <row r="9" spans="1:8">
      <c r="A9" s="366">
        <v>3</v>
      </c>
      <c r="B9" s="381" t="s">
        <v>405</v>
      </c>
      <c r="C9" s="520">
        <v>0</v>
      </c>
      <c r="D9" s="520">
        <v>0</v>
      </c>
      <c r="E9" s="520">
        <v>0</v>
      </c>
      <c r="F9" s="520">
        <v>0</v>
      </c>
      <c r="G9" s="520">
        <v>0</v>
      </c>
      <c r="H9" s="521">
        <f t="shared" si="0"/>
        <v>0</v>
      </c>
    </row>
    <row r="10" spans="1:8">
      <c r="A10" s="366">
        <v>4</v>
      </c>
      <c r="B10" s="381" t="s">
        <v>492</v>
      </c>
      <c r="C10" s="520">
        <v>0</v>
      </c>
      <c r="D10" s="520">
        <v>0</v>
      </c>
      <c r="E10" s="520">
        <v>0</v>
      </c>
      <c r="F10" s="520">
        <v>0</v>
      </c>
      <c r="G10" s="520">
        <v>0</v>
      </c>
      <c r="H10" s="521">
        <f t="shared" si="0"/>
        <v>0</v>
      </c>
    </row>
    <row r="11" spans="1:8">
      <c r="A11" s="366">
        <v>5</v>
      </c>
      <c r="B11" s="381" t="s">
        <v>406</v>
      </c>
      <c r="C11" s="520">
        <v>0</v>
      </c>
      <c r="D11" s="520">
        <v>0</v>
      </c>
      <c r="E11" s="520">
        <v>0</v>
      </c>
      <c r="F11" s="520">
        <v>0</v>
      </c>
      <c r="G11" s="520">
        <v>0</v>
      </c>
      <c r="H11" s="521">
        <f t="shared" si="0"/>
        <v>0</v>
      </c>
    </row>
    <row r="12" spans="1:8">
      <c r="A12" s="366">
        <v>6</v>
      </c>
      <c r="B12" s="381" t="s">
        <v>407</v>
      </c>
      <c r="C12" s="520">
        <v>0</v>
      </c>
      <c r="D12" s="520">
        <v>0</v>
      </c>
      <c r="E12" s="520">
        <v>0</v>
      </c>
      <c r="F12" s="520">
        <v>0</v>
      </c>
      <c r="G12" s="520">
        <v>0</v>
      </c>
      <c r="H12" s="521">
        <f t="shared" si="0"/>
        <v>0</v>
      </c>
    </row>
    <row r="13" spans="1:8">
      <c r="A13" s="366">
        <v>7</v>
      </c>
      <c r="B13" s="381" t="s">
        <v>408</v>
      </c>
      <c r="C13" s="520">
        <v>0</v>
      </c>
      <c r="D13" s="520">
        <v>0</v>
      </c>
      <c r="E13" s="520">
        <v>0</v>
      </c>
      <c r="F13" s="520">
        <v>0</v>
      </c>
      <c r="G13" s="520">
        <v>0</v>
      </c>
      <c r="H13" s="521">
        <f t="shared" si="0"/>
        <v>0</v>
      </c>
    </row>
    <row r="14" spans="1:8">
      <c r="A14" s="366">
        <v>8</v>
      </c>
      <c r="B14" s="381" t="s">
        <v>409</v>
      </c>
      <c r="C14" s="520">
        <v>0</v>
      </c>
      <c r="D14" s="520">
        <v>0</v>
      </c>
      <c r="E14" s="520">
        <v>0</v>
      </c>
      <c r="F14" s="520">
        <v>0</v>
      </c>
      <c r="G14" s="520">
        <v>0</v>
      </c>
      <c r="H14" s="521">
        <f t="shared" si="0"/>
        <v>0</v>
      </c>
    </row>
    <row r="15" spans="1:8">
      <c r="A15" s="366">
        <v>9</v>
      </c>
      <c r="B15" s="381" t="s">
        <v>410</v>
      </c>
      <c r="C15" s="520">
        <v>0</v>
      </c>
      <c r="D15" s="520">
        <v>0</v>
      </c>
      <c r="E15" s="520">
        <v>0</v>
      </c>
      <c r="F15" s="520">
        <v>0</v>
      </c>
      <c r="G15" s="520">
        <v>0</v>
      </c>
      <c r="H15" s="521">
        <f t="shared" si="0"/>
        <v>0</v>
      </c>
    </row>
    <row r="16" spans="1:8">
      <c r="A16" s="366">
        <v>10</v>
      </c>
      <c r="B16" s="381" t="s">
        <v>411</v>
      </c>
      <c r="C16" s="520">
        <v>0</v>
      </c>
      <c r="D16" s="520">
        <v>0</v>
      </c>
      <c r="E16" s="520">
        <v>0</v>
      </c>
      <c r="F16" s="520">
        <v>0</v>
      </c>
      <c r="G16" s="520">
        <v>0</v>
      </c>
      <c r="H16" s="521">
        <f t="shared" si="0"/>
        <v>0</v>
      </c>
    </row>
    <row r="17" spans="1:8">
      <c r="A17" s="366">
        <v>11</v>
      </c>
      <c r="B17" s="381" t="s">
        <v>412</v>
      </c>
      <c r="C17" s="520">
        <v>0</v>
      </c>
      <c r="D17" s="520">
        <v>0</v>
      </c>
      <c r="E17" s="520">
        <v>0</v>
      </c>
      <c r="F17" s="520">
        <v>0</v>
      </c>
      <c r="G17" s="520">
        <v>0</v>
      </c>
      <c r="H17" s="521">
        <f t="shared" si="0"/>
        <v>0</v>
      </c>
    </row>
    <row r="18" spans="1:8">
      <c r="A18" s="366">
        <v>12</v>
      </c>
      <c r="B18" s="381" t="s">
        <v>413</v>
      </c>
      <c r="C18" s="520">
        <v>0</v>
      </c>
      <c r="D18" s="520">
        <v>0</v>
      </c>
      <c r="E18" s="520">
        <v>0</v>
      </c>
      <c r="F18" s="520">
        <v>0</v>
      </c>
      <c r="G18" s="520">
        <v>0</v>
      </c>
      <c r="H18" s="521">
        <f t="shared" si="0"/>
        <v>0</v>
      </c>
    </row>
    <row r="19" spans="1:8">
      <c r="A19" s="366">
        <v>13</v>
      </c>
      <c r="B19" s="381" t="s">
        <v>414</v>
      </c>
      <c r="C19" s="520">
        <v>0</v>
      </c>
      <c r="D19" s="520">
        <v>0</v>
      </c>
      <c r="E19" s="520">
        <v>0</v>
      </c>
      <c r="F19" s="520">
        <v>0</v>
      </c>
      <c r="G19" s="520">
        <v>0</v>
      </c>
      <c r="H19" s="521">
        <f t="shared" si="0"/>
        <v>0</v>
      </c>
    </row>
    <row r="20" spans="1:8">
      <c r="A20" s="366">
        <v>14</v>
      </c>
      <c r="B20" s="381" t="s">
        <v>415</v>
      </c>
      <c r="C20" s="520">
        <v>0</v>
      </c>
      <c r="D20" s="520">
        <v>0</v>
      </c>
      <c r="E20" s="520">
        <v>0</v>
      </c>
      <c r="F20" s="520">
        <v>0</v>
      </c>
      <c r="G20" s="520">
        <v>0</v>
      </c>
      <c r="H20" s="521">
        <f t="shared" si="0"/>
        <v>0</v>
      </c>
    </row>
    <row r="21" spans="1:8">
      <c r="A21" s="366">
        <v>15</v>
      </c>
      <c r="B21" s="381" t="s">
        <v>416</v>
      </c>
      <c r="C21" s="520">
        <v>0</v>
      </c>
      <c r="D21" s="520">
        <v>0</v>
      </c>
      <c r="E21" s="520">
        <v>0</v>
      </c>
      <c r="F21" s="520">
        <v>0</v>
      </c>
      <c r="G21" s="520">
        <v>0</v>
      </c>
      <c r="H21" s="521">
        <f t="shared" si="0"/>
        <v>0</v>
      </c>
    </row>
    <row r="22" spans="1:8">
      <c r="A22" s="366">
        <v>16</v>
      </c>
      <c r="B22" s="381" t="s">
        <v>417</v>
      </c>
      <c r="C22" s="520">
        <v>0</v>
      </c>
      <c r="D22" s="520">
        <v>0</v>
      </c>
      <c r="E22" s="520">
        <v>0</v>
      </c>
      <c r="F22" s="520">
        <v>0</v>
      </c>
      <c r="G22" s="520">
        <v>0</v>
      </c>
      <c r="H22" s="521">
        <f t="shared" si="0"/>
        <v>0</v>
      </c>
    </row>
    <row r="23" spans="1:8">
      <c r="A23" s="366">
        <v>17</v>
      </c>
      <c r="B23" s="381" t="s">
        <v>495</v>
      </c>
      <c r="C23" s="520">
        <v>0</v>
      </c>
      <c r="D23" s="520">
        <v>0</v>
      </c>
      <c r="E23" s="520">
        <v>0</v>
      </c>
      <c r="F23" s="520">
        <v>0</v>
      </c>
      <c r="G23" s="520">
        <v>0</v>
      </c>
      <c r="H23" s="521">
        <f t="shared" si="0"/>
        <v>0</v>
      </c>
    </row>
    <row r="24" spans="1:8">
      <c r="A24" s="366">
        <v>18</v>
      </c>
      <c r="B24" s="381" t="s">
        <v>418</v>
      </c>
      <c r="C24" s="520">
        <v>0</v>
      </c>
      <c r="D24" s="520">
        <v>0</v>
      </c>
      <c r="E24" s="520">
        <v>0</v>
      </c>
      <c r="F24" s="520">
        <v>0</v>
      </c>
      <c r="G24" s="520">
        <v>0</v>
      </c>
      <c r="H24" s="521">
        <f t="shared" si="0"/>
        <v>0</v>
      </c>
    </row>
    <row r="25" spans="1:8">
      <c r="A25" s="366">
        <v>19</v>
      </c>
      <c r="B25" s="381" t="s">
        <v>419</v>
      </c>
      <c r="C25" s="520">
        <v>0</v>
      </c>
      <c r="D25" s="520">
        <v>0</v>
      </c>
      <c r="E25" s="520">
        <v>0</v>
      </c>
      <c r="F25" s="520">
        <v>0</v>
      </c>
      <c r="G25" s="520">
        <v>0</v>
      </c>
      <c r="H25" s="521">
        <f t="shared" si="0"/>
        <v>0</v>
      </c>
    </row>
    <row r="26" spans="1:8">
      <c r="A26" s="366">
        <v>20</v>
      </c>
      <c r="B26" s="381" t="s">
        <v>494</v>
      </c>
      <c r="C26" s="520">
        <v>0</v>
      </c>
      <c r="D26" s="520">
        <v>0</v>
      </c>
      <c r="E26" s="520">
        <v>0</v>
      </c>
      <c r="F26" s="520">
        <v>0</v>
      </c>
      <c r="G26" s="520">
        <v>0</v>
      </c>
      <c r="H26" s="521">
        <f t="shared" si="0"/>
        <v>0</v>
      </c>
    </row>
    <row r="27" spans="1:8">
      <c r="A27" s="366">
        <v>21</v>
      </c>
      <c r="B27" s="381" t="s">
        <v>420</v>
      </c>
      <c r="C27" s="520">
        <v>0</v>
      </c>
      <c r="D27" s="520">
        <v>0</v>
      </c>
      <c r="E27" s="520">
        <v>0</v>
      </c>
      <c r="F27" s="520">
        <v>0</v>
      </c>
      <c r="G27" s="520">
        <v>0</v>
      </c>
      <c r="H27" s="521">
        <f t="shared" si="0"/>
        <v>0</v>
      </c>
    </row>
    <row r="28" spans="1:8">
      <c r="A28" s="366">
        <v>22</v>
      </c>
      <c r="B28" s="381" t="s">
        <v>421</v>
      </c>
      <c r="C28" s="520">
        <v>0</v>
      </c>
      <c r="D28" s="520">
        <v>0</v>
      </c>
      <c r="E28" s="520">
        <v>0</v>
      </c>
      <c r="F28" s="520">
        <v>0</v>
      </c>
      <c r="G28" s="520">
        <v>0</v>
      </c>
      <c r="H28" s="521">
        <f t="shared" si="0"/>
        <v>0</v>
      </c>
    </row>
    <row r="29" spans="1:8">
      <c r="A29" s="366">
        <v>23</v>
      </c>
      <c r="B29" s="381" t="s">
        <v>422</v>
      </c>
      <c r="C29" s="520">
        <v>0</v>
      </c>
      <c r="D29" s="520">
        <v>0</v>
      </c>
      <c r="E29" s="520">
        <v>0</v>
      </c>
      <c r="F29" s="520">
        <v>0</v>
      </c>
      <c r="G29" s="520">
        <v>0</v>
      </c>
      <c r="H29" s="521">
        <f t="shared" si="0"/>
        <v>0</v>
      </c>
    </row>
    <row r="30" spans="1:8">
      <c r="A30" s="366">
        <v>24</v>
      </c>
      <c r="B30" s="381" t="s">
        <v>493</v>
      </c>
      <c r="C30" s="520">
        <v>0</v>
      </c>
      <c r="D30" s="520">
        <v>0</v>
      </c>
      <c r="E30" s="520">
        <v>0</v>
      </c>
      <c r="F30" s="520">
        <v>0</v>
      </c>
      <c r="G30" s="520">
        <v>0</v>
      </c>
      <c r="H30" s="521">
        <f t="shared" si="0"/>
        <v>0</v>
      </c>
    </row>
    <row r="31" spans="1:8">
      <c r="A31" s="366">
        <v>25</v>
      </c>
      <c r="B31" s="381" t="s">
        <v>423</v>
      </c>
      <c r="C31" s="520">
        <v>0</v>
      </c>
      <c r="D31" s="520">
        <v>0</v>
      </c>
      <c r="E31" s="520">
        <v>0</v>
      </c>
      <c r="F31" s="520">
        <v>0</v>
      </c>
      <c r="G31" s="520">
        <v>0</v>
      </c>
      <c r="H31" s="521">
        <f t="shared" si="0"/>
        <v>0</v>
      </c>
    </row>
    <row r="32" spans="1:8">
      <c r="A32" s="366">
        <v>26</v>
      </c>
      <c r="B32" s="381" t="s">
        <v>490</v>
      </c>
      <c r="C32" s="520">
        <v>0</v>
      </c>
      <c r="D32" s="520">
        <v>0</v>
      </c>
      <c r="E32" s="520">
        <v>0</v>
      </c>
      <c r="F32" s="520">
        <v>0</v>
      </c>
      <c r="G32" s="520">
        <v>0</v>
      </c>
      <c r="H32" s="521">
        <f t="shared" si="0"/>
        <v>0</v>
      </c>
    </row>
    <row r="33" spans="1:8">
      <c r="A33" s="366">
        <v>27</v>
      </c>
      <c r="B33" s="366" t="s">
        <v>424</v>
      </c>
      <c r="C33" s="520">
        <v>0</v>
      </c>
      <c r="D33" s="520">
        <v>2121670.6199999992</v>
      </c>
      <c r="E33" s="520">
        <v>5644.14</v>
      </c>
      <c r="F33" s="520">
        <v>0</v>
      </c>
      <c r="G33" s="520">
        <v>0</v>
      </c>
      <c r="H33" s="521">
        <f t="shared" si="0"/>
        <v>2116026.4799999991</v>
      </c>
    </row>
    <row r="34" spans="1:8">
      <c r="A34" s="366">
        <v>28</v>
      </c>
      <c r="B34" s="370" t="s">
        <v>64</v>
      </c>
      <c r="C34" s="522">
        <f>SUM(C7:C33)</f>
        <v>0</v>
      </c>
      <c r="D34" s="522">
        <f>SUM(D7:D33)</f>
        <v>18206240.789999999</v>
      </c>
      <c r="E34" s="522">
        <f>SUM(E7:E33)</f>
        <v>11862.25</v>
      </c>
      <c r="F34" s="522">
        <f>SUM(F7:F33)</f>
        <v>0</v>
      </c>
      <c r="G34" s="522">
        <f>SUM(G7:G33)</f>
        <v>0</v>
      </c>
      <c r="H34" s="521">
        <f t="shared" si="0"/>
        <v>18194378.539999999</v>
      </c>
    </row>
    <row r="36" spans="1:8">
      <c r="B36" s="380"/>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Normal="100" workbookViewId="0">
      <selection activeCell="A6" sqref="A6:C6"/>
    </sheetView>
  </sheetViews>
  <sheetFormatPr defaultColWidth="9.125" defaultRowHeight="12.75"/>
  <cols>
    <col min="1" max="1" width="11.875" style="292" bestFit="1" customWidth="1"/>
    <col min="2" max="2" width="108" style="292" bestFit="1" customWidth="1"/>
    <col min="3" max="3" width="35.5" style="292" customWidth="1"/>
    <col min="4" max="4" width="38.5" style="292" customWidth="1"/>
    <col min="5" max="16384" width="9.125" style="292"/>
  </cols>
  <sheetData>
    <row r="1" spans="1:4" ht="15">
      <c r="A1" s="290" t="s">
        <v>30</v>
      </c>
      <c r="B1" s="585" t="str">
        <f>'Info '!C2</f>
        <v>Paysera Bank Georgia JSC</v>
      </c>
    </row>
    <row r="2" spans="1:4">
      <c r="A2" s="290" t="s">
        <v>31</v>
      </c>
      <c r="B2" s="542">
        <f>'1. key ratios '!B2</f>
        <v>46022</v>
      </c>
    </row>
    <row r="3" spans="1:4">
      <c r="A3" s="291" t="s">
        <v>425</v>
      </c>
    </row>
    <row r="5" spans="1:4">
      <c r="A5" s="760" t="s">
        <v>639</v>
      </c>
      <c r="B5" s="760"/>
      <c r="C5" s="363" t="s">
        <v>442</v>
      </c>
      <c r="D5" s="363" t="s">
        <v>483</v>
      </c>
    </row>
    <row r="6" spans="1:4">
      <c r="A6" s="389">
        <v>1</v>
      </c>
      <c r="B6" s="382" t="s">
        <v>638</v>
      </c>
      <c r="C6" s="356">
        <v>0</v>
      </c>
      <c r="D6" s="356">
        <v>11.97</v>
      </c>
    </row>
    <row r="7" spans="1:4">
      <c r="A7" s="386">
        <v>2</v>
      </c>
      <c r="B7" s="382" t="s">
        <v>637</v>
      </c>
      <c r="C7" s="356">
        <f>SUM(C8:C9)</f>
        <v>0</v>
      </c>
      <c r="D7" s="356">
        <f>SUM(D8:D9)</f>
        <v>-5.2100000000000009</v>
      </c>
    </row>
    <row r="8" spans="1:4">
      <c r="A8" s="388">
        <v>2.1</v>
      </c>
      <c r="B8" s="387" t="s">
        <v>498</v>
      </c>
      <c r="C8" s="384">
        <v>0</v>
      </c>
      <c r="D8" s="384">
        <v>-5.2100000000000009</v>
      </c>
    </row>
    <row r="9" spans="1:4">
      <c r="A9" s="388">
        <v>2.2000000000000002</v>
      </c>
      <c r="B9" s="387" t="s">
        <v>496</v>
      </c>
      <c r="C9" s="384">
        <v>0</v>
      </c>
      <c r="D9" s="384">
        <v>0</v>
      </c>
    </row>
    <row r="10" spans="1:4">
      <c r="A10" s="389">
        <v>3</v>
      </c>
      <c r="B10" s="382" t="s">
        <v>636</v>
      </c>
      <c r="C10" s="356">
        <f>SUM(C11:C13)</f>
        <v>0</v>
      </c>
      <c r="D10" s="356">
        <f>SUM(D11:D13)</f>
        <v>0</v>
      </c>
    </row>
    <row r="11" spans="1:4">
      <c r="A11" s="388">
        <v>3.1</v>
      </c>
      <c r="B11" s="387" t="s">
        <v>427</v>
      </c>
      <c r="C11" s="384">
        <v>0</v>
      </c>
      <c r="D11" s="384">
        <v>0</v>
      </c>
    </row>
    <row r="12" spans="1:4">
      <c r="A12" s="388">
        <v>3.2</v>
      </c>
      <c r="B12" s="387" t="s">
        <v>635</v>
      </c>
      <c r="C12" s="384">
        <v>0</v>
      </c>
      <c r="D12" s="384">
        <v>0</v>
      </c>
    </row>
    <row r="13" spans="1:4">
      <c r="A13" s="388">
        <v>3.3</v>
      </c>
      <c r="B13" s="387" t="s">
        <v>497</v>
      </c>
      <c r="C13" s="384">
        <v>0</v>
      </c>
      <c r="D13" s="384">
        <v>0</v>
      </c>
    </row>
    <row r="14" spans="1:4">
      <c r="A14" s="386">
        <v>4</v>
      </c>
      <c r="B14" s="385" t="s">
        <v>634</v>
      </c>
      <c r="C14" s="384">
        <v>0</v>
      </c>
      <c r="D14" s="384">
        <v>0</v>
      </c>
    </row>
    <row r="15" spans="1:4">
      <c r="A15" s="383">
        <v>5</v>
      </c>
      <c r="B15" s="382" t="s">
        <v>633</v>
      </c>
      <c r="C15" s="356">
        <f>C6+C7-C10+C14</f>
        <v>0</v>
      </c>
      <c r="D15" s="356">
        <f>D6+D7-D10+D14</f>
        <v>6.76</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Normal="100" workbookViewId="0">
      <selection activeCell="A6" sqref="A6:C6"/>
    </sheetView>
  </sheetViews>
  <sheetFormatPr defaultColWidth="9.125" defaultRowHeight="12.75"/>
  <cols>
    <col min="1" max="1" width="11.875" style="292" bestFit="1" customWidth="1"/>
    <col min="2" max="2" width="128.875" style="292" bestFit="1" customWidth="1"/>
    <col min="3" max="3" width="37" style="292" customWidth="1"/>
    <col min="4" max="4" width="50.5" style="292" customWidth="1"/>
    <col min="5" max="16384" width="9.125" style="292"/>
  </cols>
  <sheetData>
    <row r="1" spans="1:4" ht="15">
      <c r="A1" s="290" t="s">
        <v>30</v>
      </c>
      <c r="B1" s="585" t="str">
        <f>'Info '!C2</f>
        <v>Paysera Bank Georgia JSC</v>
      </c>
    </row>
    <row r="2" spans="1:4">
      <c r="A2" s="290" t="s">
        <v>31</v>
      </c>
      <c r="B2" s="542">
        <f>'1. key ratios '!B2</f>
        <v>46022</v>
      </c>
    </row>
    <row r="3" spans="1:4">
      <c r="A3" s="291" t="s">
        <v>429</v>
      </c>
    </row>
    <row r="4" spans="1:4">
      <c r="A4" s="291"/>
    </row>
    <row r="5" spans="1:4" ht="15" customHeight="1">
      <c r="A5" s="761" t="s">
        <v>499</v>
      </c>
      <c r="B5" s="762"/>
      <c r="C5" s="765" t="s">
        <v>430</v>
      </c>
      <c r="D5" s="765" t="s">
        <v>431</v>
      </c>
    </row>
    <row r="6" spans="1:4">
      <c r="A6" s="763"/>
      <c r="B6" s="764"/>
      <c r="C6" s="765"/>
      <c r="D6" s="765"/>
    </row>
    <row r="7" spans="1:4">
      <c r="A7" s="356">
        <v>1</v>
      </c>
      <c r="B7" s="356" t="s">
        <v>426</v>
      </c>
      <c r="C7" s="384"/>
      <c r="D7" s="390"/>
    </row>
    <row r="8" spans="1:4">
      <c r="A8" s="384">
        <v>2</v>
      </c>
      <c r="B8" s="384" t="s">
        <v>432</v>
      </c>
      <c r="C8" s="384"/>
      <c r="D8" s="390"/>
    </row>
    <row r="9" spans="1:4">
      <c r="A9" s="384">
        <v>3</v>
      </c>
      <c r="B9" s="393" t="s">
        <v>642</v>
      </c>
      <c r="C9" s="384"/>
      <c r="D9" s="390"/>
    </row>
    <row r="10" spans="1:4">
      <c r="A10" s="384">
        <v>4</v>
      </c>
      <c r="B10" s="384" t="s">
        <v>433</v>
      </c>
      <c r="C10" s="384">
        <f>SUM(C11:C17)</f>
        <v>0</v>
      </c>
      <c r="D10" s="390"/>
    </row>
    <row r="11" spans="1:4">
      <c r="A11" s="384">
        <v>5</v>
      </c>
      <c r="B11" s="392" t="s">
        <v>641</v>
      </c>
      <c r="C11" s="384"/>
      <c r="D11" s="390"/>
    </row>
    <row r="12" spans="1:4">
      <c r="A12" s="384">
        <v>6</v>
      </c>
      <c r="B12" s="392" t="s">
        <v>434</v>
      </c>
      <c r="C12" s="384"/>
      <c r="D12" s="390"/>
    </row>
    <row r="13" spans="1:4">
      <c r="A13" s="384">
        <v>7</v>
      </c>
      <c r="B13" s="392" t="s">
        <v>437</v>
      </c>
      <c r="C13" s="384"/>
      <c r="D13" s="390"/>
    </row>
    <row r="14" spans="1:4">
      <c r="A14" s="384">
        <v>8</v>
      </c>
      <c r="B14" s="392" t="s">
        <v>435</v>
      </c>
      <c r="C14" s="384"/>
      <c r="D14" s="384"/>
    </row>
    <row r="15" spans="1:4">
      <c r="A15" s="384">
        <v>9</v>
      </c>
      <c r="B15" s="392" t="s">
        <v>436</v>
      </c>
      <c r="C15" s="384"/>
      <c r="D15" s="384"/>
    </row>
    <row r="16" spans="1:4">
      <c r="A16" s="384">
        <v>10</v>
      </c>
      <c r="B16" s="392" t="s">
        <v>438</v>
      </c>
      <c r="C16" s="384"/>
      <c r="D16" s="384"/>
    </row>
    <row r="17" spans="1:4">
      <c r="A17" s="384">
        <v>11</v>
      </c>
      <c r="B17" s="392" t="s">
        <v>640</v>
      </c>
      <c r="C17" s="384"/>
      <c r="D17" s="390"/>
    </row>
    <row r="18" spans="1:4">
      <c r="A18" s="356">
        <v>12</v>
      </c>
      <c r="B18" s="391" t="s">
        <v>428</v>
      </c>
      <c r="C18" s="356">
        <f>C7+C8+C9-C10</f>
        <v>0</v>
      </c>
      <c r="D18" s="390"/>
    </row>
    <row r="21" spans="1:4">
      <c r="B21" s="290"/>
    </row>
    <row r="22" spans="1:4">
      <c r="B22" s="290"/>
    </row>
    <row r="23" spans="1:4">
      <c r="B23" s="29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zoomScaleNormal="100" workbookViewId="0">
      <selection activeCell="A6" sqref="A6:C6"/>
    </sheetView>
  </sheetViews>
  <sheetFormatPr defaultColWidth="9.125" defaultRowHeight="12.75"/>
  <cols>
    <col min="1" max="1" width="11.875" style="377" bestFit="1" customWidth="1"/>
    <col min="2" max="2" width="63.875" style="377" customWidth="1"/>
    <col min="3" max="3" width="15.5" style="377" customWidth="1"/>
    <col min="4" max="18" width="22.25" style="377" customWidth="1"/>
    <col min="19" max="19" width="23.25" style="377" bestFit="1" customWidth="1"/>
    <col min="20" max="26" width="22.25" style="377" customWidth="1"/>
    <col min="27" max="27" width="23.25" style="377" bestFit="1" customWidth="1"/>
    <col min="28" max="28" width="20" style="377" customWidth="1"/>
    <col min="29" max="16384" width="9.125" style="377"/>
  </cols>
  <sheetData>
    <row r="1" spans="1:28" ht="15">
      <c r="A1" s="290" t="s">
        <v>30</v>
      </c>
      <c r="B1" s="364" t="str">
        <f>'Info '!C2</f>
        <v>Paysera Bank Georgia JSC</v>
      </c>
    </row>
    <row r="2" spans="1:28">
      <c r="A2" s="290" t="s">
        <v>31</v>
      </c>
      <c r="B2" s="542">
        <f>'1. key ratios '!B2</f>
        <v>46022</v>
      </c>
      <c r="C2" s="378"/>
    </row>
    <row r="3" spans="1:28">
      <c r="A3" s="291" t="s">
        <v>439</v>
      </c>
    </row>
    <row r="5" spans="1:28" ht="15" customHeight="1">
      <c r="A5" s="767" t="s">
        <v>654</v>
      </c>
      <c r="B5" s="768"/>
      <c r="C5" s="773" t="s">
        <v>440</v>
      </c>
      <c r="D5" s="774"/>
      <c r="E5" s="774"/>
      <c r="F5" s="774"/>
      <c r="G5" s="774"/>
      <c r="H5" s="774"/>
      <c r="I5" s="774"/>
      <c r="J5" s="774"/>
      <c r="K5" s="774"/>
      <c r="L5" s="774"/>
      <c r="M5" s="774"/>
      <c r="N5" s="774"/>
      <c r="O5" s="774"/>
      <c r="P5" s="774"/>
      <c r="Q5" s="774"/>
      <c r="R5" s="774"/>
      <c r="S5" s="774"/>
      <c r="T5" s="402"/>
      <c r="U5" s="402"/>
      <c r="V5" s="402"/>
      <c r="W5" s="402"/>
      <c r="X5" s="402"/>
      <c r="Y5" s="402"/>
      <c r="Z5" s="402"/>
      <c r="AA5" s="401"/>
      <c r="AB5" s="396"/>
    </row>
    <row r="6" spans="1:28" ht="12" customHeight="1">
      <c r="A6" s="769"/>
      <c r="B6" s="770"/>
      <c r="C6" s="775" t="s">
        <v>64</v>
      </c>
      <c r="D6" s="777" t="s">
        <v>653</v>
      </c>
      <c r="E6" s="777"/>
      <c r="F6" s="777"/>
      <c r="G6" s="777"/>
      <c r="H6" s="777" t="s">
        <v>652</v>
      </c>
      <c r="I6" s="777"/>
      <c r="J6" s="777"/>
      <c r="K6" s="777"/>
      <c r="L6" s="399"/>
      <c r="M6" s="778" t="s">
        <v>651</v>
      </c>
      <c r="N6" s="778"/>
      <c r="O6" s="778"/>
      <c r="P6" s="778"/>
      <c r="Q6" s="778"/>
      <c r="R6" s="778"/>
      <c r="S6" s="758"/>
      <c r="T6" s="400"/>
      <c r="U6" s="766" t="s">
        <v>650</v>
      </c>
      <c r="V6" s="766"/>
      <c r="W6" s="766"/>
      <c r="X6" s="766"/>
      <c r="Y6" s="766"/>
      <c r="Z6" s="766"/>
      <c r="AA6" s="759"/>
      <c r="AB6" s="399"/>
    </row>
    <row r="7" spans="1:28">
      <c r="A7" s="771"/>
      <c r="B7" s="772"/>
      <c r="C7" s="776"/>
      <c r="D7" s="398"/>
      <c r="E7" s="374" t="s">
        <v>441</v>
      </c>
      <c r="F7" s="374" t="s">
        <v>648</v>
      </c>
      <c r="G7" s="376" t="s">
        <v>649</v>
      </c>
      <c r="H7" s="378"/>
      <c r="I7" s="374" t="s">
        <v>441</v>
      </c>
      <c r="J7" s="374" t="s">
        <v>648</v>
      </c>
      <c r="K7" s="376" t="s">
        <v>649</v>
      </c>
      <c r="L7" s="397"/>
      <c r="M7" s="374" t="s">
        <v>441</v>
      </c>
      <c r="N7" s="374" t="s">
        <v>648</v>
      </c>
      <c r="O7" s="374" t="s">
        <v>647</v>
      </c>
      <c r="P7" s="374" t="s">
        <v>646</v>
      </c>
      <c r="Q7" s="374" t="s">
        <v>645</v>
      </c>
      <c r="R7" s="374" t="s">
        <v>644</v>
      </c>
      <c r="S7" s="374" t="s">
        <v>643</v>
      </c>
      <c r="T7" s="397"/>
      <c r="U7" s="374" t="s">
        <v>441</v>
      </c>
      <c r="V7" s="374" t="s">
        <v>648</v>
      </c>
      <c r="W7" s="374" t="s">
        <v>647</v>
      </c>
      <c r="X7" s="374" t="s">
        <v>646</v>
      </c>
      <c r="Y7" s="374" t="s">
        <v>645</v>
      </c>
      <c r="Z7" s="374" t="s">
        <v>644</v>
      </c>
      <c r="AA7" s="374" t="s">
        <v>643</v>
      </c>
      <c r="AB7" s="396"/>
    </row>
    <row r="8" spans="1:28">
      <c r="A8" s="395">
        <v>1</v>
      </c>
      <c r="B8" s="370" t="s">
        <v>442</v>
      </c>
      <c r="C8" s="522">
        <f>SUM(C9:C14)</f>
        <v>0</v>
      </c>
      <c r="D8" s="522">
        <f>SUM(D9:D14)</f>
        <v>0</v>
      </c>
      <c r="E8" s="520">
        <v>0</v>
      </c>
      <c r="F8" s="520">
        <v>0</v>
      </c>
      <c r="G8" s="520">
        <v>0</v>
      </c>
      <c r="H8" s="366"/>
      <c r="I8" s="366"/>
      <c r="J8" s="366"/>
      <c r="K8" s="366"/>
      <c r="L8" s="366"/>
      <c r="M8" s="366"/>
      <c r="N8" s="366"/>
      <c r="O8" s="366"/>
      <c r="P8" s="366"/>
      <c r="Q8" s="366"/>
      <c r="R8" s="366"/>
      <c r="S8" s="366"/>
      <c r="T8" s="366"/>
      <c r="U8" s="366"/>
      <c r="V8" s="366"/>
      <c r="W8" s="366"/>
      <c r="X8" s="366"/>
      <c r="Y8" s="366"/>
      <c r="Z8" s="366"/>
      <c r="AA8" s="366"/>
    </row>
    <row r="9" spans="1:28">
      <c r="A9" s="366">
        <v>1.1000000000000001</v>
      </c>
      <c r="B9" s="386" t="s">
        <v>443</v>
      </c>
      <c r="C9" s="520">
        <f t="shared" ref="C9:C14" si="0">SUM(D9,H9,L9,T9)</f>
        <v>0</v>
      </c>
      <c r="D9" s="520">
        <f t="shared" ref="D9:D16" si="1">SUM(E9:G9)</f>
        <v>0</v>
      </c>
      <c r="E9" s="520">
        <v>0</v>
      </c>
      <c r="F9" s="520">
        <v>0</v>
      </c>
      <c r="G9" s="520">
        <v>0</v>
      </c>
      <c r="H9" s="366"/>
      <c r="I9" s="366"/>
      <c r="J9" s="366"/>
      <c r="K9" s="366"/>
      <c r="L9" s="366"/>
      <c r="M9" s="366"/>
      <c r="N9" s="366"/>
      <c r="O9" s="366"/>
      <c r="P9" s="366"/>
      <c r="Q9" s="366"/>
      <c r="R9" s="366"/>
      <c r="S9" s="366"/>
      <c r="T9" s="366"/>
      <c r="U9" s="366"/>
      <c r="V9" s="366"/>
      <c r="W9" s="366"/>
      <c r="X9" s="366"/>
      <c r="Y9" s="366"/>
      <c r="Z9" s="366"/>
      <c r="AA9" s="366"/>
    </row>
    <row r="10" spans="1:28">
      <c r="A10" s="366">
        <v>1.2</v>
      </c>
      <c r="B10" s="386" t="s">
        <v>444</v>
      </c>
      <c r="C10" s="520">
        <f t="shared" si="0"/>
        <v>0</v>
      </c>
      <c r="D10" s="520">
        <f t="shared" si="1"/>
        <v>0</v>
      </c>
      <c r="E10" s="520">
        <v>0</v>
      </c>
      <c r="F10" s="520">
        <v>0</v>
      </c>
      <c r="G10" s="520">
        <v>0</v>
      </c>
      <c r="H10" s="366"/>
      <c r="I10" s="366"/>
      <c r="J10" s="366"/>
      <c r="K10" s="366"/>
      <c r="L10" s="366"/>
      <c r="M10" s="366"/>
      <c r="N10" s="366"/>
      <c r="O10" s="366"/>
      <c r="P10" s="366"/>
      <c r="Q10" s="366"/>
      <c r="R10" s="366"/>
      <c r="S10" s="366"/>
      <c r="T10" s="366"/>
      <c r="U10" s="366"/>
      <c r="V10" s="366"/>
      <c r="W10" s="366"/>
      <c r="X10" s="366"/>
      <c r="Y10" s="366"/>
      <c r="Z10" s="366"/>
      <c r="AA10" s="366"/>
    </row>
    <row r="11" spans="1:28">
      <c r="A11" s="366">
        <v>1.3</v>
      </c>
      <c r="B11" s="386" t="s">
        <v>445</v>
      </c>
      <c r="C11" s="520">
        <f t="shared" si="0"/>
        <v>0</v>
      </c>
      <c r="D11" s="520">
        <f t="shared" si="1"/>
        <v>0</v>
      </c>
      <c r="E11" s="520">
        <v>0</v>
      </c>
      <c r="F11" s="520">
        <v>0</v>
      </c>
      <c r="G11" s="520">
        <v>0</v>
      </c>
      <c r="H11" s="366"/>
      <c r="I11" s="366"/>
      <c r="J11" s="366"/>
      <c r="K11" s="366"/>
      <c r="L11" s="366"/>
      <c r="M11" s="366"/>
      <c r="N11" s="366"/>
      <c r="O11" s="366"/>
      <c r="P11" s="366"/>
      <c r="Q11" s="366"/>
      <c r="R11" s="366"/>
      <c r="S11" s="366"/>
      <c r="T11" s="366"/>
      <c r="U11" s="366"/>
      <c r="V11" s="366"/>
      <c r="W11" s="366"/>
      <c r="X11" s="366"/>
      <c r="Y11" s="366"/>
      <c r="Z11" s="366"/>
      <c r="AA11" s="366"/>
    </row>
    <row r="12" spans="1:28">
      <c r="A12" s="366">
        <v>1.4</v>
      </c>
      <c r="B12" s="386" t="s">
        <v>446</v>
      </c>
      <c r="C12" s="520">
        <f t="shared" si="0"/>
        <v>0</v>
      </c>
      <c r="D12" s="520">
        <f t="shared" si="1"/>
        <v>0</v>
      </c>
      <c r="E12" s="520">
        <v>0</v>
      </c>
      <c r="F12" s="520">
        <v>0</v>
      </c>
      <c r="G12" s="520">
        <v>0</v>
      </c>
      <c r="H12" s="366"/>
      <c r="I12" s="366"/>
      <c r="J12" s="366"/>
      <c r="K12" s="366"/>
      <c r="L12" s="366"/>
      <c r="M12" s="366"/>
      <c r="N12" s="366"/>
      <c r="O12" s="366"/>
      <c r="P12" s="366"/>
      <c r="Q12" s="366"/>
      <c r="R12" s="366"/>
      <c r="S12" s="366"/>
      <c r="T12" s="366"/>
      <c r="U12" s="366"/>
      <c r="V12" s="366"/>
      <c r="W12" s="366"/>
      <c r="X12" s="366"/>
      <c r="Y12" s="366"/>
      <c r="Z12" s="366"/>
      <c r="AA12" s="366"/>
    </row>
    <row r="13" spans="1:28">
      <c r="A13" s="366">
        <v>1.5</v>
      </c>
      <c r="B13" s="386" t="s">
        <v>447</v>
      </c>
      <c r="C13" s="520">
        <f t="shared" si="0"/>
        <v>0</v>
      </c>
      <c r="D13" s="520">
        <f t="shared" si="1"/>
        <v>0</v>
      </c>
      <c r="E13" s="520">
        <v>0</v>
      </c>
      <c r="F13" s="520">
        <v>0</v>
      </c>
      <c r="G13" s="520">
        <v>0</v>
      </c>
      <c r="H13" s="366"/>
      <c r="I13" s="366"/>
      <c r="J13" s="366"/>
      <c r="K13" s="366"/>
      <c r="L13" s="366"/>
      <c r="M13" s="366"/>
      <c r="N13" s="366"/>
      <c r="O13" s="366"/>
      <c r="P13" s="366"/>
      <c r="Q13" s="366"/>
      <c r="R13" s="366"/>
      <c r="S13" s="366"/>
      <c r="T13" s="366"/>
      <c r="U13" s="366"/>
      <c r="V13" s="366"/>
      <c r="W13" s="366"/>
      <c r="X13" s="366"/>
      <c r="Y13" s="366"/>
      <c r="Z13" s="366"/>
      <c r="AA13" s="366"/>
    </row>
    <row r="14" spans="1:28">
      <c r="A14" s="366">
        <v>1.6</v>
      </c>
      <c r="B14" s="386" t="s">
        <v>448</v>
      </c>
      <c r="C14" s="520">
        <f t="shared" si="0"/>
        <v>0</v>
      </c>
      <c r="D14" s="520">
        <f t="shared" si="1"/>
        <v>0</v>
      </c>
      <c r="E14" s="520">
        <v>0</v>
      </c>
      <c r="F14" s="520">
        <v>0</v>
      </c>
      <c r="G14" s="520">
        <v>0</v>
      </c>
      <c r="H14" s="366"/>
      <c r="I14" s="366"/>
      <c r="J14" s="366"/>
      <c r="K14" s="366"/>
      <c r="L14" s="366"/>
      <c r="M14" s="366"/>
      <c r="N14" s="366"/>
      <c r="O14" s="366"/>
      <c r="P14" s="366"/>
      <c r="Q14" s="366"/>
      <c r="R14" s="366"/>
      <c r="S14" s="366"/>
      <c r="T14" s="366"/>
      <c r="U14" s="366"/>
      <c r="V14" s="366"/>
      <c r="W14" s="366"/>
      <c r="X14" s="366"/>
      <c r="Y14" s="366"/>
      <c r="Z14" s="366"/>
      <c r="AA14" s="366"/>
    </row>
    <row r="15" spans="1:28">
      <c r="A15" s="395">
        <v>2</v>
      </c>
      <c r="B15" s="370" t="s">
        <v>449</v>
      </c>
      <c r="C15" s="522">
        <f>SUM(C16:C21)</f>
        <v>2704749.7</v>
      </c>
      <c r="D15" s="522">
        <f>SUM(D16:D21)</f>
        <v>2704749.7</v>
      </c>
      <c r="E15" s="520">
        <v>0</v>
      </c>
      <c r="F15" s="520">
        <v>0</v>
      </c>
      <c r="G15" s="520">
        <v>0</v>
      </c>
      <c r="H15" s="366"/>
      <c r="I15" s="366"/>
      <c r="J15" s="366"/>
      <c r="K15" s="366"/>
      <c r="L15" s="366"/>
      <c r="M15" s="366"/>
      <c r="N15" s="366"/>
      <c r="O15" s="366"/>
      <c r="P15" s="366"/>
      <c r="Q15" s="366"/>
      <c r="R15" s="366"/>
      <c r="S15" s="366"/>
      <c r="T15" s="366"/>
      <c r="U15" s="366"/>
      <c r="V15" s="366"/>
      <c r="W15" s="366"/>
      <c r="X15" s="366"/>
      <c r="Y15" s="366"/>
      <c r="Z15" s="366"/>
      <c r="AA15" s="366"/>
    </row>
    <row r="16" spans="1:28">
      <c r="A16" s="366">
        <v>2.1</v>
      </c>
      <c r="B16" s="386" t="s">
        <v>443</v>
      </c>
      <c r="C16" s="520">
        <f>SUM(D16,H16,L16,T16)</f>
        <v>0</v>
      </c>
      <c r="D16" s="520">
        <f t="shared" si="1"/>
        <v>0</v>
      </c>
      <c r="E16" s="520">
        <v>0</v>
      </c>
      <c r="F16" s="520">
        <v>0</v>
      </c>
      <c r="G16" s="520">
        <v>0</v>
      </c>
      <c r="H16" s="366"/>
      <c r="I16" s="366"/>
      <c r="J16" s="366"/>
      <c r="K16" s="366"/>
      <c r="L16" s="366"/>
      <c r="M16" s="366"/>
      <c r="N16" s="366"/>
      <c r="O16" s="366"/>
      <c r="P16" s="366"/>
      <c r="Q16" s="366"/>
      <c r="R16" s="366"/>
      <c r="S16" s="366"/>
      <c r="T16" s="366"/>
      <c r="U16" s="366"/>
      <c r="V16" s="366"/>
      <c r="W16" s="366"/>
      <c r="X16" s="366"/>
      <c r="Y16" s="366"/>
      <c r="Z16" s="366"/>
      <c r="AA16" s="366"/>
    </row>
    <row r="17" spans="1:27">
      <c r="A17" s="366">
        <v>2.2000000000000002</v>
      </c>
      <c r="B17" s="386" t="s">
        <v>444</v>
      </c>
      <c r="C17" s="520">
        <f t="shared" ref="C17:C21" si="2">SUM(D17,H17,L17,T17)</f>
        <v>2704749.7</v>
      </c>
      <c r="D17" s="520">
        <f>SUM(E17:G17)</f>
        <v>2704749.7</v>
      </c>
      <c r="E17" s="520">
        <v>2704749.7</v>
      </c>
      <c r="F17" s="520">
        <v>0</v>
      </c>
      <c r="G17" s="520">
        <v>0</v>
      </c>
      <c r="H17" s="366"/>
      <c r="I17" s="366"/>
      <c r="J17" s="366"/>
      <c r="K17" s="366"/>
      <c r="L17" s="366"/>
      <c r="M17" s="366"/>
      <c r="N17" s="366"/>
      <c r="O17" s="366"/>
      <c r="P17" s="366"/>
      <c r="Q17" s="366"/>
      <c r="R17" s="366"/>
      <c r="S17" s="366"/>
      <c r="T17" s="366"/>
      <c r="U17" s="366"/>
      <c r="V17" s="366"/>
      <c r="W17" s="366"/>
      <c r="X17" s="366"/>
      <c r="Y17" s="366"/>
      <c r="Z17" s="366"/>
      <c r="AA17" s="366"/>
    </row>
    <row r="18" spans="1:27">
      <c r="A18" s="366">
        <v>2.2999999999999998</v>
      </c>
      <c r="B18" s="386" t="s">
        <v>445</v>
      </c>
      <c r="C18" s="520">
        <f t="shared" si="2"/>
        <v>0</v>
      </c>
      <c r="D18" s="520">
        <f t="shared" ref="D18:D21" si="3">SUM(E18:G18)</f>
        <v>0</v>
      </c>
      <c r="E18" s="520">
        <v>0</v>
      </c>
      <c r="F18" s="520">
        <v>0</v>
      </c>
      <c r="G18" s="520">
        <v>0</v>
      </c>
      <c r="H18" s="366"/>
      <c r="I18" s="366"/>
      <c r="J18" s="366"/>
      <c r="K18" s="366"/>
      <c r="L18" s="366"/>
      <c r="M18" s="366"/>
      <c r="N18" s="366"/>
      <c r="O18" s="366"/>
      <c r="P18" s="366"/>
      <c r="Q18" s="366"/>
      <c r="R18" s="366"/>
      <c r="S18" s="366"/>
      <c r="T18" s="366"/>
      <c r="U18" s="366"/>
      <c r="V18" s="366"/>
      <c r="W18" s="366"/>
      <c r="X18" s="366"/>
      <c r="Y18" s="366"/>
      <c r="Z18" s="366"/>
      <c r="AA18" s="366"/>
    </row>
    <row r="19" spans="1:27">
      <c r="A19" s="366">
        <v>2.4</v>
      </c>
      <c r="B19" s="386" t="s">
        <v>446</v>
      </c>
      <c r="C19" s="520">
        <f t="shared" si="2"/>
        <v>0</v>
      </c>
      <c r="D19" s="520">
        <f t="shared" si="3"/>
        <v>0</v>
      </c>
      <c r="E19" s="520">
        <v>0</v>
      </c>
      <c r="F19" s="520">
        <v>0</v>
      </c>
      <c r="G19" s="520">
        <v>0</v>
      </c>
      <c r="H19" s="366"/>
      <c r="I19" s="366"/>
      <c r="J19" s="366"/>
      <c r="K19" s="366"/>
      <c r="L19" s="366"/>
      <c r="M19" s="366"/>
      <c r="N19" s="366"/>
      <c r="O19" s="366"/>
      <c r="P19" s="366"/>
      <c r="Q19" s="366"/>
      <c r="R19" s="366"/>
      <c r="S19" s="366"/>
      <c r="T19" s="366"/>
      <c r="U19" s="366"/>
      <c r="V19" s="366"/>
      <c r="W19" s="366"/>
      <c r="X19" s="366"/>
      <c r="Y19" s="366"/>
      <c r="Z19" s="366"/>
      <c r="AA19" s="366"/>
    </row>
    <row r="20" spans="1:27">
      <c r="A20" s="366">
        <v>2.5</v>
      </c>
      <c r="B20" s="386" t="s">
        <v>447</v>
      </c>
      <c r="C20" s="520">
        <f t="shared" si="2"/>
        <v>0</v>
      </c>
      <c r="D20" s="520">
        <f t="shared" si="3"/>
        <v>0</v>
      </c>
      <c r="E20" s="520">
        <v>0</v>
      </c>
      <c r="F20" s="520">
        <v>0</v>
      </c>
      <c r="G20" s="520">
        <v>0</v>
      </c>
      <c r="H20" s="366"/>
      <c r="I20" s="366"/>
      <c r="J20" s="366"/>
      <c r="K20" s="366"/>
      <c r="L20" s="366"/>
      <c r="M20" s="366"/>
      <c r="N20" s="366"/>
      <c r="O20" s="366"/>
      <c r="P20" s="366"/>
      <c r="Q20" s="366"/>
      <c r="R20" s="366"/>
      <c r="S20" s="366"/>
      <c r="T20" s="366"/>
      <c r="U20" s="366"/>
      <c r="V20" s="366"/>
      <c r="W20" s="366"/>
      <c r="X20" s="366"/>
      <c r="Y20" s="366"/>
      <c r="Z20" s="366"/>
      <c r="AA20" s="366"/>
    </row>
    <row r="21" spans="1:27">
      <c r="A21" s="366">
        <v>2.6</v>
      </c>
      <c r="B21" s="386" t="s">
        <v>448</v>
      </c>
      <c r="C21" s="520">
        <f t="shared" si="2"/>
        <v>0</v>
      </c>
      <c r="D21" s="520">
        <f t="shared" si="3"/>
        <v>0</v>
      </c>
      <c r="E21" s="520">
        <v>0</v>
      </c>
      <c r="F21" s="520">
        <v>0</v>
      </c>
      <c r="G21" s="520">
        <v>0</v>
      </c>
      <c r="H21" s="366"/>
      <c r="I21" s="366"/>
      <c r="J21" s="366"/>
      <c r="K21" s="366"/>
      <c r="L21" s="366"/>
      <c r="M21" s="366"/>
      <c r="N21" s="366"/>
      <c r="O21" s="366"/>
      <c r="P21" s="366"/>
      <c r="Q21" s="366"/>
      <c r="R21" s="366"/>
      <c r="S21" s="366"/>
      <c r="T21" s="366"/>
      <c r="U21" s="366"/>
      <c r="V21" s="366"/>
      <c r="W21" s="366"/>
      <c r="X21" s="366"/>
      <c r="Y21" s="366"/>
      <c r="Z21" s="366"/>
      <c r="AA21" s="366"/>
    </row>
    <row r="22" spans="1:27">
      <c r="A22" s="395">
        <v>3</v>
      </c>
      <c r="B22" s="370" t="s">
        <v>489</v>
      </c>
      <c r="C22" s="522">
        <f>SUM(C23:C28)</f>
        <v>0</v>
      </c>
      <c r="D22" s="522">
        <f>SUM(D23:D28)</f>
        <v>0</v>
      </c>
      <c r="E22" s="394"/>
      <c r="F22" s="394"/>
      <c r="G22" s="394"/>
      <c r="H22" s="370"/>
      <c r="I22" s="394"/>
      <c r="J22" s="394"/>
      <c r="K22" s="394"/>
      <c r="L22" s="370"/>
      <c r="M22" s="394"/>
      <c r="N22" s="394"/>
      <c r="O22" s="394"/>
      <c r="P22" s="394"/>
      <c r="Q22" s="394"/>
      <c r="R22" s="394"/>
      <c r="S22" s="394"/>
      <c r="T22" s="370"/>
      <c r="U22" s="394"/>
      <c r="V22" s="394"/>
      <c r="W22" s="394"/>
      <c r="X22" s="394"/>
      <c r="Y22" s="394"/>
      <c r="Z22" s="394"/>
      <c r="AA22" s="394"/>
    </row>
    <row r="23" spans="1:27">
      <c r="A23" s="366">
        <v>3.1</v>
      </c>
      <c r="B23" s="386" t="s">
        <v>443</v>
      </c>
      <c r="C23" s="386"/>
      <c r="D23" s="370"/>
      <c r="E23" s="394"/>
      <c r="F23" s="394"/>
      <c r="G23" s="394"/>
      <c r="H23" s="370"/>
      <c r="I23" s="394"/>
      <c r="J23" s="394"/>
      <c r="K23" s="394"/>
      <c r="L23" s="370"/>
      <c r="M23" s="394"/>
      <c r="N23" s="394"/>
      <c r="O23" s="394"/>
      <c r="P23" s="394"/>
      <c r="Q23" s="394"/>
      <c r="R23" s="394"/>
      <c r="S23" s="394"/>
      <c r="T23" s="370"/>
      <c r="U23" s="394"/>
      <c r="V23" s="394"/>
      <c r="W23" s="394"/>
      <c r="X23" s="394"/>
      <c r="Y23" s="394"/>
      <c r="Z23" s="394"/>
      <c r="AA23" s="394"/>
    </row>
    <row r="24" spans="1:27">
      <c r="A24" s="366">
        <v>3.2</v>
      </c>
      <c r="B24" s="386" t="s">
        <v>444</v>
      </c>
      <c r="C24" s="386"/>
      <c r="D24" s="370"/>
      <c r="E24" s="394"/>
      <c r="F24" s="394"/>
      <c r="G24" s="394"/>
      <c r="H24" s="370"/>
      <c r="I24" s="394"/>
      <c r="J24" s="394"/>
      <c r="K24" s="394"/>
      <c r="L24" s="370"/>
      <c r="M24" s="394"/>
      <c r="N24" s="394"/>
      <c r="O24" s="394"/>
      <c r="P24" s="394"/>
      <c r="Q24" s="394"/>
      <c r="R24" s="394"/>
      <c r="S24" s="394"/>
      <c r="T24" s="370"/>
      <c r="U24" s="394"/>
      <c r="V24" s="394"/>
      <c r="W24" s="394"/>
      <c r="X24" s="394"/>
      <c r="Y24" s="394"/>
      <c r="Z24" s="394"/>
      <c r="AA24" s="394"/>
    </row>
    <row r="25" spans="1:27">
      <c r="A25" s="366">
        <v>3.3</v>
      </c>
      <c r="B25" s="386" t="s">
        <v>445</v>
      </c>
      <c r="C25" s="386"/>
      <c r="D25" s="370"/>
      <c r="E25" s="394"/>
      <c r="F25" s="394"/>
      <c r="G25" s="394"/>
      <c r="H25" s="370"/>
      <c r="I25" s="394"/>
      <c r="J25" s="394"/>
      <c r="K25" s="394"/>
      <c r="L25" s="370"/>
      <c r="M25" s="394"/>
      <c r="N25" s="394"/>
      <c r="O25" s="394"/>
      <c r="P25" s="394"/>
      <c r="Q25" s="394"/>
      <c r="R25" s="394"/>
      <c r="S25" s="394"/>
      <c r="T25" s="370"/>
      <c r="U25" s="394"/>
      <c r="V25" s="394"/>
      <c r="W25" s="394"/>
      <c r="X25" s="394"/>
      <c r="Y25" s="394"/>
      <c r="Z25" s="394"/>
      <c r="AA25" s="394"/>
    </row>
    <row r="26" spans="1:27">
      <c r="A26" s="366">
        <v>3.4</v>
      </c>
      <c r="B26" s="386" t="s">
        <v>446</v>
      </c>
      <c r="C26" s="386"/>
      <c r="D26" s="370"/>
      <c r="E26" s="394"/>
      <c r="F26" s="394"/>
      <c r="G26" s="394"/>
      <c r="H26" s="370"/>
      <c r="I26" s="394"/>
      <c r="J26" s="394"/>
      <c r="K26" s="394"/>
      <c r="L26" s="370"/>
      <c r="M26" s="394"/>
      <c r="N26" s="394"/>
      <c r="O26" s="394"/>
      <c r="P26" s="394"/>
      <c r="Q26" s="394"/>
      <c r="R26" s="394"/>
      <c r="S26" s="394"/>
      <c r="T26" s="370"/>
      <c r="U26" s="394"/>
      <c r="V26" s="394"/>
      <c r="W26" s="394"/>
      <c r="X26" s="394"/>
      <c r="Y26" s="394"/>
      <c r="Z26" s="394"/>
      <c r="AA26" s="394"/>
    </row>
    <row r="27" spans="1:27">
      <c r="A27" s="366">
        <v>3.5</v>
      </c>
      <c r="B27" s="386" t="s">
        <v>447</v>
      </c>
      <c r="C27" s="386"/>
      <c r="D27" s="370"/>
      <c r="E27" s="394"/>
      <c r="F27" s="394"/>
      <c r="G27" s="394"/>
      <c r="H27" s="370"/>
      <c r="I27" s="394"/>
      <c r="J27" s="394"/>
      <c r="K27" s="394"/>
      <c r="L27" s="370"/>
      <c r="M27" s="394"/>
      <c r="N27" s="394"/>
      <c r="O27" s="394"/>
      <c r="P27" s="394"/>
      <c r="Q27" s="394"/>
      <c r="R27" s="394"/>
      <c r="S27" s="394"/>
      <c r="T27" s="370"/>
      <c r="U27" s="394"/>
      <c r="V27" s="394"/>
      <c r="W27" s="394"/>
      <c r="X27" s="394"/>
      <c r="Y27" s="394"/>
      <c r="Z27" s="394"/>
      <c r="AA27" s="394"/>
    </row>
    <row r="28" spans="1:27">
      <c r="A28" s="366">
        <v>3.6</v>
      </c>
      <c r="B28" s="386" t="s">
        <v>448</v>
      </c>
      <c r="C28" s="386"/>
      <c r="D28" s="370"/>
      <c r="E28" s="394"/>
      <c r="F28" s="394"/>
      <c r="G28" s="394"/>
      <c r="H28" s="370"/>
      <c r="I28" s="394"/>
      <c r="J28" s="394"/>
      <c r="K28" s="394"/>
      <c r="L28" s="370"/>
      <c r="M28" s="394"/>
      <c r="N28" s="394"/>
      <c r="O28" s="394"/>
      <c r="P28" s="394"/>
      <c r="Q28" s="394"/>
      <c r="R28" s="394"/>
      <c r="S28" s="394"/>
      <c r="T28" s="370"/>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Normal="100" workbookViewId="0">
      <selection activeCell="A6" sqref="A6:C6"/>
    </sheetView>
  </sheetViews>
  <sheetFormatPr defaultColWidth="9.125" defaultRowHeight="12.75"/>
  <cols>
    <col min="1" max="1" width="11.875" style="377" bestFit="1" customWidth="1"/>
    <col min="2" max="2" width="90.25" style="377" bestFit="1" customWidth="1"/>
    <col min="3" max="3" width="20.125" style="377" customWidth="1"/>
    <col min="4" max="4" width="22.25" style="377" customWidth="1"/>
    <col min="5" max="7" width="17.125" style="377" customWidth="1"/>
    <col min="8" max="8" width="22.25" style="377" customWidth="1"/>
    <col min="9" max="10" width="17.125" style="377" customWidth="1"/>
    <col min="11" max="27" width="22.25" style="377" customWidth="1"/>
    <col min="28" max="16384" width="9.125" style="377"/>
  </cols>
  <sheetData>
    <row r="1" spans="1:27" ht="15">
      <c r="A1" s="290" t="s">
        <v>30</v>
      </c>
      <c r="B1" s="585" t="str">
        <f>'Info '!C2</f>
        <v>Paysera Bank Georgia JSC</v>
      </c>
    </row>
    <row r="2" spans="1:27">
      <c r="A2" s="290" t="s">
        <v>31</v>
      </c>
      <c r="B2" s="542">
        <f>'1. key ratios '!B2</f>
        <v>46022</v>
      </c>
    </row>
    <row r="3" spans="1:27">
      <c r="A3" s="291" t="s">
        <v>451</v>
      </c>
      <c r="C3" s="379"/>
    </row>
    <row r="4" spans="1:27" ht="13.5" thickBot="1">
      <c r="A4" s="291"/>
      <c r="B4" s="379"/>
      <c r="C4" s="379"/>
    </row>
    <row r="5" spans="1:27" ht="13.5" customHeight="1">
      <c r="A5" s="779" t="s">
        <v>657</v>
      </c>
      <c r="B5" s="780"/>
      <c r="C5" s="788" t="s">
        <v>656</v>
      </c>
      <c r="D5" s="789"/>
      <c r="E5" s="789"/>
      <c r="F5" s="789"/>
      <c r="G5" s="789"/>
      <c r="H5" s="789"/>
      <c r="I5" s="789"/>
      <c r="J5" s="789"/>
      <c r="K5" s="789"/>
      <c r="L5" s="789"/>
      <c r="M5" s="789"/>
      <c r="N5" s="789"/>
      <c r="O5" s="789"/>
      <c r="P5" s="789"/>
      <c r="Q5" s="789"/>
      <c r="R5" s="789"/>
      <c r="S5" s="790"/>
      <c r="T5" s="402"/>
      <c r="U5" s="402"/>
      <c r="V5" s="402"/>
      <c r="W5" s="402"/>
      <c r="X5" s="402"/>
      <c r="Y5" s="402"/>
      <c r="Z5" s="402"/>
      <c r="AA5" s="401"/>
    </row>
    <row r="6" spans="1:27" ht="12" customHeight="1">
      <c r="A6" s="781"/>
      <c r="B6" s="782"/>
      <c r="C6" s="785" t="s">
        <v>64</v>
      </c>
      <c r="D6" s="777" t="s">
        <v>653</v>
      </c>
      <c r="E6" s="777"/>
      <c r="F6" s="777"/>
      <c r="G6" s="777"/>
      <c r="H6" s="777" t="s">
        <v>652</v>
      </c>
      <c r="I6" s="777"/>
      <c r="J6" s="777"/>
      <c r="K6" s="777"/>
      <c r="L6" s="399"/>
      <c r="M6" s="778" t="s">
        <v>651</v>
      </c>
      <c r="N6" s="778"/>
      <c r="O6" s="778"/>
      <c r="P6" s="778"/>
      <c r="Q6" s="778"/>
      <c r="R6" s="778"/>
      <c r="S6" s="787"/>
      <c r="T6" s="402"/>
      <c r="U6" s="766" t="s">
        <v>650</v>
      </c>
      <c r="V6" s="766"/>
      <c r="W6" s="766"/>
      <c r="X6" s="766"/>
      <c r="Y6" s="766"/>
      <c r="Z6" s="766"/>
      <c r="AA6" s="759"/>
    </row>
    <row r="7" spans="1:27" ht="25.5">
      <c r="A7" s="783"/>
      <c r="B7" s="784"/>
      <c r="C7" s="786"/>
      <c r="D7" s="398"/>
      <c r="E7" s="374" t="s">
        <v>441</v>
      </c>
      <c r="F7" s="374" t="s">
        <v>648</v>
      </c>
      <c r="G7" s="376" t="s">
        <v>649</v>
      </c>
      <c r="H7" s="378"/>
      <c r="I7" s="374" t="s">
        <v>441</v>
      </c>
      <c r="J7" s="374" t="s">
        <v>648</v>
      </c>
      <c r="K7" s="376" t="s">
        <v>649</v>
      </c>
      <c r="L7" s="397"/>
      <c r="M7" s="374" t="s">
        <v>441</v>
      </c>
      <c r="N7" s="374" t="s">
        <v>648</v>
      </c>
      <c r="O7" s="374" t="s">
        <v>647</v>
      </c>
      <c r="P7" s="374" t="s">
        <v>646</v>
      </c>
      <c r="Q7" s="374" t="s">
        <v>645</v>
      </c>
      <c r="R7" s="374" t="s">
        <v>644</v>
      </c>
      <c r="S7" s="436" t="s">
        <v>643</v>
      </c>
      <c r="T7" s="435"/>
      <c r="U7" s="374" t="s">
        <v>441</v>
      </c>
      <c r="V7" s="374" t="s">
        <v>648</v>
      </c>
      <c r="W7" s="374" t="s">
        <v>647</v>
      </c>
      <c r="X7" s="374" t="s">
        <v>646</v>
      </c>
      <c r="Y7" s="374" t="s">
        <v>645</v>
      </c>
      <c r="Z7" s="374" t="s">
        <v>644</v>
      </c>
      <c r="AA7" s="374" t="s">
        <v>643</v>
      </c>
    </row>
    <row r="8" spans="1:27">
      <c r="A8" s="434">
        <v>1</v>
      </c>
      <c r="B8" s="433" t="s">
        <v>442</v>
      </c>
      <c r="C8" s="432"/>
      <c r="D8" s="366"/>
      <c r="E8" s="366"/>
      <c r="F8" s="366"/>
      <c r="G8" s="366"/>
      <c r="H8" s="366"/>
      <c r="I8" s="366"/>
      <c r="J8" s="366"/>
      <c r="K8" s="366"/>
      <c r="L8" s="366"/>
      <c r="M8" s="366"/>
      <c r="N8" s="366"/>
      <c r="O8" s="366"/>
      <c r="P8" s="366"/>
      <c r="Q8" s="366"/>
      <c r="R8" s="366"/>
      <c r="S8" s="409"/>
      <c r="T8" s="410"/>
      <c r="U8" s="366"/>
      <c r="V8" s="366"/>
      <c r="W8" s="366"/>
      <c r="X8" s="366"/>
      <c r="Y8" s="366"/>
      <c r="Z8" s="366"/>
      <c r="AA8" s="409"/>
    </row>
    <row r="9" spans="1:27">
      <c r="A9" s="425">
        <v>1.1000000000000001</v>
      </c>
      <c r="B9" s="431" t="s">
        <v>452</v>
      </c>
      <c r="C9" s="425"/>
      <c r="D9" s="366"/>
      <c r="E9" s="366"/>
      <c r="F9" s="366"/>
      <c r="G9" s="366"/>
      <c r="H9" s="366"/>
      <c r="I9" s="366"/>
      <c r="J9" s="366"/>
      <c r="K9" s="366"/>
      <c r="L9" s="366"/>
      <c r="M9" s="366"/>
      <c r="N9" s="366"/>
      <c r="O9" s="366"/>
      <c r="P9" s="366"/>
      <c r="Q9" s="366"/>
      <c r="R9" s="366"/>
      <c r="S9" s="409"/>
      <c r="T9" s="410"/>
      <c r="U9" s="366"/>
      <c r="V9" s="366"/>
      <c r="W9" s="366"/>
      <c r="X9" s="366"/>
      <c r="Y9" s="366"/>
      <c r="Z9" s="366"/>
      <c r="AA9" s="409"/>
    </row>
    <row r="10" spans="1:27">
      <c r="A10" s="429" t="s">
        <v>14</v>
      </c>
      <c r="B10" s="430" t="s">
        <v>453</v>
      </c>
      <c r="C10" s="429"/>
      <c r="D10" s="366"/>
      <c r="E10" s="366"/>
      <c r="F10" s="366"/>
      <c r="G10" s="366"/>
      <c r="H10" s="366"/>
      <c r="I10" s="366"/>
      <c r="J10" s="366"/>
      <c r="K10" s="366"/>
      <c r="L10" s="366"/>
      <c r="M10" s="366"/>
      <c r="N10" s="366"/>
      <c r="O10" s="366"/>
      <c r="P10" s="366"/>
      <c r="Q10" s="366"/>
      <c r="R10" s="366"/>
      <c r="S10" s="409"/>
      <c r="T10" s="410"/>
      <c r="U10" s="366"/>
      <c r="V10" s="366"/>
      <c r="W10" s="366"/>
      <c r="X10" s="366"/>
      <c r="Y10" s="366"/>
      <c r="Z10" s="366"/>
      <c r="AA10" s="409"/>
    </row>
    <row r="11" spans="1:27">
      <c r="A11" s="427" t="s">
        <v>454</v>
      </c>
      <c r="B11" s="428" t="s">
        <v>455</v>
      </c>
      <c r="C11" s="427"/>
      <c r="D11" s="366"/>
      <c r="E11" s="366"/>
      <c r="F11" s="366"/>
      <c r="G11" s="366"/>
      <c r="H11" s="366"/>
      <c r="I11" s="366"/>
      <c r="J11" s="366"/>
      <c r="K11" s="366"/>
      <c r="L11" s="366"/>
      <c r="M11" s="366"/>
      <c r="N11" s="366"/>
      <c r="O11" s="366"/>
      <c r="P11" s="366"/>
      <c r="Q11" s="366"/>
      <c r="R11" s="366"/>
      <c r="S11" s="409"/>
      <c r="T11" s="410"/>
      <c r="U11" s="366"/>
      <c r="V11" s="366"/>
      <c r="W11" s="366"/>
      <c r="X11" s="366"/>
      <c r="Y11" s="366"/>
      <c r="Z11" s="366"/>
      <c r="AA11" s="409"/>
    </row>
    <row r="12" spans="1:27">
      <c r="A12" s="427" t="s">
        <v>456</v>
      </c>
      <c r="B12" s="428" t="s">
        <v>457</v>
      </c>
      <c r="C12" s="427"/>
      <c r="D12" s="366"/>
      <c r="E12" s="366"/>
      <c r="F12" s="366"/>
      <c r="G12" s="366"/>
      <c r="H12" s="366"/>
      <c r="I12" s="366"/>
      <c r="J12" s="366"/>
      <c r="K12" s="366"/>
      <c r="L12" s="366"/>
      <c r="M12" s="366"/>
      <c r="N12" s="366"/>
      <c r="O12" s="366"/>
      <c r="P12" s="366"/>
      <c r="Q12" s="366"/>
      <c r="R12" s="366"/>
      <c r="S12" s="409"/>
      <c r="T12" s="410"/>
      <c r="U12" s="366"/>
      <c r="V12" s="366"/>
      <c r="W12" s="366"/>
      <c r="X12" s="366"/>
      <c r="Y12" s="366"/>
      <c r="Z12" s="366"/>
      <c r="AA12" s="409"/>
    </row>
    <row r="13" spans="1:27">
      <c r="A13" s="427" t="s">
        <v>458</v>
      </c>
      <c r="B13" s="428" t="s">
        <v>459</v>
      </c>
      <c r="C13" s="427"/>
      <c r="D13" s="366"/>
      <c r="E13" s="366"/>
      <c r="F13" s="366"/>
      <c r="G13" s="366"/>
      <c r="H13" s="366"/>
      <c r="I13" s="366"/>
      <c r="J13" s="366"/>
      <c r="K13" s="366"/>
      <c r="L13" s="366"/>
      <c r="M13" s="366"/>
      <c r="N13" s="366"/>
      <c r="O13" s="366"/>
      <c r="P13" s="366"/>
      <c r="Q13" s="366"/>
      <c r="R13" s="366"/>
      <c r="S13" s="409"/>
      <c r="T13" s="410"/>
      <c r="U13" s="366"/>
      <c r="V13" s="366"/>
      <c r="W13" s="366"/>
      <c r="X13" s="366"/>
      <c r="Y13" s="366"/>
      <c r="Z13" s="366"/>
      <c r="AA13" s="409"/>
    </row>
    <row r="14" spans="1:27">
      <c r="A14" s="427" t="s">
        <v>460</v>
      </c>
      <c r="B14" s="428" t="s">
        <v>461</v>
      </c>
      <c r="C14" s="427"/>
      <c r="D14" s="366"/>
      <c r="E14" s="366"/>
      <c r="F14" s="366"/>
      <c r="G14" s="366"/>
      <c r="H14" s="366"/>
      <c r="I14" s="366"/>
      <c r="J14" s="366"/>
      <c r="K14" s="366"/>
      <c r="L14" s="366"/>
      <c r="M14" s="366"/>
      <c r="N14" s="366"/>
      <c r="O14" s="366"/>
      <c r="P14" s="366"/>
      <c r="Q14" s="366"/>
      <c r="R14" s="366"/>
      <c r="S14" s="409"/>
      <c r="T14" s="410"/>
      <c r="U14" s="366"/>
      <c r="V14" s="366"/>
      <c r="W14" s="366"/>
      <c r="X14" s="366"/>
      <c r="Y14" s="366"/>
      <c r="Z14" s="366"/>
      <c r="AA14" s="409"/>
    </row>
    <row r="15" spans="1:27">
      <c r="A15" s="426">
        <v>1.2</v>
      </c>
      <c r="B15" s="424" t="s">
        <v>655</v>
      </c>
      <c r="C15" s="426"/>
      <c r="D15" s="366"/>
      <c r="E15" s="366"/>
      <c r="F15" s="366"/>
      <c r="G15" s="366"/>
      <c r="H15" s="366"/>
      <c r="I15" s="366"/>
      <c r="J15" s="366"/>
      <c r="K15" s="366"/>
      <c r="L15" s="366"/>
      <c r="M15" s="366"/>
      <c r="N15" s="366"/>
      <c r="O15" s="366"/>
      <c r="P15" s="366"/>
      <c r="Q15" s="366"/>
      <c r="R15" s="366"/>
      <c r="S15" s="409"/>
      <c r="T15" s="410"/>
      <c r="U15" s="366"/>
      <c r="V15" s="366"/>
      <c r="W15" s="366"/>
      <c r="X15" s="366"/>
      <c r="Y15" s="366"/>
      <c r="Z15" s="366"/>
      <c r="AA15" s="409"/>
    </row>
    <row r="16" spans="1:27">
      <c r="A16" s="425">
        <v>1.3</v>
      </c>
      <c r="B16" s="424" t="s">
        <v>500</v>
      </c>
      <c r="C16" s="423"/>
      <c r="D16" s="421"/>
      <c r="E16" s="421"/>
      <c r="F16" s="421"/>
      <c r="G16" s="421"/>
      <c r="H16" s="421"/>
      <c r="I16" s="421"/>
      <c r="J16" s="421"/>
      <c r="K16" s="421"/>
      <c r="L16" s="421"/>
      <c r="M16" s="421"/>
      <c r="N16" s="421"/>
      <c r="O16" s="421"/>
      <c r="P16" s="421"/>
      <c r="Q16" s="421"/>
      <c r="R16" s="421"/>
      <c r="S16" s="420"/>
      <c r="T16" s="422"/>
      <c r="U16" s="421"/>
      <c r="V16" s="421"/>
      <c r="W16" s="421"/>
      <c r="X16" s="421"/>
      <c r="Y16" s="421"/>
      <c r="Z16" s="421"/>
      <c r="AA16" s="420"/>
    </row>
    <row r="17" spans="1:27">
      <c r="A17" s="416" t="s">
        <v>462</v>
      </c>
      <c r="B17" s="419" t="s">
        <v>463</v>
      </c>
      <c r="C17" s="418"/>
      <c r="D17" s="366"/>
      <c r="E17" s="366"/>
      <c r="F17" s="366"/>
      <c r="G17" s="366"/>
      <c r="H17" s="366"/>
      <c r="I17" s="366"/>
      <c r="J17" s="366"/>
      <c r="K17" s="366"/>
      <c r="L17" s="366"/>
      <c r="M17" s="366"/>
      <c r="N17" s="366"/>
      <c r="O17" s="366"/>
      <c r="P17" s="366"/>
      <c r="Q17" s="366"/>
      <c r="R17" s="366"/>
      <c r="S17" s="409"/>
      <c r="T17" s="410"/>
      <c r="U17" s="366"/>
      <c r="V17" s="366"/>
      <c r="W17" s="366"/>
      <c r="X17" s="366"/>
      <c r="Y17" s="366"/>
      <c r="Z17" s="366"/>
      <c r="AA17" s="409"/>
    </row>
    <row r="18" spans="1:27">
      <c r="A18" s="414" t="s">
        <v>464</v>
      </c>
      <c r="B18" s="415" t="s">
        <v>465</v>
      </c>
      <c r="C18" s="414"/>
      <c r="D18" s="366"/>
      <c r="E18" s="366"/>
      <c r="F18" s="366"/>
      <c r="G18" s="366"/>
      <c r="H18" s="366"/>
      <c r="I18" s="366"/>
      <c r="J18" s="366"/>
      <c r="K18" s="366"/>
      <c r="L18" s="366"/>
      <c r="M18" s="366"/>
      <c r="N18" s="366"/>
      <c r="O18" s="366"/>
      <c r="P18" s="366"/>
      <c r="Q18" s="366"/>
      <c r="R18" s="366"/>
      <c r="S18" s="409"/>
      <c r="T18" s="410"/>
      <c r="U18" s="366"/>
      <c r="V18" s="366"/>
      <c r="W18" s="366"/>
      <c r="X18" s="366"/>
      <c r="Y18" s="366"/>
      <c r="Z18" s="366"/>
      <c r="AA18" s="409"/>
    </row>
    <row r="19" spans="1:27">
      <c r="A19" s="416" t="s">
        <v>466</v>
      </c>
      <c r="B19" s="417" t="s">
        <v>467</v>
      </c>
      <c r="C19" s="416"/>
      <c r="D19" s="366"/>
      <c r="E19" s="366"/>
      <c r="F19" s="366"/>
      <c r="G19" s="366"/>
      <c r="H19" s="366"/>
      <c r="I19" s="366"/>
      <c r="J19" s="366"/>
      <c r="K19" s="366"/>
      <c r="L19" s="366"/>
      <c r="M19" s="366"/>
      <c r="N19" s="366"/>
      <c r="O19" s="366"/>
      <c r="P19" s="366"/>
      <c r="Q19" s="366"/>
      <c r="R19" s="366"/>
      <c r="S19" s="409"/>
      <c r="T19" s="410"/>
      <c r="U19" s="366"/>
      <c r="V19" s="366"/>
      <c r="W19" s="366"/>
      <c r="X19" s="366"/>
      <c r="Y19" s="366"/>
      <c r="Z19" s="366"/>
      <c r="AA19" s="409"/>
    </row>
    <row r="20" spans="1:27">
      <c r="A20" s="414" t="s">
        <v>468</v>
      </c>
      <c r="B20" s="415" t="s">
        <v>465</v>
      </c>
      <c r="C20" s="414"/>
      <c r="D20" s="366"/>
      <c r="E20" s="366"/>
      <c r="F20" s="366"/>
      <c r="G20" s="366"/>
      <c r="H20" s="366"/>
      <c r="I20" s="366"/>
      <c r="J20" s="366"/>
      <c r="K20" s="366"/>
      <c r="L20" s="366"/>
      <c r="M20" s="366"/>
      <c r="N20" s="366"/>
      <c r="O20" s="366"/>
      <c r="P20" s="366"/>
      <c r="Q20" s="366"/>
      <c r="R20" s="366"/>
      <c r="S20" s="409"/>
      <c r="T20" s="410"/>
      <c r="U20" s="366"/>
      <c r="V20" s="366"/>
      <c r="W20" s="366"/>
      <c r="X20" s="366"/>
      <c r="Y20" s="366"/>
      <c r="Z20" s="366"/>
      <c r="AA20" s="409"/>
    </row>
    <row r="21" spans="1:27">
      <c r="A21" s="413">
        <v>1.4</v>
      </c>
      <c r="B21" s="412" t="s">
        <v>469</v>
      </c>
      <c r="C21" s="411"/>
      <c r="D21" s="366"/>
      <c r="E21" s="366"/>
      <c r="F21" s="366"/>
      <c r="G21" s="366"/>
      <c r="H21" s="366"/>
      <c r="I21" s="366"/>
      <c r="J21" s="366"/>
      <c r="K21" s="366"/>
      <c r="L21" s="366"/>
      <c r="M21" s="366"/>
      <c r="N21" s="366"/>
      <c r="O21" s="366"/>
      <c r="P21" s="366"/>
      <c r="Q21" s="366"/>
      <c r="R21" s="366"/>
      <c r="S21" s="409"/>
      <c r="T21" s="410"/>
      <c r="U21" s="366"/>
      <c r="V21" s="366"/>
      <c r="W21" s="366"/>
      <c r="X21" s="366"/>
      <c r="Y21" s="366"/>
      <c r="Z21" s="366"/>
      <c r="AA21" s="409"/>
    </row>
    <row r="22" spans="1:27" ht="13.5" thickBot="1">
      <c r="A22" s="408">
        <v>1.5</v>
      </c>
      <c r="B22" s="407" t="s">
        <v>470</v>
      </c>
      <c r="C22" s="406"/>
      <c r="D22" s="404"/>
      <c r="E22" s="404"/>
      <c r="F22" s="404"/>
      <c r="G22" s="404"/>
      <c r="H22" s="404"/>
      <c r="I22" s="404"/>
      <c r="J22" s="404"/>
      <c r="K22" s="404"/>
      <c r="L22" s="404"/>
      <c r="M22" s="404"/>
      <c r="N22" s="404"/>
      <c r="O22" s="404"/>
      <c r="P22" s="404"/>
      <c r="Q22" s="404"/>
      <c r="R22" s="404"/>
      <c r="S22" s="403"/>
      <c r="T22" s="405"/>
      <c r="U22" s="404"/>
      <c r="V22" s="404"/>
      <c r="W22" s="404"/>
      <c r="X22" s="404"/>
      <c r="Y22" s="404"/>
      <c r="Z22" s="404"/>
      <c r="AA22" s="403"/>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topLeftCell="A36" zoomScale="80" zoomScaleNormal="80" workbookViewId="0">
      <selection activeCell="A6" sqref="A6:C6"/>
    </sheetView>
  </sheetViews>
  <sheetFormatPr defaultRowHeight="15"/>
  <cols>
    <col min="1" max="1" width="8.75" style="323"/>
    <col min="2" max="2" width="69.25" style="324" customWidth="1"/>
    <col min="3" max="3" width="13.625" style="482" customWidth="1"/>
    <col min="4" max="4" width="14.5" style="482" customWidth="1"/>
    <col min="5" max="8" width="13.125" style="482" customWidth="1"/>
    <col min="10" max="10" width="10.125" bestFit="1" customWidth="1"/>
  </cols>
  <sheetData>
    <row r="1" spans="1:8" s="5" customFormat="1" ht="14.25">
      <c r="A1" s="2" t="s">
        <v>30</v>
      </c>
      <c r="B1" s="3" t="str">
        <f>'Info '!C2</f>
        <v>Paysera Bank Georgia JSC</v>
      </c>
      <c r="C1" s="473"/>
      <c r="D1" s="474"/>
      <c r="E1" s="474"/>
      <c r="F1" s="474"/>
      <c r="G1" s="474"/>
      <c r="H1" s="475"/>
    </row>
    <row r="2" spans="1:8" s="5" customFormat="1" ht="14.25">
      <c r="A2" s="2" t="s">
        <v>31</v>
      </c>
      <c r="B2" s="498">
        <f>'1. key ratios '!B2</f>
        <v>46022</v>
      </c>
      <c r="C2" s="473"/>
      <c r="D2" s="474"/>
      <c r="E2" s="474"/>
      <c r="F2" s="474"/>
      <c r="G2" s="474"/>
      <c r="H2" s="475"/>
    </row>
    <row r="3" spans="1:8" s="5" customFormat="1" ht="14.25">
      <c r="A3" s="2"/>
      <c r="B3" s="3"/>
      <c r="C3" s="473"/>
      <c r="D3" s="474"/>
      <c r="E3" s="474"/>
      <c r="F3" s="474"/>
      <c r="G3" s="474"/>
      <c r="H3" s="475"/>
    </row>
    <row r="4" spans="1:8" ht="21" customHeight="1">
      <c r="A4" s="681" t="s">
        <v>6</v>
      </c>
      <c r="B4" s="682" t="s">
        <v>526</v>
      </c>
      <c r="C4" s="684" t="s">
        <v>527</v>
      </c>
      <c r="D4" s="684"/>
      <c r="E4" s="684"/>
      <c r="F4" s="684" t="s">
        <v>528</v>
      </c>
      <c r="G4" s="684"/>
      <c r="H4" s="685"/>
    </row>
    <row r="5" spans="1:8" ht="21" customHeight="1">
      <c r="A5" s="681"/>
      <c r="B5" s="683"/>
      <c r="C5" s="476" t="s">
        <v>32</v>
      </c>
      <c r="D5" s="476" t="s">
        <v>33</v>
      </c>
      <c r="E5" s="476" t="s">
        <v>34</v>
      </c>
      <c r="F5" s="476" t="s">
        <v>32</v>
      </c>
      <c r="G5" s="476" t="s">
        <v>33</v>
      </c>
      <c r="H5" s="476" t="s">
        <v>34</v>
      </c>
    </row>
    <row r="6" spans="1:8" ht="26.45" customHeight="1">
      <c r="A6" s="681"/>
      <c r="B6" s="296" t="s">
        <v>529</v>
      </c>
      <c r="C6" s="686"/>
      <c r="D6" s="687"/>
      <c r="E6" s="687"/>
      <c r="F6" s="687"/>
      <c r="G6" s="687"/>
      <c r="H6" s="688"/>
    </row>
    <row r="7" spans="1:8" ht="23.1" customHeight="1">
      <c r="A7" s="297">
        <v>1</v>
      </c>
      <c r="B7" s="298" t="s">
        <v>530</v>
      </c>
      <c r="C7" s="477">
        <f>SUM(C8:C10)</f>
        <v>5205270.55</v>
      </c>
      <c r="D7" s="477">
        <f>SUM(D8:D10)</f>
        <v>8280860.0999999996</v>
      </c>
      <c r="E7" s="478">
        <f>C7+D7</f>
        <v>13486130.649999999</v>
      </c>
      <c r="F7" s="477">
        <f>SUM(F8:F10)</f>
        <v>4274122.08</v>
      </c>
      <c r="G7" s="477">
        <f>SUM(G8:G10)</f>
        <v>10456411.7184</v>
      </c>
      <c r="H7" s="478">
        <f>F7+G7</f>
        <v>14730533.7984</v>
      </c>
    </row>
    <row r="8" spans="1:8">
      <c r="A8" s="297">
        <v>1.1000000000000001</v>
      </c>
      <c r="B8" s="299" t="s">
        <v>531</v>
      </c>
      <c r="C8" s="472">
        <v>83862.5</v>
      </c>
      <c r="D8" s="472">
        <v>774691.3</v>
      </c>
      <c r="E8" s="479">
        <f t="shared" ref="E8:E36" si="0">C8+D8</f>
        <v>858553.8</v>
      </c>
      <c r="F8" s="472">
        <v>221010</v>
      </c>
      <c r="G8" s="472">
        <v>559199.07000000007</v>
      </c>
      <c r="H8" s="479">
        <f t="shared" ref="H8:H36" si="1">F8+G8</f>
        <v>780209.07000000007</v>
      </c>
    </row>
    <row r="9" spans="1:8">
      <c r="A9" s="297">
        <v>1.2</v>
      </c>
      <c r="B9" s="299" t="s">
        <v>532</v>
      </c>
      <c r="C9" s="472">
        <v>4772237.09</v>
      </c>
      <c r="D9" s="472">
        <v>848810.01000000013</v>
      </c>
      <c r="E9" s="479">
        <f t="shared" si="0"/>
        <v>5621047.0999999996</v>
      </c>
      <c r="F9" s="472">
        <v>3742671.06</v>
      </c>
      <c r="G9" s="472">
        <v>1334509.1083999998</v>
      </c>
      <c r="H9" s="479">
        <f t="shared" si="1"/>
        <v>5077180.1683999998</v>
      </c>
    </row>
    <row r="10" spans="1:8">
      <c r="A10" s="297">
        <v>1.3</v>
      </c>
      <c r="B10" s="299" t="s">
        <v>533</v>
      </c>
      <c r="C10" s="472">
        <v>349170.96</v>
      </c>
      <c r="D10" s="472">
        <v>6657358.79</v>
      </c>
      <c r="E10" s="479">
        <f t="shared" si="0"/>
        <v>7006529.75</v>
      </c>
      <c r="F10" s="472">
        <v>310441.02</v>
      </c>
      <c r="G10" s="472">
        <v>8562703.5399999991</v>
      </c>
      <c r="H10" s="479">
        <f t="shared" si="1"/>
        <v>8873144.5599999987</v>
      </c>
    </row>
    <row r="11" spans="1:8">
      <c r="A11" s="297">
        <v>2</v>
      </c>
      <c r="B11" s="300" t="s">
        <v>534</v>
      </c>
      <c r="C11" s="477">
        <v>0</v>
      </c>
      <c r="D11" s="477">
        <v>0</v>
      </c>
      <c r="E11" s="478">
        <f t="shared" si="0"/>
        <v>0</v>
      </c>
      <c r="F11" s="472">
        <v>0</v>
      </c>
      <c r="G11" s="472">
        <v>0</v>
      </c>
      <c r="H11" s="478">
        <f t="shared" si="1"/>
        <v>0</v>
      </c>
    </row>
    <row r="12" spans="1:8">
      <c r="A12" s="297">
        <v>2.1</v>
      </c>
      <c r="B12" s="301" t="s">
        <v>535</v>
      </c>
      <c r="C12" s="472">
        <v>0</v>
      </c>
      <c r="D12" s="472">
        <v>0</v>
      </c>
      <c r="E12" s="479">
        <f t="shared" si="0"/>
        <v>0</v>
      </c>
      <c r="F12" s="472">
        <v>0</v>
      </c>
      <c r="G12" s="472">
        <v>0</v>
      </c>
      <c r="H12" s="479">
        <f t="shared" si="1"/>
        <v>0</v>
      </c>
    </row>
    <row r="13" spans="1:8" ht="26.45" customHeight="1">
      <c r="A13" s="297">
        <v>3</v>
      </c>
      <c r="B13" s="302" t="s">
        <v>536</v>
      </c>
      <c r="C13" s="477">
        <v>0</v>
      </c>
      <c r="D13" s="477">
        <v>0</v>
      </c>
      <c r="E13" s="478">
        <f t="shared" si="0"/>
        <v>0</v>
      </c>
      <c r="F13" s="477">
        <v>0</v>
      </c>
      <c r="G13" s="477">
        <v>0</v>
      </c>
      <c r="H13" s="478">
        <f t="shared" si="1"/>
        <v>0</v>
      </c>
    </row>
    <row r="14" spans="1:8" ht="26.45" customHeight="1">
      <c r="A14" s="297">
        <v>4</v>
      </c>
      <c r="B14" s="303" t="s">
        <v>537</v>
      </c>
      <c r="C14" s="477">
        <v>0</v>
      </c>
      <c r="D14" s="477">
        <v>0</v>
      </c>
      <c r="E14" s="478">
        <f t="shared" si="0"/>
        <v>0</v>
      </c>
      <c r="F14" s="477">
        <v>0</v>
      </c>
      <c r="G14" s="477">
        <v>0</v>
      </c>
      <c r="H14" s="478">
        <f t="shared" si="1"/>
        <v>0</v>
      </c>
    </row>
    <row r="15" spans="1:8" ht="24.6" customHeight="1">
      <c r="A15" s="297">
        <v>5</v>
      </c>
      <c r="B15" s="304" t="s">
        <v>538</v>
      </c>
      <c r="C15" s="483">
        <v>0</v>
      </c>
      <c r="D15" s="483">
        <v>0</v>
      </c>
      <c r="E15" s="484">
        <f t="shared" si="0"/>
        <v>0</v>
      </c>
      <c r="F15" s="483">
        <v>0</v>
      </c>
      <c r="G15" s="483">
        <v>0</v>
      </c>
      <c r="H15" s="484">
        <f t="shared" si="1"/>
        <v>0</v>
      </c>
    </row>
    <row r="16" spans="1:8">
      <c r="A16" s="297">
        <v>5.0999999999999996</v>
      </c>
      <c r="B16" s="305" t="s">
        <v>539</v>
      </c>
      <c r="C16" s="472">
        <v>0</v>
      </c>
      <c r="D16" s="472">
        <v>0</v>
      </c>
      <c r="E16" s="479">
        <f t="shared" si="0"/>
        <v>0</v>
      </c>
      <c r="F16" s="472">
        <v>0</v>
      </c>
      <c r="G16" s="472">
        <v>0</v>
      </c>
      <c r="H16" s="479">
        <f t="shared" si="1"/>
        <v>0</v>
      </c>
    </row>
    <row r="17" spans="1:8">
      <c r="A17" s="297">
        <v>5.2</v>
      </c>
      <c r="B17" s="305" t="s">
        <v>540</v>
      </c>
      <c r="C17" s="472">
        <v>0</v>
      </c>
      <c r="D17" s="472">
        <v>0</v>
      </c>
      <c r="E17" s="479">
        <f t="shared" si="0"/>
        <v>0</v>
      </c>
      <c r="F17" s="472">
        <v>0</v>
      </c>
      <c r="G17" s="472">
        <v>0</v>
      </c>
      <c r="H17" s="479">
        <f t="shared" si="1"/>
        <v>0</v>
      </c>
    </row>
    <row r="18" spans="1:8">
      <c r="A18" s="297">
        <v>5.3</v>
      </c>
      <c r="B18" s="306" t="s">
        <v>541</v>
      </c>
      <c r="C18" s="472">
        <v>0</v>
      </c>
      <c r="D18" s="472">
        <v>0</v>
      </c>
      <c r="E18" s="479">
        <f t="shared" si="0"/>
        <v>0</v>
      </c>
      <c r="F18" s="472">
        <v>0</v>
      </c>
      <c r="G18" s="472">
        <v>0</v>
      </c>
      <c r="H18" s="479">
        <f t="shared" si="1"/>
        <v>0</v>
      </c>
    </row>
    <row r="19" spans="1:8">
      <c r="A19" s="297">
        <v>6</v>
      </c>
      <c r="B19" s="302" t="s">
        <v>542</v>
      </c>
      <c r="C19" s="472">
        <v>0</v>
      </c>
      <c r="D19" s="472">
        <v>2704742.9400000004</v>
      </c>
      <c r="E19" s="479">
        <f t="shared" si="0"/>
        <v>2704742.9400000004</v>
      </c>
      <c r="F19" s="472">
        <v>0</v>
      </c>
      <c r="G19" s="472">
        <v>4789327.6499999994</v>
      </c>
      <c r="H19" s="479">
        <f t="shared" si="1"/>
        <v>4789327.6499999994</v>
      </c>
    </row>
    <row r="20" spans="1:8">
      <c r="A20" s="297">
        <v>6.1</v>
      </c>
      <c r="B20" s="305" t="s">
        <v>540</v>
      </c>
      <c r="C20" s="472">
        <v>0</v>
      </c>
      <c r="D20" s="472">
        <v>2704742.9400000004</v>
      </c>
      <c r="E20" s="479">
        <f t="shared" si="0"/>
        <v>2704742.9400000004</v>
      </c>
      <c r="F20" s="472">
        <v>0</v>
      </c>
      <c r="G20" s="472">
        <v>4789327.6499999994</v>
      </c>
      <c r="H20" s="479">
        <f t="shared" si="1"/>
        <v>4789327.6499999994</v>
      </c>
    </row>
    <row r="21" spans="1:8">
      <c r="A21" s="297">
        <v>6.2</v>
      </c>
      <c r="B21" s="306" t="s">
        <v>541</v>
      </c>
      <c r="C21" s="472">
        <v>0</v>
      </c>
      <c r="D21" s="472">
        <v>0</v>
      </c>
      <c r="E21" s="479">
        <f t="shared" si="0"/>
        <v>0</v>
      </c>
      <c r="F21" s="472">
        <v>0</v>
      </c>
      <c r="G21" s="472">
        <v>0</v>
      </c>
      <c r="H21" s="479">
        <f t="shared" si="1"/>
        <v>0</v>
      </c>
    </row>
    <row r="22" spans="1:8">
      <c r="A22" s="297">
        <v>7</v>
      </c>
      <c r="B22" s="300" t="s">
        <v>543</v>
      </c>
      <c r="C22" s="477">
        <v>0</v>
      </c>
      <c r="D22" s="477">
        <v>0</v>
      </c>
      <c r="E22" s="478">
        <f t="shared" si="0"/>
        <v>0</v>
      </c>
      <c r="F22" s="477">
        <v>0</v>
      </c>
      <c r="G22" s="477">
        <v>0</v>
      </c>
      <c r="H22" s="478">
        <f t="shared" si="1"/>
        <v>0</v>
      </c>
    </row>
    <row r="23" spans="1:8">
      <c r="A23" s="297">
        <v>8</v>
      </c>
      <c r="B23" s="307" t="s">
        <v>544</v>
      </c>
      <c r="C23" s="477">
        <v>0</v>
      </c>
      <c r="D23" s="477">
        <v>0</v>
      </c>
      <c r="E23" s="478">
        <f t="shared" si="0"/>
        <v>0</v>
      </c>
      <c r="F23" s="477">
        <v>0</v>
      </c>
      <c r="G23" s="477">
        <v>0</v>
      </c>
      <c r="H23" s="478">
        <f t="shared" si="1"/>
        <v>0</v>
      </c>
    </row>
    <row r="24" spans="1:8">
      <c r="A24" s="297">
        <v>9</v>
      </c>
      <c r="B24" s="303" t="s">
        <v>545</v>
      </c>
      <c r="C24" s="472">
        <v>416328.68000000011</v>
      </c>
      <c r="D24" s="472">
        <v>0</v>
      </c>
      <c r="E24" s="479">
        <f t="shared" si="0"/>
        <v>416328.68000000011</v>
      </c>
      <c r="F24" s="472">
        <v>272469.35000000003</v>
      </c>
      <c r="G24" s="472">
        <v>0</v>
      </c>
      <c r="H24" s="479">
        <f t="shared" si="1"/>
        <v>272469.35000000003</v>
      </c>
    </row>
    <row r="25" spans="1:8">
      <c r="A25" s="297">
        <v>9.1</v>
      </c>
      <c r="B25" s="305" t="s">
        <v>546</v>
      </c>
      <c r="C25" s="472">
        <v>416328.68000000011</v>
      </c>
      <c r="D25" s="472">
        <v>0</v>
      </c>
      <c r="E25" s="479">
        <f t="shared" si="0"/>
        <v>416328.68000000011</v>
      </c>
      <c r="F25" s="472">
        <v>272469.35000000003</v>
      </c>
      <c r="G25" s="472">
        <v>0</v>
      </c>
      <c r="H25" s="479">
        <f t="shared" si="1"/>
        <v>272469.35000000003</v>
      </c>
    </row>
    <row r="26" spans="1:8">
      <c r="A26" s="297">
        <v>9.1999999999999993</v>
      </c>
      <c r="B26" s="305" t="s">
        <v>547</v>
      </c>
      <c r="C26" s="472">
        <v>0</v>
      </c>
      <c r="D26" s="472">
        <v>0</v>
      </c>
      <c r="E26" s="479">
        <f t="shared" si="0"/>
        <v>0</v>
      </c>
      <c r="F26" s="472">
        <v>0</v>
      </c>
      <c r="G26" s="472">
        <v>0</v>
      </c>
      <c r="H26" s="479">
        <f t="shared" si="1"/>
        <v>0</v>
      </c>
    </row>
    <row r="27" spans="1:8">
      <c r="A27" s="297">
        <v>10</v>
      </c>
      <c r="B27" s="303" t="s">
        <v>548</v>
      </c>
      <c r="C27" s="472">
        <v>223930.08000000002</v>
      </c>
      <c r="D27" s="472">
        <v>0</v>
      </c>
      <c r="E27" s="479">
        <f t="shared" si="0"/>
        <v>223930.08000000002</v>
      </c>
      <c r="F27" s="472">
        <v>226860.24000000002</v>
      </c>
      <c r="G27" s="472">
        <v>0</v>
      </c>
      <c r="H27" s="479">
        <f t="shared" si="1"/>
        <v>226860.24000000002</v>
      </c>
    </row>
    <row r="28" spans="1:8">
      <c r="A28" s="297">
        <v>10.1</v>
      </c>
      <c r="B28" s="305" t="s">
        <v>549</v>
      </c>
      <c r="C28" s="472">
        <v>0</v>
      </c>
      <c r="D28" s="472">
        <v>0</v>
      </c>
      <c r="E28" s="479">
        <f t="shared" si="0"/>
        <v>0</v>
      </c>
      <c r="F28" s="472">
        <v>0</v>
      </c>
      <c r="G28" s="472">
        <v>0</v>
      </c>
      <c r="H28" s="479">
        <f t="shared" si="1"/>
        <v>0</v>
      </c>
    </row>
    <row r="29" spans="1:8">
      <c r="A29" s="297">
        <v>10.199999999999999</v>
      </c>
      <c r="B29" s="305" t="s">
        <v>550</v>
      </c>
      <c r="C29" s="472">
        <v>223930.08000000002</v>
      </c>
      <c r="D29" s="472">
        <v>0</v>
      </c>
      <c r="E29" s="479">
        <f t="shared" si="0"/>
        <v>223930.08000000002</v>
      </c>
      <c r="F29" s="472">
        <v>226860.24000000002</v>
      </c>
      <c r="G29" s="472">
        <v>0</v>
      </c>
      <c r="H29" s="479">
        <f t="shared" si="1"/>
        <v>226860.24000000002</v>
      </c>
    </row>
    <row r="30" spans="1:8">
      <c r="A30" s="297">
        <v>11</v>
      </c>
      <c r="B30" s="303" t="s">
        <v>551</v>
      </c>
      <c r="C30" s="472">
        <v>709.74</v>
      </c>
      <c r="D30" s="472">
        <v>0</v>
      </c>
      <c r="E30" s="479">
        <f t="shared" si="0"/>
        <v>709.74</v>
      </c>
      <c r="F30" s="472">
        <v>0</v>
      </c>
      <c r="G30" s="472">
        <v>0</v>
      </c>
      <c r="H30" s="479">
        <f t="shared" si="1"/>
        <v>0</v>
      </c>
    </row>
    <row r="31" spans="1:8">
      <c r="A31" s="297">
        <v>11.1</v>
      </c>
      <c r="B31" s="305" t="s">
        <v>552</v>
      </c>
      <c r="C31" s="472">
        <v>0</v>
      </c>
      <c r="D31" s="472">
        <v>0</v>
      </c>
      <c r="E31" s="479">
        <f t="shared" si="0"/>
        <v>0</v>
      </c>
      <c r="F31" s="472">
        <v>0</v>
      </c>
      <c r="G31" s="472">
        <v>0</v>
      </c>
      <c r="H31" s="479">
        <f t="shared" si="1"/>
        <v>0</v>
      </c>
    </row>
    <row r="32" spans="1:8">
      <c r="A32" s="297">
        <v>11.2</v>
      </c>
      <c r="B32" s="305" t="s">
        <v>553</v>
      </c>
      <c r="C32" s="472">
        <v>709.74</v>
      </c>
      <c r="D32" s="472">
        <v>0</v>
      </c>
      <c r="E32" s="479">
        <f t="shared" si="0"/>
        <v>709.74</v>
      </c>
      <c r="F32" s="472">
        <v>0</v>
      </c>
      <c r="G32" s="472">
        <v>0</v>
      </c>
      <c r="H32" s="479">
        <f t="shared" si="1"/>
        <v>0</v>
      </c>
    </row>
    <row r="33" spans="1:8">
      <c r="A33" s="297">
        <v>13</v>
      </c>
      <c r="B33" s="303" t="s">
        <v>554</v>
      </c>
      <c r="C33" s="472">
        <v>313214.48999999993</v>
      </c>
      <c r="D33" s="472">
        <v>1049321.96</v>
      </c>
      <c r="E33" s="479">
        <f t="shared" si="0"/>
        <v>1362536.45</v>
      </c>
      <c r="F33" s="472">
        <v>321712.2099999999</v>
      </c>
      <c r="G33" s="472">
        <v>1160471.0899999999</v>
      </c>
      <c r="H33" s="479">
        <f t="shared" si="1"/>
        <v>1482183.2999999998</v>
      </c>
    </row>
    <row r="34" spans="1:8">
      <c r="A34" s="297">
        <v>13.1</v>
      </c>
      <c r="B34" s="308" t="s">
        <v>555</v>
      </c>
      <c r="C34" s="472">
        <v>0</v>
      </c>
      <c r="D34" s="472">
        <v>0</v>
      </c>
      <c r="E34" s="479">
        <f t="shared" si="0"/>
        <v>0</v>
      </c>
      <c r="F34" s="472">
        <v>0</v>
      </c>
      <c r="G34" s="472">
        <v>0</v>
      </c>
      <c r="H34" s="479">
        <f t="shared" si="1"/>
        <v>0</v>
      </c>
    </row>
    <row r="35" spans="1:8">
      <c r="A35" s="297">
        <v>13.2</v>
      </c>
      <c r="B35" s="308" t="s">
        <v>556</v>
      </c>
      <c r="C35" s="472">
        <v>0</v>
      </c>
      <c r="D35" s="472">
        <v>0</v>
      </c>
      <c r="E35" s="479">
        <f t="shared" si="0"/>
        <v>0</v>
      </c>
      <c r="F35" s="472">
        <v>0</v>
      </c>
      <c r="G35" s="472">
        <v>0</v>
      </c>
      <c r="H35" s="479">
        <f t="shared" si="1"/>
        <v>0</v>
      </c>
    </row>
    <row r="36" spans="1:8">
      <c r="A36" s="297">
        <v>14</v>
      </c>
      <c r="B36" s="309" t="s">
        <v>557</v>
      </c>
      <c r="C36" s="472">
        <v>6159453.54</v>
      </c>
      <c r="D36" s="472">
        <v>12034925</v>
      </c>
      <c r="E36" s="479">
        <f t="shared" si="0"/>
        <v>18194378.539999999</v>
      </c>
      <c r="F36" s="472">
        <v>5095163.88</v>
      </c>
      <c r="G36" s="472">
        <v>16406210.4584</v>
      </c>
      <c r="H36" s="479">
        <f t="shared" si="1"/>
        <v>21501374.338399999</v>
      </c>
    </row>
    <row r="37" spans="1:8" ht="22.5" customHeight="1">
      <c r="A37" s="297"/>
      <c r="B37" s="310" t="s">
        <v>558</v>
      </c>
      <c r="C37" s="686"/>
      <c r="D37" s="687"/>
      <c r="E37" s="687"/>
      <c r="F37" s="687"/>
      <c r="G37" s="687"/>
      <c r="H37" s="688"/>
    </row>
    <row r="38" spans="1:8">
      <c r="A38" s="297">
        <v>15</v>
      </c>
      <c r="B38" s="311" t="s">
        <v>559</v>
      </c>
      <c r="C38" s="472">
        <v>0</v>
      </c>
      <c r="D38" s="472">
        <v>0</v>
      </c>
      <c r="E38" s="481">
        <f>C38+D38</f>
        <v>0</v>
      </c>
      <c r="F38" s="480">
        <v>0</v>
      </c>
      <c r="G38" s="480">
        <v>0</v>
      </c>
      <c r="H38" s="481">
        <f>F38+G38</f>
        <v>0</v>
      </c>
    </row>
    <row r="39" spans="1:8">
      <c r="A39" s="312">
        <v>15.1</v>
      </c>
      <c r="B39" s="313" t="s">
        <v>535</v>
      </c>
      <c r="C39" s="472">
        <v>0</v>
      </c>
      <c r="D39" s="472">
        <v>0</v>
      </c>
      <c r="E39" s="481">
        <f t="shared" ref="E39:E53" si="2">C39+D39</f>
        <v>0</v>
      </c>
      <c r="F39" s="480">
        <v>0</v>
      </c>
      <c r="G39" s="480">
        <v>0</v>
      </c>
      <c r="H39" s="481">
        <f t="shared" ref="H39:H53" si="3">F39+G39</f>
        <v>0</v>
      </c>
    </row>
    <row r="40" spans="1:8" ht="24" customHeight="1">
      <c r="A40" s="312">
        <v>16</v>
      </c>
      <c r="B40" s="300" t="s">
        <v>560</v>
      </c>
      <c r="C40" s="472">
        <v>0</v>
      </c>
      <c r="D40" s="472">
        <v>0</v>
      </c>
      <c r="E40" s="481">
        <f t="shared" si="2"/>
        <v>0</v>
      </c>
      <c r="F40" s="480">
        <v>0</v>
      </c>
      <c r="G40" s="480">
        <v>0</v>
      </c>
      <c r="H40" s="481">
        <f t="shared" si="3"/>
        <v>0</v>
      </c>
    </row>
    <row r="41" spans="1:8">
      <c r="A41" s="312">
        <v>17</v>
      </c>
      <c r="B41" s="300" t="s">
        <v>561</v>
      </c>
      <c r="C41" s="480">
        <v>887618.31999999913</v>
      </c>
      <c r="D41" s="480">
        <v>5111846.0799999973</v>
      </c>
      <c r="E41" s="481">
        <f t="shared" si="2"/>
        <v>5999464.3999999966</v>
      </c>
      <c r="F41" s="480">
        <v>494371.01999999973</v>
      </c>
      <c r="G41" s="480">
        <v>3394630.6699999953</v>
      </c>
      <c r="H41" s="481">
        <f t="shared" si="3"/>
        <v>3889001.6899999948</v>
      </c>
    </row>
    <row r="42" spans="1:8">
      <c r="A42" s="312">
        <v>17.100000000000001</v>
      </c>
      <c r="B42" s="314" t="s">
        <v>562</v>
      </c>
      <c r="C42" s="472">
        <v>887618.31999999913</v>
      </c>
      <c r="D42" s="472">
        <v>4822704.3199999975</v>
      </c>
      <c r="E42" s="481">
        <f t="shared" si="2"/>
        <v>5710322.6399999969</v>
      </c>
      <c r="F42" s="480">
        <v>494371.01999999973</v>
      </c>
      <c r="G42" s="480">
        <v>3394630.6699999953</v>
      </c>
      <c r="H42" s="481">
        <f t="shared" si="3"/>
        <v>3889001.6899999948</v>
      </c>
    </row>
    <row r="43" spans="1:8">
      <c r="A43" s="312">
        <v>17.2</v>
      </c>
      <c r="B43" s="315" t="s">
        <v>563</v>
      </c>
      <c r="C43" s="472">
        <v>0</v>
      </c>
      <c r="D43" s="472">
        <v>0</v>
      </c>
      <c r="E43" s="481">
        <f t="shared" si="2"/>
        <v>0</v>
      </c>
      <c r="F43" s="480">
        <v>0</v>
      </c>
      <c r="G43" s="480">
        <v>0</v>
      </c>
      <c r="H43" s="481">
        <f t="shared" si="3"/>
        <v>0</v>
      </c>
    </row>
    <row r="44" spans="1:8">
      <c r="A44" s="312">
        <v>17.3</v>
      </c>
      <c r="B44" s="314" t="s">
        <v>564</v>
      </c>
      <c r="C44" s="472">
        <v>0</v>
      </c>
      <c r="D44" s="472">
        <v>0</v>
      </c>
      <c r="E44" s="481">
        <f t="shared" si="2"/>
        <v>0</v>
      </c>
      <c r="F44" s="480">
        <v>0</v>
      </c>
      <c r="G44" s="480">
        <v>0</v>
      </c>
      <c r="H44" s="481">
        <f t="shared" si="3"/>
        <v>0</v>
      </c>
    </row>
    <row r="45" spans="1:8">
      <c r="A45" s="312">
        <v>17.399999999999999</v>
      </c>
      <c r="B45" s="314" t="s">
        <v>565</v>
      </c>
      <c r="C45" s="472">
        <v>0</v>
      </c>
      <c r="D45" s="472">
        <v>289141.75999999995</v>
      </c>
      <c r="E45" s="481">
        <f t="shared" si="2"/>
        <v>289141.75999999995</v>
      </c>
      <c r="F45" s="480">
        <v>0</v>
      </c>
      <c r="G45" s="480">
        <v>0</v>
      </c>
      <c r="H45" s="481">
        <f t="shared" si="3"/>
        <v>0</v>
      </c>
    </row>
    <row r="46" spans="1:8">
      <c r="A46" s="312">
        <v>18</v>
      </c>
      <c r="B46" s="303" t="s">
        <v>566</v>
      </c>
      <c r="C46" s="472">
        <v>0</v>
      </c>
      <c r="D46" s="472">
        <v>0</v>
      </c>
      <c r="E46" s="481">
        <f t="shared" si="2"/>
        <v>0</v>
      </c>
      <c r="F46" s="480">
        <v>0</v>
      </c>
      <c r="G46" s="480">
        <v>0</v>
      </c>
      <c r="H46" s="481">
        <f t="shared" si="3"/>
        <v>0</v>
      </c>
    </row>
    <row r="47" spans="1:8">
      <c r="A47" s="312">
        <v>19</v>
      </c>
      <c r="B47" s="303" t="s">
        <v>567</v>
      </c>
      <c r="C47" s="480">
        <v>21702.940000000002</v>
      </c>
      <c r="D47" s="480">
        <v>0</v>
      </c>
      <c r="E47" s="481">
        <f t="shared" si="2"/>
        <v>21702.940000000002</v>
      </c>
      <c r="F47" s="480">
        <v>4624</v>
      </c>
      <c r="G47" s="480">
        <v>0</v>
      </c>
      <c r="H47" s="481">
        <f t="shared" si="3"/>
        <v>4624</v>
      </c>
    </row>
    <row r="48" spans="1:8">
      <c r="A48" s="312">
        <v>19.100000000000001</v>
      </c>
      <c r="B48" s="316" t="s">
        <v>568</v>
      </c>
      <c r="C48" s="472">
        <v>21702.940000000002</v>
      </c>
      <c r="D48" s="472">
        <v>0</v>
      </c>
      <c r="E48" s="481">
        <f t="shared" si="2"/>
        <v>21702.940000000002</v>
      </c>
      <c r="F48" s="480">
        <v>0</v>
      </c>
      <c r="G48" s="480">
        <v>0</v>
      </c>
      <c r="H48" s="481">
        <f t="shared" si="3"/>
        <v>0</v>
      </c>
    </row>
    <row r="49" spans="1:8">
      <c r="A49" s="312">
        <v>19.2</v>
      </c>
      <c r="B49" s="317" t="s">
        <v>569</v>
      </c>
      <c r="C49" s="472">
        <v>0</v>
      </c>
      <c r="D49" s="472">
        <v>0</v>
      </c>
      <c r="E49" s="481">
        <f t="shared" si="2"/>
        <v>0</v>
      </c>
      <c r="F49" s="480">
        <v>4624</v>
      </c>
      <c r="G49" s="480">
        <v>0</v>
      </c>
      <c r="H49" s="481">
        <f t="shared" si="3"/>
        <v>4624</v>
      </c>
    </row>
    <row r="50" spans="1:8">
      <c r="A50" s="312">
        <v>20</v>
      </c>
      <c r="B50" s="318" t="s">
        <v>570</v>
      </c>
      <c r="C50" s="472">
        <v>0</v>
      </c>
      <c r="D50" s="472">
        <v>0</v>
      </c>
      <c r="E50" s="481">
        <f t="shared" si="2"/>
        <v>0</v>
      </c>
      <c r="F50" s="480">
        <v>0</v>
      </c>
      <c r="G50" s="480">
        <v>0</v>
      </c>
      <c r="H50" s="481">
        <f t="shared" si="3"/>
        <v>0</v>
      </c>
    </row>
    <row r="51" spans="1:8">
      <c r="A51" s="312">
        <v>21</v>
      </c>
      <c r="B51" s="307" t="s">
        <v>571</v>
      </c>
      <c r="C51" s="472">
        <v>317932.82999999996</v>
      </c>
      <c r="D51" s="472">
        <v>3962107.8200000017</v>
      </c>
      <c r="E51" s="481">
        <f t="shared" si="2"/>
        <v>4280040.6500000013</v>
      </c>
      <c r="F51" s="480">
        <v>869269.24000000011</v>
      </c>
      <c r="G51" s="480">
        <v>7061046.5899999999</v>
      </c>
      <c r="H51" s="481">
        <f t="shared" si="3"/>
        <v>7930315.8300000001</v>
      </c>
    </row>
    <row r="52" spans="1:8">
      <c r="A52" s="312">
        <v>21.1</v>
      </c>
      <c r="B52" s="315" t="s">
        <v>572</v>
      </c>
      <c r="C52" s="472">
        <v>0</v>
      </c>
      <c r="D52" s="472">
        <v>0</v>
      </c>
      <c r="E52" s="481">
        <f t="shared" si="2"/>
        <v>0</v>
      </c>
      <c r="F52" s="480">
        <v>0</v>
      </c>
      <c r="G52" s="480">
        <v>0</v>
      </c>
      <c r="H52" s="481">
        <f t="shared" si="3"/>
        <v>0</v>
      </c>
    </row>
    <row r="53" spans="1:8">
      <c r="A53" s="312">
        <v>22</v>
      </c>
      <c r="B53" s="319" t="s">
        <v>573</v>
      </c>
      <c r="C53" s="480">
        <v>1227254.0899999989</v>
      </c>
      <c r="D53" s="480">
        <v>9073953.8999999985</v>
      </c>
      <c r="E53" s="481">
        <f t="shared" si="2"/>
        <v>10301207.989999998</v>
      </c>
      <c r="F53" s="480">
        <v>1368264.2599999998</v>
      </c>
      <c r="G53" s="480">
        <v>10455677.259999994</v>
      </c>
      <c r="H53" s="481">
        <f t="shared" si="3"/>
        <v>11823941.519999994</v>
      </c>
    </row>
    <row r="54" spans="1:8" ht="24" customHeight="1">
      <c r="A54" s="312"/>
      <c r="B54" s="320" t="s">
        <v>574</v>
      </c>
      <c r="C54" s="678"/>
      <c r="D54" s="679"/>
      <c r="E54" s="679"/>
      <c r="F54" s="679"/>
      <c r="G54" s="679"/>
      <c r="H54" s="680"/>
    </row>
    <row r="55" spans="1:8">
      <c r="A55" s="312">
        <v>23</v>
      </c>
      <c r="B55" s="318" t="s">
        <v>700</v>
      </c>
      <c r="C55" s="472">
        <v>6625005</v>
      </c>
      <c r="D55" s="472">
        <v>0</v>
      </c>
      <c r="E55" s="481">
        <f>C55+D55</f>
        <v>6625005</v>
      </c>
      <c r="F55" s="480">
        <v>3700005</v>
      </c>
      <c r="G55" s="480">
        <v>0</v>
      </c>
      <c r="H55" s="481">
        <f>F55+G55</f>
        <v>3700005</v>
      </c>
    </row>
    <row r="56" spans="1:8">
      <c r="A56" s="312">
        <v>24</v>
      </c>
      <c r="B56" s="318" t="s">
        <v>576</v>
      </c>
      <c r="C56" s="472">
        <v>0</v>
      </c>
      <c r="D56" s="472">
        <v>0</v>
      </c>
      <c r="E56" s="481">
        <f t="shared" ref="E56:E69" si="4">C56+D56</f>
        <v>0</v>
      </c>
      <c r="F56" s="480">
        <v>0</v>
      </c>
      <c r="G56" s="480">
        <v>0</v>
      </c>
      <c r="H56" s="481">
        <f t="shared" ref="H56:H69" si="5">F56+G56</f>
        <v>0</v>
      </c>
    </row>
    <row r="57" spans="1:8">
      <c r="A57" s="312">
        <v>25</v>
      </c>
      <c r="B57" s="303" t="s">
        <v>577</v>
      </c>
      <c r="C57" s="472">
        <v>0</v>
      </c>
      <c r="D57" s="472">
        <v>0</v>
      </c>
      <c r="E57" s="481">
        <f t="shared" si="4"/>
        <v>0</v>
      </c>
      <c r="F57" s="480">
        <v>0</v>
      </c>
      <c r="G57" s="480">
        <v>0</v>
      </c>
      <c r="H57" s="481">
        <f t="shared" si="5"/>
        <v>0</v>
      </c>
    </row>
    <row r="58" spans="1:8">
      <c r="A58" s="312">
        <v>26</v>
      </c>
      <c r="B58" s="303" t="s">
        <v>578</v>
      </c>
      <c r="C58" s="472">
        <v>0</v>
      </c>
      <c r="D58" s="472">
        <v>0</v>
      </c>
      <c r="E58" s="481">
        <f t="shared" si="4"/>
        <v>0</v>
      </c>
      <c r="F58" s="480">
        <v>0</v>
      </c>
      <c r="G58" s="480">
        <v>0</v>
      </c>
      <c r="H58" s="481">
        <f t="shared" si="5"/>
        <v>0</v>
      </c>
    </row>
    <row r="59" spans="1:8">
      <c r="A59" s="312">
        <v>27</v>
      </c>
      <c r="B59" s="303" t="s">
        <v>579</v>
      </c>
      <c r="C59" s="480">
        <v>2500000</v>
      </c>
      <c r="D59" s="480">
        <v>3237271.84</v>
      </c>
      <c r="E59" s="481">
        <f t="shared" si="4"/>
        <v>5737271.8399999999</v>
      </c>
      <c r="F59" s="480">
        <v>2500000</v>
      </c>
      <c r="G59" s="480">
        <v>6277206.0299999993</v>
      </c>
      <c r="H59" s="481">
        <f t="shared" si="5"/>
        <v>8777206.0299999993</v>
      </c>
    </row>
    <row r="60" spans="1:8">
      <c r="A60" s="312">
        <v>27.1</v>
      </c>
      <c r="B60" s="314" t="s">
        <v>580</v>
      </c>
      <c r="C60" s="472">
        <v>0</v>
      </c>
      <c r="D60" s="472">
        <v>0</v>
      </c>
      <c r="E60" s="481">
        <f t="shared" si="4"/>
        <v>0</v>
      </c>
      <c r="F60" s="480">
        <v>0</v>
      </c>
      <c r="G60" s="480">
        <v>0</v>
      </c>
      <c r="H60" s="481">
        <f t="shared" si="5"/>
        <v>0</v>
      </c>
    </row>
    <row r="61" spans="1:8">
      <c r="A61" s="312">
        <v>27.2</v>
      </c>
      <c r="B61" s="314" t="s">
        <v>581</v>
      </c>
      <c r="C61" s="472">
        <v>2500000</v>
      </c>
      <c r="D61" s="472">
        <v>3237271.84</v>
      </c>
      <c r="E61" s="481">
        <f t="shared" si="4"/>
        <v>5737271.8399999999</v>
      </c>
      <c r="F61" s="480">
        <v>2500000</v>
      </c>
      <c r="G61" s="480">
        <v>6277206.0299999993</v>
      </c>
      <c r="H61" s="481">
        <f t="shared" si="5"/>
        <v>8777206.0299999993</v>
      </c>
    </row>
    <row r="62" spans="1:8">
      <c r="A62" s="312">
        <v>28</v>
      </c>
      <c r="B62" s="321" t="s">
        <v>582</v>
      </c>
      <c r="C62" s="472">
        <v>0</v>
      </c>
      <c r="D62" s="472">
        <v>0</v>
      </c>
      <c r="E62" s="481">
        <f t="shared" si="4"/>
        <v>0</v>
      </c>
      <c r="F62" s="480">
        <v>0</v>
      </c>
      <c r="G62" s="480">
        <v>0</v>
      </c>
      <c r="H62" s="481">
        <f t="shared" si="5"/>
        <v>0</v>
      </c>
    </row>
    <row r="63" spans="1:8">
      <c r="A63" s="312">
        <v>29</v>
      </c>
      <c r="B63" s="303" t="s">
        <v>583</v>
      </c>
      <c r="C63" s="480">
        <v>0</v>
      </c>
      <c r="D63" s="480">
        <v>0</v>
      </c>
      <c r="E63" s="481">
        <f t="shared" si="4"/>
        <v>0</v>
      </c>
      <c r="F63" s="480">
        <v>0</v>
      </c>
      <c r="G63" s="480">
        <v>0</v>
      </c>
      <c r="H63" s="481">
        <f t="shared" si="5"/>
        <v>0</v>
      </c>
    </row>
    <row r="64" spans="1:8">
      <c r="A64" s="312">
        <v>29.1</v>
      </c>
      <c r="B64" s="306" t="s">
        <v>584</v>
      </c>
      <c r="C64" s="472">
        <v>0</v>
      </c>
      <c r="D64" s="472">
        <v>0</v>
      </c>
      <c r="E64" s="481">
        <f t="shared" si="4"/>
        <v>0</v>
      </c>
      <c r="F64" s="480">
        <v>0</v>
      </c>
      <c r="G64" s="480">
        <v>0</v>
      </c>
      <c r="H64" s="481">
        <f t="shared" si="5"/>
        <v>0</v>
      </c>
    </row>
    <row r="65" spans="1:10" ht="24.95" customHeight="1">
      <c r="A65" s="312">
        <v>29.2</v>
      </c>
      <c r="B65" s="316" t="s">
        <v>585</v>
      </c>
      <c r="C65" s="472">
        <v>0</v>
      </c>
      <c r="D65" s="472">
        <v>0</v>
      </c>
      <c r="E65" s="481">
        <f t="shared" si="4"/>
        <v>0</v>
      </c>
      <c r="F65" s="480">
        <v>0</v>
      </c>
      <c r="G65" s="480">
        <v>0</v>
      </c>
      <c r="H65" s="481">
        <f t="shared" si="5"/>
        <v>0</v>
      </c>
    </row>
    <row r="66" spans="1:10" ht="22.5" customHeight="1">
      <c r="A66" s="312">
        <v>29.3</v>
      </c>
      <c r="B66" s="316" t="s">
        <v>586</v>
      </c>
      <c r="C66" s="472">
        <v>0</v>
      </c>
      <c r="D66" s="472">
        <v>0</v>
      </c>
      <c r="E66" s="481">
        <f t="shared" si="4"/>
        <v>0</v>
      </c>
      <c r="F66" s="480">
        <v>0</v>
      </c>
      <c r="G66" s="480">
        <v>0</v>
      </c>
      <c r="H66" s="481">
        <f t="shared" si="5"/>
        <v>0</v>
      </c>
    </row>
    <row r="67" spans="1:10">
      <c r="A67" s="312">
        <v>30</v>
      </c>
      <c r="B67" s="303" t="s">
        <v>587</v>
      </c>
      <c r="C67" s="530">
        <v>-4469106.549999998</v>
      </c>
      <c r="D67" s="480">
        <v>0</v>
      </c>
      <c r="E67" s="481">
        <f t="shared" si="4"/>
        <v>-4469106.549999998</v>
      </c>
      <c r="F67" s="530">
        <v>-2799778.3999999994</v>
      </c>
      <c r="G67" s="480">
        <v>0</v>
      </c>
      <c r="H67" s="481">
        <f t="shared" si="5"/>
        <v>-2799778.3999999994</v>
      </c>
      <c r="J67" s="669"/>
    </row>
    <row r="68" spans="1:10" ht="15.75">
      <c r="A68" s="312">
        <v>31</v>
      </c>
      <c r="B68" s="665" t="s">
        <v>770</v>
      </c>
      <c r="C68" s="480">
        <v>4655898.450000002</v>
      </c>
      <c r="D68" s="480">
        <v>3237271.84</v>
      </c>
      <c r="E68" s="481">
        <f t="shared" si="4"/>
        <v>7893170.2900000019</v>
      </c>
      <c r="F68" s="480">
        <v>3400226.6000000006</v>
      </c>
      <c r="G68" s="480">
        <v>6277206.0299999993</v>
      </c>
      <c r="H68" s="481">
        <f t="shared" si="5"/>
        <v>9677432.629999999</v>
      </c>
    </row>
    <row r="69" spans="1:10">
      <c r="A69" s="312">
        <v>32</v>
      </c>
      <c r="B69" s="666" t="s">
        <v>589</v>
      </c>
      <c r="C69" s="480">
        <v>5883152.540000001</v>
      </c>
      <c r="D69" s="480">
        <v>12311225.739999998</v>
      </c>
      <c r="E69" s="481">
        <f t="shared" si="4"/>
        <v>18194378.280000001</v>
      </c>
      <c r="F69" s="480">
        <v>4768490.8600000003</v>
      </c>
      <c r="G69" s="480">
        <v>16732883.289999994</v>
      </c>
      <c r="H69" s="481">
        <f t="shared" si="5"/>
        <v>21501374.149999995</v>
      </c>
    </row>
    <row r="70" spans="1:10">
      <c r="B70" s="667"/>
    </row>
    <row r="71" spans="1:10">
      <c r="B71" s="667"/>
    </row>
    <row r="72" spans="1:10" ht="15.75">
      <c r="B72" s="668" t="s">
        <v>771</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Normal="100" workbookViewId="0">
      <selection activeCell="A6" sqref="A6:C6"/>
    </sheetView>
  </sheetViews>
  <sheetFormatPr defaultColWidth="9.125" defaultRowHeight="12.75"/>
  <cols>
    <col min="1" max="1" width="11.875" style="377" bestFit="1" customWidth="1"/>
    <col min="2" max="2" width="93.5" style="377" customWidth="1"/>
    <col min="3" max="3" width="14.625" style="377" customWidth="1"/>
    <col min="4" max="5" width="16.125" style="377" customWidth="1"/>
    <col min="6" max="6" width="16.125" style="396" customWidth="1"/>
    <col min="7" max="7" width="25.25" style="396" customWidth="1"/>
    <col min="8" max="8" width="16.125" style="377" customWidth="1"/>
    <col min="9" max="11" width="16.125" style="396" customWidth="1"/>
    <col min="12" max="12" width="26.25" style="396" customWidth="1"/>
    <col min="13" max="16384" width="9.125" style="377"/>
  </cols>
  <sheetData>
    <row r="1" spans="1:12" ht="15">
      <c r="A1" s="290" t="s">
        <v>30</v>
      </c>
      <c r="B1" s="585" t="str">
        <f>'Info '!C2</f>
        <v>Paysera Bank Georgia JSC</v>
      </c>
      <c r="F1" s="377"/>
      <c r="G1" s="377"/>
      <c r="I1" s="377"/>
      <c r="J1" s="377"/>
      <c r="K1" s="377"/>
      <c r="L1" s="377"/>
    </row>
    <row r="2" spans="1:12">
      <c r="A2" s="290" t="s">
        <v>31</v>
      </c>
      <c r="B2" s="542">
        <f>'1. key ratios '!B2</f>
        <v>46022</v>
      </c>
      <c r="F2" s="377"/>
      <c r="G2" s="377"/>
      <c r="I2" s="377"/>
      <c r="J2" s="377"/>
      <c r="K2" s="377"/>
      <c r="L2" s="377"/>
    </row>
    <row r="3" spans="1:12">
      <c r="A3" s="291" t="s">
        <v>471</v>
      </c>
      <c r="F3" s="377"/>
      <c r="G3" s="377"/>
      <c r="I3" s="377"/>
      <c r="J3" s="377"/>
      <c r="K3" s="377"/>
      <c r="L3" s="377"/>
    </row>
    <row r="4" spans="1:12">
      <c r="F4" s="377"/>
      <c r="G4" s="377"/>
      <c r="I4" s="377"/>
      <c r="J4" s="377"/>
      <c r="K4" s="377"/>
      <c r="L4" s="377"/>
    </row>
    <row r="5" spans="1:12" ht="37.5" customHeight="1">
      <c r="A5" s="745" t="s">
        <v>488</v>
      </c>
      <c r="B5" s="746"/>
      <c r="C5" s="791" t="s">
        <v>472</v>
      </c>
      <c r="D5" s="792"/>
      <c r="E5" s="792"/>
      <c r="F5" s="792"/>
      <c r="G5" s="792"/>
      <c r="H5" s="791" t="s">
        <v>632</v>
      </c>
      <c r="I5" s="793"/>
      <c r="J5" s="793"/>
      <c r="K5" s="793"/>
      <c r="L5" s="794"/>
    </row>
    <row r="6" spans="1:12" ht="39.6" customHeight="1">
      <c r="A6" s="749"/>
      <c r="B6" s="750"/>
      <c r="C6" s="293"/>
      <c r="D6" s="375" t="s">
        <v>653</v>
      </c>
      <c r="E6" s="375" t="s">
        <v>652</v>
      </c>
      <c r="F6" s="375" t="s">
        <v>651</v>
      </c>
      <c r="G6" s="375" t="s">
        <v>650</v>
      </c>
      <c r="H6" s="397"/>
      <c r="I6" s="375" t="s">
        <v>653</v>
      </c>
      <c r="J6" s="375" t="s">
        <v>652</v>
      </c>
      <c r="K6" s="375" t="s">
        <v>651</v>
      </c>
      <c r="L6" s="375" t="s">
        <v>650</v>
      </c>
    </row>
    <row r="7" spans="1:12">
      <c r="A7" s="366">
        <v>1</v>
      </c>
      <c r="B7" s="381" t="s">
        <v>491</v>
      </c>
      <c r="C7" s="381"/>
      <c r="D7" s="366"/>
      <c r="E7" s="366"/>
      <c r="F7" s="439"/>
      <c r="G7" s="439"/>
      <c r="H7" s="366"/>
      <c r="I7" s="439"/>
      <c r="J7" s="439"/>
      <c r="K7" s="439"/>
      <c r="L7" s="439"/>
    </row>
    <row r="8" spans="1:12">
      <c r="A8" s="366">
        <v>2</v>
      </c>
      <c r="B8" s="381" t="s">
        <v>404</v>
      </c>
      <c r="C8" s="381"/>
      <c r="D8" s="366"/>
      <c r="E8" s="366"/>
      <c r="F8" s="374"/>
      <c r="G8" s="374"/>
      <c r="H8" s="366"/>
      <c r="I8" s="374"/>
      <c r="J8" s="374"/>
      <c r="K8" s="374"/>
      <c r="L8" s="374"/>
    </row>
    <row r="9" spans="1:12">
      <c r="A9" s="366">
        <v>3</v>
      </c>
      <c r="B9" s="381" t="s">
        <v>405</v>
      </c>
      <c r="C9" s="381"/>
      <c r="D9" s="366"/>
      <c r="E9" s="366"/>
      <c r="F9" s="376"/>
      <c r="G9" s="376"/>
      <c r="H9" s="366"/>
      <c r="I9" s="376"/>
      <c r="J9" s="376"/>
      <c r="K9" s="376"/>
      <c r="L9" s="376"/>
    </row>
    <row r="10" spans="1:12">
      <c r="A10" s="366">
        <v>4</v>
      </c>
      <c r="B10" s="381" t="s">
        <v>492</v>
      </c>
      <c r="C10" s="381"/>
      <c r="D10" s="366"/>
      <c r="E10" s="366"/>
      <c r="F10" s="376"/>
      <c r="G10" s="376"/>
      <c r="H10" s="366"/>
      <c r="I10" s="376"/>
      <c r="J10" s="376"/>
      <c r="K10" s="376"/>
      <c r="L10" s="376"/>
    </row>
    <row r="11" spans="1:12">
      <c r="A11" s="366">
        <v>5</v>
      </c>
      <c r="B11" s="381" t="s">
        <v>406</v>
      </c>
      <c r="C11" s="381"/>
      <c r="D11" s="366"/>
      <c r="E11" s="366"/>
      <c r="F11" s="376"/>
      <c r="G11" s="376"/>
      <c r="H11" s="366"/>
      <c r="I11" s="376"/>
      <c r="J11" s="376"/>
      <c r="K11" s="376"/>
      <c r="L11" s="376"/>
    </row>
    <row r="12" spans="1:12">
      <c r="A12" s="366">
        <v>6</v>
      </c>
      <c r="B12" s="381" t="s">
        <v>407</v>
      </c>
      <c r="C12" s="381"/>
      <c r="D12" s="366"/>
      <c r="E12" s="366"/>
      <c r="F12" s="376"/>
      <c r="G12" s="376"/>
      <c r="H12" s="366"/>
      <c r="I12" s="376"/>
      <c r="J12" s="376"/>
      <c r="K12" s="376"/>
      <c r="L12" s="376"/>
    </row>
    <row r="13" spans="1:12">
      <c r="A13" s="366">
        <v>7</v>
      </c>
      <c r="B13" s="381" t="s">
        <v>408</v>
      </c>
      <c r="C13" s="381"/>
      <c r="D13" s="366"/>
      <c r="E13" s="366"/>
      <c r="F13" s="376"/>
      <c r="G13" s="376"/>
      <c r="H13" s="366"/>
      <c r="I13" s="376"/>
      <c r="J13" s="376"/>
      <c r="K13" s="376"/>
      <c r="L13" s="376"/>
    </row>
    <row r="14" spans="1:12">
      <c r="A14" s="366">
        <v>8</v>
      </c>
      <c r="B14" s="381" t="s">
        <v>409</v>
      </c>
      <c r="C14" s="381"/>
      <c r="D14" s="366"/>
      <c r="E14" s="366"/>
      <c r="F14" s="376"/>
      <c r="G14" s="376"/>
      <c r="H14" s="366"/>
      <c r="I14" s="376"/>
      <c r="J14" s="376"/>
      <c r="K14" s="376"/>
      <c r="L14" s="376"/>
    </row>
    <row r="15" spans="1:12">
      <c r="A15" s="366">
        <v>9</v>
      </c>
      <c r="B15" s="381" t="s">
        <v>410</v>
      </c>
      <c r="C15" s="381"/>
      <c r="D15" s="366"/>
      <c r="E15" s="366"/>
      <c r="F15" s="376"/>
      <c r="G15" s="376"/>
      <c r="H15" s="366"/>
      <c r="I15" s="376"/>
      <c r="J15" s="376"/>
      <c r="K15" s="376"/>
      <c r="L15" s="376"/>
    </row>
    <row r="16" spans="1:12">
      <c r="A16" s="366">
        <v>10</v>
      </c>
      <c r="B16" s="381" t="s">
        <v>411</v>
      </c>
      <c r="C16" s="381"/>
      <c r="D16" s="366"/>
      <c r="E16" s="366"/>
      <c r="F16" s="376"/>
      <c r="G16" s="376"/>
      <c r="H16" s="366"/>
      <c r="I16" s="376"/>
      <c r="J16" s="376"/>
      <c r="K16" s="376"/>
      <c r="L16" s="376"/>
    </row>
    <row r="17" spans="1:12">
      <c r="A17" s="366">
        <v>11</v>
      </c>
      <c r="B17" s="381" t="s">
        <v>412</v>
      </c>
      <c r="C17" s="381"/>
      <c r="D17" s="366"/>
      <c r="E17" s="366"/>
      <c r="F17" s="376"/>
      <c r="G17" s="376"/>
      <c r="H17" s="366"/>
      <c r="I17" s="376"/>
      <c r="J17" s="376"/>
      <c r="K17" s="376"/>
      <c r="L17" s="376"/>
    </row>
    <row r="18" spans="1:12">
      <c r="A18" s="366">
        <v>12</v>
      </c>
      <c r="B18" s="381" t="s">
        <v>413</v>
      </c>
      <c r="C18" s="381"/>
      <c r="D18" s="366"/>
      <c r="E18" s="366"/>
      <c r="F18" s="376"/>
      <c r="G18" s="376"/>
      <c r="H18" s="366"/>
      <c r="I18" s="376"/>
      <c r="J18" s="376"/>
      <c r="K18" s="376"/>
      <c r="L18" s="376"/>
    </row>
    <row r="19" spans="1:12">
      <c r="A19" s="366">
        <v>13</v>
      </c>
      <c r="B19" s="381" t="s">
        <v>414</v>
      </c>
      <c r="C19" s="381"/>
      <c r="D19" s="366"/>
      <c r="E19" s="366"/>
      <c r="F19" s="376"/>
      <c r="G19" s="376"/>
      <c r="H19" s="366"/>
      <c r="I19" s="376"/>
      <c r="J19" s="376"/>
      <c r="K19" s="376"/>
      <c r="L19" s="376"/>
    </row>
    <row r="20" spans="1:12">
      <c r="A20" s="366">
        <v>14</v>
      </c>
      <c r="B20" s="381" t="s">
        <v>415</v>
      </c>
      <c r="C20" s="381"/>
      <c r="D20" s="366"/>
      <c r="E20" s="366"/>
      <c r="F20" s="376"/>
      <c r="G20" s="376"/>
      <c r="H20" s="366"/>
      <c r="I20" s="376"/>
      <c r="J20" s="376"/>
      <c r="K20" s="376"/>
      <c r="L20" s="376"/>
    </row>
    <row r="21" spans="1:12">
      <c r="A21" s="366">
        <v>15</v>
      </c>
      <c r="B21" s="381" t="s">
        <v>416</v>
      </c>
      <c r="C21" s="381"/>
      <c r="D21" s="366"/>
      <c r="E21" s="366"/>
      <c r="F21" s="376"/>
      <c r="G21" s="376"/>
      <c r="H21" s="366"/>
      <c r="I21" s="376"/>
      <c r="J21" s="376"/>
      <c r="K21" s="376"/>
      <c r="L21" s="376"/>
    </row>
    <row r="22" spans="1:12">
      <c r="A22" s="366">
        <v>16</v>
      </c>
      <c r="B22" s="381" t="s">
        <v>417</v>
      </c>
      <c r="C22" s="381"/>
      <c r="D22" s="366"/>
      <c r="E22" s="366"/>
      <c r="F22" s="376"/>
      <c r="G22" s="376"/>
      <c r="H22" s="366"/>
      <c r="I22" s="376"/>
      <c r="J22" s="376"/>
      <c r="K22" s="376"/>
      <c r="L22" s="376"/>
    </row>
    <row r="23" spans="1:12">
      <c r="A23" s="366">
        <v>17</v>
      </c>
      <c r="B23" s="381" t="s">
        <v>495</v>
      </c>
      <c r="C23" s="381"/>
      <c r="D23" s="366"/>
      <c r="E23" s="366"/>
      <c r="F23" s="376"/>
      <c r="G23" s="376"/>
      <c r="H23" s="366"/>
      <c r="I23" s="376"/>
      <c r="J23" s="376"/>
      <c r="K23" s="376"/>
      <c r="L23" s="376"/>
    </row>
    <row r="24" spans="1:12">
      <c r="A24" s="366">
        <v>18</v>
      </c>
      <c r="B24" s="381" t="s">
        <v>418</v>
      </c>
      <c r="C24" s="381"/>
      <c r="D24" s="366"/>
      <c r="E24" s="366"/>
      <c r="F24" s="376"/>
      <c r="G24" s="376"/>
      <c r="H24" s="366"/>
      <c r="I24" s="376"/>
      <c r="J24" s="376"/>
      <c r="K24" s="376"/>
      <c r="L24" s="376"/>
    </row>
    <row r="25" spans="1:12">
      <c r="A25" s="366">
        <v>19</v>
      </c>
      <c r="B25" s="381" t="s">
        <v>419</v>
      </c>
      <c r="C25" s="381"/>
      <c r="D25" s="366"/>
      <c r="E25" s="366"/>
      <c r="F25" s="376"/>
      <c r="G25" s="376"/>
      <c r="H25" s="366"/>
      <c r="I25" s="376"/>
      <c r="J25" s="376"/>
      <c r="K25" s="376"/>
      <c r="L25" s="376"/>
    </row>
    <row r="26" spans="1:12">
      <c r="A26" s="366">
        <v>20</v>
      </c>
      <c r="B26" s="381" t="s">
        <v>494</v>
      </c>
      <c r="C26" s="381"/>
      <c r="D26" s="366"/>
      <c r="E26" s="366"/>
      <c r="F26" s="376"/>
      <c r="G26" s="376"/>
      <c r="H26" s="366"/>
      <c r="I26" s="376"/>
      <c r="J26" s="376"/>
      <c r="K26" s="376"/>
      <c r="L26" s="376"/>
    </row>
    <row r="27" spans="1:12">
      <c r="A27" s="366">
        <v>21</v>
      </c>
      <c r="B27" s="381" t="s">
        <v>420</v>
      </c>
      <c r="C27" s="381"/>
      <c r="D27" s="366"/>
      <c r="E27" s="366"/>
      <c r="F27" s="376"/>
      <c r="G27" s="376"/>
      <c r="H27" s="366"/>
      <c r="I27" s="376"/>
      <c r="J27" s="376"/>
      <c r="K27" s="376"/>
      <c r="L27" s="376"/>
    </row>
    <row r="28" spans="1:12">
      <c r="A28" s="366">
        <v>22</v>
      </c>
      <c r="B28" s="381" t="s">
        <v>421</v>
      </c>
      <c r="C28" s="381"/>
      <c r="D28" s="366"/>
      <c r="E28" s="366"/>
      <c r="F28" s="376"/>
      <c r="G28" s="376"/>
      <c r="H28" s="366"/>
      <c r="I28" s="376"/>
      <c r="J28" s="376"/>
      <c r="K28" s="376"/>
      <c r="L28" s="376"/>
    </row>
    <row r="29" spans="1:12">
      <c r="A29" s="366">
        <v>23</v>
      </c>
      <c r="B29" s="381" t="s">
        <v>422</v>
      </c>
      <c r="C29" s="381"/>
      <c r="D29" s="366"/>
      <c r="E29" s="366"/>
      <c r="F29" s="376"/>
      <c r="G29" s="376"/>
      <c r="H29" s="366"/>
      <c r="I29" s="376"/>
      <c r="J29" s="376"/>
      <c r="K29" s="376"/>
      <c r="L29" s="376"/>
    </row>
    <row r="30" spans="1:12">
      <c r="A30" s="366">
        <v>24</v>
      </c>
      <c r="B30" s="381" t="s">
        <v>493</v>
      </c>
      <c r="C30" s="381"/>
      <c r="D30" s="366"/>
      <c r="E30" s="366"/>
      <c r="F30" s="376"/>
      <c r="G30" s="376"/>
      <c r="H30" s="366"/>
      <c r="I30" s="376"/>
      <c r="J30" s="376"/>
      <c r="K30" s="376"/>
      <c r="L30" s="376"/>
    </row>
    <row r="31" spans="1:12">
      <c r="A31" s="366">
        <v>25</v>
      </c>
      <c r="B31" s="381" t="s">
        <v>423</v>
      </c>
      <c r="C31" s="381"/>
      <c r="D31" s="366"/>
      <c r="E31" s="366"/>
      <c r="F31" s="376"/>
      <c r="G31" s="376"/>
      <c r="H31" s="366"/>
      <c r="I31" s="376"/>
      <c r="J31" s="376"/>
      <c r="K31" s="376"/>
      <c r="L31" s="376"/>
    </row>
    <row r="32" spans="1:12">
      <c r="A32" s="366">
        <v>26</v>
      </c>
      <c r="B32" s="381" t="s">
        <v>490</v>
      </c>
      <c r="C32" s="381"/>
      <c r="D32" s="366"/>
      <c r="E32" s="366"/>
      <c r="F32" s="376"/>
      <c r="G32" s="376"/>
      <c r="H32" s="366"/>
      <c r="I32" s="376"/>
      <c r="J32" s="376"/>
      <c r="K32" s="376"/>
      <c r="L32" s="376"/>
    </row>
    <row r="33" spans="1:12">
      <c r="A33" s="366">
        <v>27</v>
      </c>
      <c r="B33" s="438" t="s">
        <v>64</v>
      </c>
      <c r="C33" s="438"/>
      <c r="D33" s="366"/>
      <c r="E33" s="366"/>
      <c r="F33" s="376"/>
      <c r="G33" s="376"/>
      <c r="H33" s="366"/>
      <c r="I33" s="376"/>
      <c r="J33" s="376"/>
      <c r="K33" s="376"/>
      <c r="L33" s="376"/>
    </row>
    <row r="35" spans="1:12">
      <c r="B35" s="437"/>
      <c r="C35" s="437"/>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zoomScaleNormal="100" workbookViewId="0">
      <selection activeCell="A6" sqref="A6:C6"/>
    </sheetView>
  </sheetViews>
  <sheetFormatPr defaultColWidth="8.75" defaultRowHeight="12.75"/>
  <cols>
    <col min="1" max="1" width="11.875" style="440" bestFit="1" customWidth="1"/>
    <col min="2" max="2" width="68.75" style="440" customWidth="1"/>
    <col min="3" max="11" width="28.25" style="440" customWidth="1"/>
    <col min="12" max="16384" width="8.75" style="440"/>
  </cols>
  <sheetData>
    <row r="1" spans="1:11" s="377" customFormat="1" ht="15">
      <c r="A1" s="290" t="s">
        <v>30</v>
      </c>
      <c r="B1" s="585" t="str">
        <f>'Info '!C2</f>
        <v>Paysera Bank Georgia JSC</v>
      </c>
    </row>
    <row r="2" spans="1:11" s="377" customFormat="1">
      <c r="A2" s="290" t="s">
        <v>31</v>
      </c>
      <c r="B2" s="542">
        <f>'1. key ratios '!B2</f>
        <v>46022</v>
      </c>
    </row>
    <row r="3" spans="1:11" s="377" customFormat="1">
      <c r="A3" s="291" t="s">
        <v>473</v>
      </c>
    </row>
    <row r="4" spans="1:11">
      <c r="C4" s="444" t="s">
        <v>667</v>
      </c>
      <c r="D4" s="444" t="s">
        <v>666</v>
      </c>
      <c r="E4" s="444" t="s">
        <v>665</v>
      </c>
      <c r="F4" s="444" t="s">
        <v>664</v>
      </c>
      <c r="G4" s="444" t="s">
        <v>663</v>
      </c>
      <c r="H4" s="444" t="s">
        <v>662</v>
      </c>
      <c r="I4" s="444" t="s">
        <v>661</v>
      </c>
      <c r="J4" s="444" t="s">
        <v>660</v>
      </c>
      <c r="K4" s="444" t="s">
        <v>659</v>
      </c>
    </row>
    <row r="5" spans="1:11" ht="104.1" customHeight="1">
      <c r="A5" s="795" t="s">
        <v>658</v>
      </c>
      <c r="B5" s="796"/>
      <c r="C5" s="443" t="s">
        <v>474</v>
      </c>
      <c r="D5" s="443" t="s">
        <v>475</v>
      </c>
      <c r="E5" s="443" t="s">
        <v>476</v>
      </c>
      <c r="F5" s="443" t="s">
        <v>477</v>
      </c>
      <c r="G5" s="443" t="s">
        <v>478</v>
      </c>
      <c r="H5" s="443" t="s">
        <v>479</v>
      </c>
      <c r="I5" s="443" t="s">
        <v>480</v>
      </c>
      <c r="J5" s="443" t="s">
        <v>481</v>
      </c>
      <c r="K5" s="443" t="s">
        <v>482</v>
      </c>
    </row>
    <row r="6" spans="1:11">
      <c r="A6" s="366">
        <v>1</v>
      </c>
      <c r="B6" s="366" t="s">
        <v>442</v>
      </c>
      <c r="C6" s="520">
        <v>0</v>
      </c>
      <c r="D6" s="520">
        <v>0</v>
      </c>
      <c r="E6" s="520">
        <v>0</v>
      </c>
      <c r="F6" s="520">
        <v>0</v>
      </c>
      <c r="G6" s="520">
        <v>0</v>
      </c>
      <c r="H6" s="520">
        <v>0</v>
      </c>
      <c r="I6" s="520">
        <v>0</v>
      </c>
      <c r="J6" s="520">
        <v>0</v>
      </c>
      <c r="K6" s="520">
        <v>0</v>
      </c>
    </row>
    <row r="7" spans="1:11">
      <c r="A7" s="366">
        <v>2</v>
      </c>
      <c r="B7" s="366" t="s">
        <v>483</v>
      </c>
      <c r="C7" s="520">
        <v>0</v>
      </c>
      <c r="D7" s="520">
        <v>0</v>
      </c>
      <c r="E7" s="520">
        <v>0</v>
      </c>
      <c r="F7" s="520">
        <v>0</v>
      </c>
      <c r="G7" s="520">
        <v>0</v>
      </c>
      <c r="H7" s="520">
        <v>0</v>
      </c>
      <c r="I7" s="520">
        <v>0</v>
      </c>
      <c r="J7" s="520">
        <v>0</v>
      </c>
      <c r="K7" s="520">
        <v>0</v>
      </c>
    </row>
    <row r="8" spans="1:11">
      <c r="A8" s="366">
        <v>3</v>
      </c>
      <c r="B8" s="366" t="s">
        <v>450</v>
      </c>
      <c r="C8" s="520">
        <v>0</v>
      </c>
      <c r="D8" s="520">
        <v>0</v>
      </c>
      <c r="E8" s="520">
        <v>0</v>
      </c>
      <c r="F8" s="520">
        <v>0</v>
      </c>
      <c r="G8" s="520">
        <v>0</v>
      </c>
      <c r="H8" s="520">
        <v>0</v>
      </c>
      <c r="I8" s="520">
        <v>0</v>
      </c>
      <c r="J8" s="520">
        <v>0</v>
      </c>
      <c r="K8" s="520">
        <v>0</v>
      </c>
    </row>
    <row r="9" spans="1:11">
      <c r="A9" s="366">
        <v>4</v>
      </c>
      <c r="B9" s="386" t="s">
        <v>484</v>
      </c>
      <c r="C9" s="520">
        <v>0</v>
      </c>
      <c r="D9" s="520">
        <v>0</v>
      </c>
      <c r="E9" s="520">
        <v>0</v>
      </c>
      <c r="F9" s="520">
        <v>0</v>
      </c>
      <c r="G9" s="520">
        <v>0</v>
      </c>
      <c r="H9" s="520">
        <v>0</v>
      </c>
      <c r="I9" s="520">
        <v>0</v>
      </c>
      <c r="J9" s="520">
        <v>0</v>
      </c>
      <c r="K9" s="520">
        <v>0</v>
      </c>
    </row>
    <row r="10" spans="1:11">
      <c r="A10" s="366">
        <v>5</v>
      </c>
      <c r="B10" s="386" t="s">
        <v>485</v>
      </c>
      <c r="C10" s="520">
        <v>0</v>
      </c>
      <c r="D10" s="520">
        <v>0</v>
      </c>
      <c r="E10" s="520">
        <v>0</v>
      </c>
      <c r="F10" s="520">
        <v>0</v>
      </c>
      <c r="G10" s="520">
        <v>0</v>
      </c>
      <c r="H10" s="520">
        <v>0</v>
      </c>
      <c r="I10" s="520">
        <v>0</v>
      </c>
      <c r="J10" s="520">
        <v>0</v>
      </c>
      <c r="K10" s="520">
        <v>0</v>
      </c>
    </row>
    <row r="11" spans="1:11">
      <c r="A11" s="366">
        <v>6</v>
      </c>
      <c r="B11" s="386" t="s">
        <v>486</v>
      </c>
      <c r="C11" s="520">
        <v>0</v>
      </c>
      <c r="D11" s="520">
        <v>0</v>
      </c>
      <c r="E11" s="520">
        <v>0</v>
      </c>
      <c r="F11" s="520">
        <v>0</v>
      </c>
      <c r="G11" s="520">
        <v>0</v>
      </c>
      <c r="H11" s="520">
        <v>0</v>
      </c>
      <c r="I11" s="520">
        <v>0</v>
      </c>
      <c r="J11" s="520">
        <v>0</v>
      </c>
      <c r="K11" s="520">
        <v>0</v>
      </c>
    </row>
    <row r="13" spans="1:11" ht="15">
      <c r="B13" s="441"/>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zoomScaleNormal="100" workbookViewId="0">
      <selection activeCell="A6" sqref="A6:C6"/>
    </sheetView>
  </sheetViews>
  <sheetFormatPr defaultColWidth="8.75" defaultRowHeight="15"/>
  <cols>
    <col min="1" max="1" width="10" style="445" bestFit="1" customWidth="1"/>
    <col min="2" max="2" width="71.75" style="445" customWidth="1"/>
    <col min="3" max="3" width="10.625" style="445" bestFit="1" customWidth="1"/>
    <col min="4" max="7" width="15.5" style="445" customWidth="1"/>
    <col min="8" max="8" width="10.625" style="445" bestFit="1" customWidth="1"/>
    <col min="9" max="12" width="17.25" style="445" customWidth="1"/>
    <col min="13" max="13" width="10.625" style="445" bestFit="1" customWidth="1"/>
    <col min="14" max="17" width="16.125" style="445" customWidth="1"/>
    <col min="18" max="18" width="12.25" style="445" bestFit="1" customWidth="1"/>
    <col min="19" max="19" width="46.875" style="445" bestFit="1" customWidth="1"/>
    <col min="20" max="20" width="43.5" style="445" bestFit="1" customWidth="1"/>
    <col min="21" max="21" width="45.875" style="445" bestFit="1" customWidth="1"/>
    <col min="22" max="22" width="43.375" style="445" bestFit="1" customWidth="1"/>
    <col min="23" max="16384" width="8.75" style="445"/>
  </cols>
  <sheetData>
    <row r="1" spans="1:22" ht="15.75">
      <c r="A1" s="290" t="s">
        <v>30</v>
      </c>
      <c r="B1" s="585" t="str">
        <f>'Info '!C2</f>
        <v>Paysera Bank Georgia JSC</v>
      </c>
    </row>
    <row r="2" spans="1:22">
      <c r="A2" s="290" t="s">
        <v>31</v>
      </c>
      <c r="B2" s="542">
        <f>'1. key ratios '!B2</f>
        <v>46022</v>
      </c>
    </row>
    <row r="3" spans="1:22">
      <c r="A3" s="291" t="s">
        <v>501</v>
      </c>
      <c r="B3" s="377"/>
    </row>
    <row r="4" spans="1:22">
      <c r="A4" s="291"/>
      <c r="B4" s="377"/>
    </row>
    <row r="5" spans="1:22" ht="24" customHeight="1">
      <c r="A5" s="797" t="s">
        <v>502</v>
      </c>
      <c r="B5" s="798"/>
      <c r="C5" s="802" t="s">
        <v>668</v>
      </c>
      <c r="D5" s="802"/>
      <c r="E5" s="802"/>
      <c r="F5" s="802"/>
      <c r="G5" s="802"/>
      <c r="H5" s="802" t="s">
        <v>520</v>
      </c>
      <c r="I5" s="802"/>
      <c r="J5" s="802"/>
      <c r="K5" s="802"/>
      <c r="L5" s="802"/>
      <c r="M5" s="802" t="s">
        <v>632</v>
      </c>
      <c r="N5" s="802"/>
      <c r="O5" s="802"/>
      <c r="P5" s="802"/>
      <c r="Q5" s="802"/>
      <c r="R5" s="801" t="s">
        <v>503</v>
      </c>
      <c r="S5" s="801" t="s">
        <v>517</v>
      </c>
      <c r="T5" s="801" t="s">
        <v>518</v>
      </c>
      <c r="U5" s="801" t="s">
        <v>678</v>
      </c>
      <c r="V5" s="801" t="s">
        <v>679</v>
      </c>
    </row>
    <row r="6" spans="1:22" ht="36" customHeight="1">
      <c r="A6" s="799"/>
      <c r="B6" s="800"/>
      <c r="C6" s="455"/>
      <c r="D6" s="375" t="s">
        <v>653</v>
      </c>
      <c r="E6" s="375" t="s">
        <v>652</v>
      </c>
      <c r="F6" s="375" t="s">
        <v>651</v>
      </c>
      <c r="G6" s="375" t="s">
        <v>650</v>
      </c>
      <c r="H6" s="455"/>
      <c r="I6" s="375" t="s">
        <v>653</v>
      </c>
      <c r="J6" s="375" t="s">
        <v>652</v>
      </c>
      <c r="K6" s="375" t="s">
        <v>651</v>
      </c>
      <c r="L6" s="375" t="s">
        <v>650</v>
      </c>
      <c r="M6" s="455"/>
      <c r="N6" s="375" t="s">
        <v>653</v>
      </c>
      <c r="O6" s="375" t="s">
        <v>652</v>
      </c>
      <c r="P6" s="375" t="s">
        <v>651</v>
      </c>
      <c r="Q6" s="375" t="s">
        <v>650</v>
      </c>
      <c r="R6" s="801"/>
      <c r="S6" s="801"/>
      <c r="T6" s="801"/>
      <c r="U6" s="801"/>
      <c r="V6" s="801"/>
    </row>
    <row r="7" spans="1:22">
      <c r="A7" s="449">
        <v>1</v>
      </c>
      <c r="B7" s="454" t="s">
        <v>511</v>
      </c>
      <c r="C7" s="442"/>
      <c r="D7" s="442"/>
      <c r="E7" s="442"/>
      <c r="F7" s="442"/>
      <c r="G7" s="442"/>
      <c r="H7" s="442"/>
      <c r="I7" s="442"/>
      <c r="J7" s="442"/>
      <c r="K7" s="442"/>
      <c r="L7" s="442"/>
      <c r="M7" s="442"/>
      <c r="N7" s="442"/>
      <c r="O7" s="442"/>
      <c r="P7" s="442"/>
      <c r="Q7" s="442"/>
      <c r="R7" s="442"/>
      <c r="S7" s="442"/>
      <c r="T7" s="442"/>
      <c r="U7" s="442"/>
      <c r="V7" s="442"/>
    </row>
    <row r="8" spans="1:22">
      <c r="A8" s="449">
        <v>2</v>
      </c>
      <c r="B8" s="453" t="s">
        <v>510</v>
      </c>
      <c r="C8" s="442"/>
      <c r="D8" s="442"/>
      <c r="E8" s="442"/>
      <c r="F8" s="442"/>
      <c r="G8" s="442"/>
      <c r="H8" s="442"/>
      <c r="I8" s="442"/>
      <c r="J8" s="442"/>
      <c r="K8" s="442"/>
      <c r="L8" s="442"/>
      <c r="M8" s="442"/>
      <c r="N8" s="442"/>
      <c r="O8" s="442"/>
      <c r="P8" s="442"/>
      <c r="Q8" s="442"/>
      <c r="R8" s="442"/>
      <c r="S8" s="442"/>
      <c r="T8" s="442"/>
      <c r="U8" s="442"/>
      <c r="V8" s="442"/>
    </row>
    <row r="9" spans="1:22">
      <c r="A9" s="449">
        <v>3</v>
      </c>
      <c r="B9" s="453" t="s">
        <v>509</v>
      </c>
      <c r="C9" s="442"/>
      <c r="D9" s="442"/>
      <c r="E9" s="442"/>
      <c r="F9" s="442"/>
      <c r="G9" s="442"/>
      <c r="H9" s="442"/>
      <c r="I9" s="442"/>
      <c r="J9" s="442"/>
      <c r="K9" s="442"/>
      <c r="L9" s="442"/>
      <c r="M9" s="442"/>
      <c r="N9" s="442"/>
      <c r="O9" s="442"/>
      <c r="P9" s="442"/>
      <c r="Q9" s="442"/>
      <c r="R9" s="442"/>
      <c r="S9" s="442"/>
      <c r="T9" s="442"/>
      <c r="U9" s="442"/>
      <c r="V9" s="442"/>
    </row>
    <row r="10" spans="1:22">
      <c r="A10" s="449">
        <v>4</v>
      </c>
      <c r="B10" s="453" t="s">
        <v>508</v>
      </c>
      <c r="C10" s="442"/>
      <c r="D10" s="442"/>
      <c r="E10" s="442"/>
      <c r="F10" s="442"/>
      <c r="G10" s="442"/>
      <c r="H10" s="442"/>
      <c r="I10" s="442"/>
      <c r="J10" s="442"/>
      <c r="K10" s="442"/>
      <c r="L10" s="442"/>
      <c r="M10" s="442"/>
      <c r="N10" s="442"/>
      <c r="O10" s="442"/>
      <c r="P10" s="442"/>
      <c r="Q10" s="442"/>
      <c r="R10" s="442"/>
      <c r="S10" s="442"/>
      <c r="T10" s="442"/>
      <c r="U10" s="442"/>
      <c r="V10" s="442"/>
    </row>
    <row r="11" spans="1:22">
      <c r="A11" s="449">
        <v>5</v>
      </c>
      <c r="B11" s="453" t="s">
        <v>507</v>
      </c>
      <c r="C11" s="442"/>
      <c r="D11" s="442"/>
      <c r="E11" s="442"/>
      <c r="F11" s="442"/>
      <c r="G11" s="442"/>
      <c r="H11" s="442"/>
      <c r="I11" s="442"/>
      <c r="J11" s="442"/>
      <c r="K11" s="442"/>
      <c r="L11" s="442"/>
      <c r="M11" s="442"/>
      <c r="N11" s="442"/>
      <c r="O11" s="442"/>
      <c r="P11" s="442"/>
      <c r="Q11" s="442"/>
      <c r="R11" s="442"/>
      <c r="S11" s="442"/>
      <c r="T11" s="442"/>
      <c r="U11" s="442"/>
      <c r="V11" s="442"/>
    </row>
    <row r="12" spans="1:22">
      <c r="A12" s="449">
        <v>6</v>
      </c>
      <c r="B12" s="453" t="s">
        <v>506</v>
      </c>
      <c r="C12" s="442"/>
      <c r="D12" s="442"/>
      <c r="E12" s="442"/>
      <c r="F12" s="442"/>
      <c r="G12" s="442"/>
      <c r="H12" s="442"/>
      <c r="I12" s="442"/>
      <c r="J12" s="442"/>
      <c r="K12" s="442"/>
      <c r="L12" s="442"/>
      <c r="M12" s="442"/>
      <c r="N12" s="442"/>
      <c r="O12" s="442"/>
      <c r="P12" s="442"/>
      <c r="Q12" s="442"/>
      <c r="R12" s="442"/>
      <c r="S12" s="442"/>
      <c r="T12" s="442"/>
      <c r="U12" s="442"/>
      <c r="V12" s="442"/>
    </row>
    <row r="13" spans="1:22">
      <c r="A13" s="449">
        <v>7</v>
      </c>
      <c r="B13" s="453" t="s">
        <v>505</v>
      </c>
      <c r="C13" s="442"/>
      <c r="D13" s="442"/>
      <c r="E13" s="442"/>
      <c r="F13" s="442"/>
      <c r="G13" s="442"/>
      <c r="H13" s="442"/>
      <c r="I13" s="442"/>
      <c r="J13" s="442"/>
      <c r="K13" s="442"/>
      <c r="L13" s="442"/>
      <c r="M13" s="442"/>
      <c r="N13" s="442"/>
      <c r="O13" s="442"/>
      <c r="P13" s="442"/>
      <c r="Q13" s="442"/>
      <c r="R13" s="442"/>
      <c r="S13" s="442"/>
      <c r="T13" s="442"/>
      <c r="U13" s="442"/>
      <c r="V13" s="442"/>
    </row>
    <row r="14" spans="1:22">
      <c r="A14" s="447">
        <v>7.1</v>
      </c>
      <c r="B14" s="446" t="s">
        <v>514</v>
      </c>
      <c r="C14" s="442"/>
      <c r="D14" s="442"/>
      <c r="E14" s="442"/>
      <c r="F14" s="442"/>
      <c r="G14" s="442"/>
      <c r="H14" s="442"/>
      <c r="I14" s="442"/>
      <c r="J14" s="442"/>
      <c r="K14" s="442"/>
      <c r="L14" s="442"/>
      <c r="M14" s="442"/>
      <c r="N14" s="442"/>
      <c r="O14" s="442"/>
      <c r="P14" s="442"/>
      <c r="Q14" s="442"/>
      <c r="R14" s="442"/>
      <c r="S14" s="442"/>
      <c r="T14" s="442"/>
      <c r="U14" s="442"/>
      <c r="V14" s="442"/>
    </row>
    <row r="15" spans="1:22">
      <c r="A15" s="447">
        <v>7.2</v>
      </c>
      <c r="B15" s="446" t="s">
        <v>516</v>
      </c>
      <c r="C15" s="442"/>
      <c r="D15" s="442"/>
      <c r="E15" s="442"/>
      <c r="F15" s="442"/>
      <c r="G15" s="442"/>
      <c r="H15" s="442"/>
      <c r="I15" s="442"/>
      <c r="J15" s="442"/>
      <c r="K15" s="442"/>
      <c r="L15" s="442"/>
      <c r="M15" s="442"/>
      <c r="N15" s="442"/>
      <c r="O15" s="442"/>
      <c r="P15" s="442"/>
      <c r="Q15" s="442"/>
      <c r="R15" s="442"/>
      <c r="S15" s="442"/>
      <c r="T15" s="442"/>
      <c r="U15" s="442"/>
      <c r="V15" s="442"/>
    </row>
    <row r="16" spans="1:22">
      <c r="A16" s="447">
        <v>7.3</v>
      </c>
      <c r="B16" s="446" t="s">
        <v>513</v>
      </c>
      <c r="C16" s="442"/>
      <c r="D16" s="442"/>
      <c r="E16" s="442"/>
      <c r="F16" s="442"/>
      <c r="G16" s="442"/>
      <c r="H16" s="442"/>
      <c r="I16" s="442"/>
      <c r="J16" s="442"/>
      <c r="K16" s="442"/>
      <c r="L16" s="442"/>
      <c r="M16" s="442"/>
      <c r="N16" s="442"/>
      <c r="O16" s="442"/>
      <c r="P16" s="442"/>
      <c r="Q16" s="442"/>
      <c r="R16" s="442"/>
      <c r="S16" s="442"/>
      <c r="T16" s="442"/>
      <c r="U16" s="442"/>
      <c r="V16" s="442"/>
    </row>
    <row r="17" spans="1:22">
      <c r="A17" s="449">
        <v>8</v>
      </c>
      <c r="B17" s="453" t="s">
        <v>512</v>
      </c>
      <c r="C17" s="442"/>
      <c r="D17" s="442"/>
      <c r="E17" s="442"/>
      <c r="F17" s="442"/>
      <c r="G17" s="442"/>
      <c r="H17" s="442"/>
      <c r="I17" s="442"/>
      <c r="J17" s="442"/>
      <c r="K17" s="442"/>
      <c r="L17" s="442"/>
      <c r="M17" s="442"/>
      <c r="N17" s="442"/>
      <c r="O17" s="442"/>
      <c r="P17" s="442"/>
      <c r="Q17" s="442"/>
      <c r="R17" s="442"/>
      <c r="S17" s="442"/>
      <c r="T17" s="442"/>
      <c r="U17" s="442"/>
      <c r="V17" s="442"/>
    </row>
    <row r="18" spans="1:22">
      <c r="A18" s="452">
        <v>9</v>
      </c>
      <c r="B18" s="451" t="s">
        <v>504</v>
      </c>
      <c r="C18" s="450"/>
      <c r="D18" s="450"/>
      <c r="E18" s="450"/>
      <c r="F18" s="450"/>
      <c r="G18" s="450"/>
      <c r="H18" s="450"/>
      <c r="I18" s="450"/>
      <c r="J18" s="450"/>
      <c r="K18" s="450"/>
      <c r="L18" s="450"/>
      <c r="M18" s="450"/>
      <c r="N18" s="450"/>
      <c r="O18" s="450"/>
      <c r="P18" s="450"/>
      <c r="Q18" s="450"/>
      <c r="R18" s="450"/>
      <c r="S18" s="450"/>
      <c r="T18" s="450"/>
      <c r="U18" s="450"/>
      <c r="V18" s="450"/>
    </row>
    <row r="19" spans="1:22">
      <c r="A19" s="449">
        <v>10</v>
      </c>
      <c r="B19" s="448" t="s">
        <v>515</v>
      </c>
      <c r="C19" s="442"/>
      <c r="D19" s="442"/>
      <c r="E19" s="442"/>
      <c r="F19" s="442"/>
      <c r="G19" s="442"/>
      <c r="H19" s="442"/>
      <c r="I19" s="442"/>
      <c r="J19" s="442"/>
      <c r="K19" s="442"/>
      <c r="L19" s="442"/>
      <c r="M19" s="442"/>
      <c r="N19" s="442"/>
      <c r="O19" s="442"/>
      <c r="P19" s="442"/>
      <c r="Q19" s="442"/>
      <c r="R19" s="442"/>
      <c r="S19" s="442"/>
      <c r="T19" s="442"/>
      <c r="U19" s="442"/>
      <c r="V19" s="442"/>
    </row>
    <row r="20" spans="1:22">
      <c r="A20" s="447">
        <v>10.1</v>
      </c>
      <c r="B20" s="446" t="s">
        <v>519</v>
      </c>
      <c r="C20" s="442"/>
      <c r="D20" s="442"/>
      <c r="E20" s="442"/>
      <c r="F20" s="442"/>
      <c r="G20" s="442"/>
      <c r="H20" s="442"/>
      <c r="I20" s="442"/>
      <c r="J20" s="442"/>
      <c r="K20" s="442"/>
      <c r="L20" s="442"/>
      <c r="M20" s="442"/>
      <c r="N20" s="442"/>
      <c r="O20" s="442"/>
      <c r="P20" s="442"/>
      <c r="Q20" s="442"/>
      <c r="R20" s="442"/>
      <c r="S20" s="442"/>
      <c r="T20" s="442"/>
      <c r="U20" s="442"/>
      <c r="V20" s="442"/>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A26" zoomScale="80" zoomScaleNormal="80" workbookViewId="0">
      <selection activeCell="A6" sqref="A6:C6"/>
    </sheetView>
  </sheetViews>
  <sheetFormatPr defaultRowHeight="15"/>
  <cols>
    <col min="2" max="2" width="66.625" customWidth="1"/>
    <col min="3" max="4" width="17.875" style="488" customWidth="1"/>
    <col min="5" max="5" width="17.875" style="535" customWidth="1"/>
    <col min="6" max="7" width="17.875" style="488" customWidth="1"/>
    <col min="8" max="8" width="17.875" style="535" customWidth="1"/>
  </cols>
  <sheetData>
    <row r="1" spans="1:8" s="5" customFormat="1" ht="14.25">
      <c r="A1" s="2" t="s">
        <v>30</v>
      </c>
      <c r="B1" s="3" t="str">
        <f>'Info '!C2</f>
        <v>Paysera Bank Georgia JSC</v>
      </c>
      <c r="C1" s="485"/>
      <c r="D1" s="486"/>
      <c r="E1" s="531"/>
      <c r="F1" s="485"/>
      <c r="G1" s="486"/>
      <c r="H1" s="531"/>
    </row>
    <row r="2" spans="1:8" s="5" customFormat="1" ht="14.25">
      <c r="A2" s="2" t="s">
        <v>31</v>
      </c>
      <c r="B2" s="498">
        <f>'1. key ratios '!B2</f>
        <v>46022</v>
      </c>
      <c r="C2" s="485"/>
      <c r="D2" s="486"/>
      <c r="E2" s="531"/>
      <c r="F2" s="485"/>
      <c r="G2" s="486"/>
      <c r="H2" s="531"/>
    </row>
    <row r="4" spans="1:8">
      <c r="A4" s="689" t="s">
        <v>6</v>
      </c>
      <c r="B4" s="691" t="s">
        <v>590</v>
      </c>
      <c r="C4" s="693" t="s">
        <v>527</v>
      </c>
      <c r="D4" s="693"/>
      <c r="E4" s="693"/>
      <c r="F4" s="693" t="s">
        <v>528</v>
      </c>
      <c r="G4" s="693"/>
      <c r="H4" s="693"/>
    </row>
    <row r="5" spans="1:8" ht="15.6" customHeight="1">
      <c r="A5" s="690"/>
      <c r="B5" s="692"/>
      <c r="C5" s="487" t="s">
        <v>32</v>
      </c>
      <c r="D5" s="487" t="s">
        <v>33</v>
      </c>
      <c r="E5" s="532" t="s">
        <v>34</v>
      </c>
      <c r="F5" s="487" t="s">
        <v>32</v>
      </c>
      <c r="G5" s="487" t="s">
        <v>33</v>
      </c>
      <c r="H5" s="532" t="s">
        <v>34</v>
      </c>
    </row>
    <row r="6" spans="1:8">
      <c r="A6" s="326">
        <v>1</v>
      </c>
      <c r="B6" s="327" t="s">
        <v>591</v>
      </c>
      <c r="C6" s="536">
        <v>624440.64</v>
      </c>
      <c r="D6" s="536">
        <v>0</v>
      </c>
      <c r="E6" s="533">
        <f>C6+D6</f>
        <v>624440.64</v>
      </c>
      <c r="F6" s="536">
        <v>592370.35</v>
      </c>
      <c r="G6" s="536">
        <v>0</v>
      </c>
      <c r="H6" s="533">
        <f>F6+G6</f>
        <v>592370.35</v>
      </c>
    </row>
    <row r="7" spans="1:8" ht="15.75">
      <c r="A7" s="326">
        <v>1.1000000000000001</v>
      </c>
      <c r="B7" s="316" t="s">
        <v>534</v>
      </c>
      <c r="C7" s="537">
        <v>0</v>
      </c>
      <c r="D7" s="537">
        <v>0</v>
      </c>
      <c r="E7" s="534">
        <f t="shared" ref="E7:E45" si="0">C7+D7</f>
        <v>0</v>
      </c>
      <c r="F7" s="537">
        <v>0</v>
      </c>
      <c r="G7" s="537">
        <v>0</v>
      </c>
      <c r="H7" s="534">
        <f t="shared" ref="H7:H45" si="1">F7+G7</f>
        <v>0</v>
      </c>
    </row>
    <row r="8" spans="1:8" ht="15.75">
      <c r="A8" s="326">
        <v>1.2</v>
      </c>
      <c r="B8" s="316" t="s">
        <v>536</v>
      </c>
      <c r="C8" s="537">
        <v>0</v>
      </c>
      <c r="D8" s="537">
        <v>0</v>
      </c>
      <c r="E8" s="534">
        <f t="shared" si="0"/>
        <v>0</v>
      </c>
      <c r="F8" s="537">
        <v>0</v>
      </c>
      <c r="G8" s="537">
        <v>0</v>
      </c>
      <c r="H8" s="534">
        <f t="shared" si="1"/>
        <v>0</v>
      </c>
    </row>
    <row r="9" spans="1:8" ht="21.6" customHeight="1">
      <c r="A9" s="326">
        <v>1.3</v>
      </c>
      <c r="B9" s="316" t="s">
        <v>592</v>
      </c>
      <c r="C9" s="537">
        <v>0</v>
      </c>
      <c r="D9" s="537">
        <v>0</v>
      </c>
      <c r="E9" s="534">
        <f t="shared" si="0"/>
        <v>0</v>
      </c>
      <c r="F9" s="537">
        <v>0</v>
      </c>
      <c r="G9" s="537">
        <v>0</v>
      </c>
      <c r="H9" s="534">
        <f t="shared" si="1"/>
        <v>0</v>
      </c>
    </row>
    <row r="10" spans="1:8" ht="15.75">
      <c r="A10" s="326">
        <v>1.4</v>
      </c>
      <c r="B10" s="316" t="s">
        <v>538</v>
      </c>
      <c r="C10" s="537">
        <v>0</v>
      </c>
      <c r="D10" s="537">
        <v>0</v>
      </c>
      <c r="E10" s="534">
        <f t="shared" si="0"/>
        <v>0</v>
      </c>
      <c r="F10" s="537">
        <v>0</v>
      </c>
      <c r="G10" s="537">
        <v>0</v>
      </c>
      <c r="H10" s="534">
        <f t="shared" si="1"/>
        <v>0</v>
      </c>
    </row>
    <row r="11" spans="1:8" ht="15.75">
      <c r="A11" s="326">
        <v>1.5</v>
      </c>
      <c r="B11" s="316" t="s">
        <v>542</v>
      </c>
      <c r="C11" s="537">
        <v>624440.64</v>
      </c>
      <c r="D11" s="537">
        <v>0</v>
      </c>
      <c r="E11" s="534">
        <f t="shared" si="0"/>
        <v>624440.64</v>
      </c>
      <c r="F11" s="537">
        <v>20458.169999999998</v>
      </c>
      <c r="G11" s="537">
        <v>0</v>
      </c>
      <c r="H11" s="534">
        <f t="shared" si="1"/>
        <v>20458.169999999998</v>
      </c>
    </row>
    <row r="12" spans="1:8" ht="15.75">
      <c r="A12" s="326">
        <v>1.6</v>
      </c>
      <c r="B12" s="317" t="s">
        <v>424</v>
      </c>
      <c r="C12" s="537">
        <v>0</v>
      </c>
      <c r="D12" s="537">
        <v>0</v>
      </c>
      <c r="E12" s="534">
        <f t="shared" si="0"/>
        <v>0</v>
      </c>
      <c r="F12" s="537">
        <v>571912.17999999993</v>
      </c>
      <c r="G12" s="537">
        <v>0</v>
      </c>
      <c r="H12" s="534">
        <f t="shared" si="1"/>
        <v>571912.17999999993</v>
      </c>
    </row>
    <row r="13" spans="1:8" ht="15.75">
      <c r="A13" s="326">
        <v>2</v>
      </c>
      <c r="B13" s="328" t="s">
        <v>593</v>
      </c>
      <c r="C13" s="538">
        <v>-2617.12</v>
      </c>
      <c r="D13" s="538">
        <v>0</v>
      </c>
      <c r="E13" s="533">
        <f t="shared" si="0"/>
        <v>-2617.12</v>
      </c>
      <c r="F13" s="538">
        <v>-8358.86</v>
      </c>
      <c r="G13" s="538">
        <v>0</v>
      </c>
      <c r="H13" s="533">
        <f t="shared" si="1"/>
        <v>-8358.86</v>
      </c>
    </row>
    <row r="14" spans="1:8" ht="15.75">
      <c r="A14" s="326">
        <v>2.1</v>
      </c>
      <c r="B14" s="316" t="s">
        <v>594</v>
      </c>
      <c r="C14" s="537">
        <v>0</v>
      </c>
      <c r="D14" s="537">
        <v>0</v>
      </c>
      <c r="E14" s="534">
        <f t="shared" si="0"/>
        <v>0</v>
      </c>
      <c r="F14" s="537">
        <v>0</v>
      </c>
      <c r="G14" s="537">
        <v>0</v>
      </c>
      <c r="H14" s="534">
        <f t="shared" si="1"/>
        <v>0</v>
      </c>
    </row>
    <row r="15" spans="1:8" ht="24.6" customHeight="1">
      <c r="A15" s="326">
        <v>2.2000000000000002</v>
      </c>
      <c r="B15" s="316" t="s">
        <v>595</v>
      </c>
      <c r="C15" s="537">
        <v>0</v>
      </c>
      <c r="D15" s="537">
        <v>0</v>
      </c>
      <c r="E15" s="534">
        <f t="shared" si="0"/>
        <v>0</v>
      </c>
      <c r="F15" s="537">
        <v>0</v>
      </c>
      <c r="G15" s="537">
        <v>0</v>
      </c>
      <c r="H15" s="534">
        <f t="shared" si="1"/>
        <v>0</v>
      </c>
    </row>
    <row r="16" spans="1:8" ht="20.45" customHeight="1">
      <c r="A16" s="326">
        <v>2.2999999999999998</v>
      </c>
      <c r="B16" s="316" t="s">
        <v>596</v>
      </c>
      <c r="C16" s="537">
        <v>0</v>
      </c>
      <c r="D16" s="537">
        <v>0</v>
      </c>
      <c r="E16" s="534">
        <f t="shared" si="0"/>
        <v>0</v>
      </c>
      <c r="F16" s="537">
        <v>0</v>
      </c>
      <c r="G16" s="537">
        <v>0</v>
      </c>
      <c r="H16" s="534">
        <f t="shared" si="1"/>
        <v>0</v>
      </c>
    </row>
    <row r="17" spans="1:8" ht="15.75">
      <c r="A17" s="326">
        <v>2.4</v>
      </c>
      <c r="B17" s="316" t="s">
        <v>597</v>
      </c>
      <c r="C17" s="538">
        <v>-2617.12</v>
      </c>
      <c r="D17" s="538">
        <v>0</v>
      </c>
      <c r="E17" s="534">
        <f t="shared" si="0"/>
        <v>-2617.12</v>
      </c>
      <c r="F17" s="538">
        <v>-8358.86</v>
      </c>
      <c r="G17" s="538">
        <v>0</v>
      </c>
      <c r="H17" s="534">
        <f t="shared" si="1"/>
        <v>-8358.86</v>
      </c>
    </row>
    <row r="18" spans="1:8" ht="15.75">
      <c r="A18" s="326">
        <v>3</v>
      </c>
      <c r="B18" s="328" t="s">
        <v>598</v>
      </c>
      <c r="C18" s="537">
        <v>0</v>
      </c>
      <c r="D18" s="537">
        <v>0</v>
      </c>
      <c r="E18" s="534">
        <f t="shared" si="0"/>
        <v>0</v>
      </c>
      <c r="F18" s="537">
        <v>0</v>
      </c>
      <c r="G18" s="537">
        <v>0</v>
      </c>
      <c r="H18" s="534">
        <f t="shared" si="1"/>
        <v>0</v>
      </c>
    </row>
    <row r="19" spans="1:8" ht="15.75">
      <c r="A19" s="326">
        <v>4</v>
      </c>
      <c r="B19" s="328" t="s">
        <v>599</v>
      </c>
      <c r="C19" s="537">
        <v>144115.04</v>
      </c>
      <c r="D19" s="537">
        <v>0</v>
      </c>
      <c r="E19" s="534">
        <f t="shared" si="0"/>
        <v>144115.04</v>
      </c>
      <c r="F19" s="537">
        <v>89600.45</v>
      </c>
      <c r="G19" s="537">
        <v>0</v>
      </c>
      <c r="H19" s="534">
        <f t="shared" si="1"/>
        <v>89600.45</v>
      </c>
    </row>
    <row r="20" spans="1:8" ht="15.75">
      <c r="A20" s="326">
        <v>5</v>
      </c>
      <c r="B20" s="328" t="s">
        <v>600</v>
      </c>
      <c r="C20" s="538">
        <v>-23825.56</v>
      </c>
      <c r="D20" s="538">
        <v>0</v>
      </c>
      <c r="E20" s="534">
        <f t="shared" si="0"/>
        <v>-23825.56</v>
      </c>
      <c r="F20" s="538">
        <v>-15146.310000000001</v>
      </c>
      <c r="G20" s="538">
        <v>0</v>
      </c>
      <c r="H20" s="534">
        <f t="shared" si="1"/>
        <v>-15146.310000000001</v>
      </c>
    </row>
    <row r="21" spans="1:8" ht="24" customHeight="1">
      <c r="A21" s="326">
        <v>6</v>
      </c>
      <c r="B21" s="328" t="s">
        <v>601</v>
      </c>
      <c r="C21" s="538">
        <v>0</v>
      </c>
      <c r="D21" s="538">
        <v>0</v>
      </c>
      <c r="E21" s="533">
        <f t="shared" si="0"/>
        <v>0</v>
      </c>
      <c r="F21" s="538">
        <v>0</v>
      </c>
      <c r="G21" s="538">
        <v>0</v>
      </c>
      <c r="H21" s="533">
        <f t="shared" si="1"/>
        <v>0</v>
      </c>
    </row>
    <row r="22" spans="1:8" ht="18.600000000000001" customHeight="1">
      <c r="A22" s="326">
        <v>7</v>
      </c>
      <c r="B22" s="328" t="s">
        <v>602</v>
      </c>
      <c r="C22" s="538">
        <v>0</v>
      </c>
      <c r="D22" s="538">
        <v>0</v>
      </c>
      <c r="E22" s="533">
        <f t="shared" si="0"/>
        <v>0</v>
      </c>
      <c r="F22" s="538">
        <v>0</v>
      </c>
      <c r="G22" s="538">
        <v>0</v>
      </c>
      <c r="H22" s="533">
        <f t="shared" si="1"/>
        <v>0</v>
      </c>
    </row>
    <row r="23" spans="1:8" ht="25.5" customHeight="1">
      <c r="A23" s="326">
        <v>8</v>
      </c>
      <c r="B23" s="329" t="s">
        <v>603</v>
      </c>
      <c r="C23" s="538">
        <v>0</v>
      </c>
      <c r="D23" s="538">
        <v>0</v>
      </c>
      <c r="E23" s="533">
        <f t="shared" si="0"/>
        <v>0</v>
      </c>
      <c r="F23" s="538">
        <v>0</v>
      </c>
      <c r="G23" s="538">
        <v>0</v>
      </c>
      <c r="H23" s="533">
        <f t="shared" si="1"/>
        <v>0</v>
      </c>
    </row>
    <row r="24" spans="1:8" ht="34.5" customHeight="1">
      <c r="A24" s="326">
        <v>9</v>
      </c>
      <c r="B24" s="329" t="s">
        <v>604</v>
      </c>
      <c r="C24" s="538">
        <v>0</v>
      </c>
      <c r="D24" s="538">
        <v>0</v>
      </c>
      <c r="E24" s="533">
        <f t="shared" si="0"/>
        <v>0</v>
      </c>
      <c r="F24" s="538">
        <v>0</v>
      </c>
      <c r="G24" s="538">
        <v>0</v>
      </c>
      <c r="H24" s="533">
        <f t="shared" si="1"/>
        <v>0</v>
      </c>
    </row>
    <row r="25" spans="1:8" ht="15.75">
      <c r="A25" s="326">
        <v>10</v>
      </c>
      <c r="B25" s="328" t="s">
        <v>605</v>
      </c>
      <c r="C25" s="538">
        <v>268595.03999999992</v>
      </c>
      <c r="D25" s="538">
        <v>0</v>
      </c>
      <c r="E25" s="533">
        <f t="shared" si="0"/>
        <v>268595.03999999992</v>
      </c>
      <c r="F25" s="538">
        <v>563361.9800000001</v>
      </c>
      <c r="G25" s="538">
        <v>0</v>
      </c>
      <c r="H25" s="533">
        <f t="shared" si="1"/>
        <v>563361.9800000001</v>
      </c>
    </row>
    <row r="26" spans="1:8" ht="15.75">
      <c r="A26" s="326">
        <v>11</v>
      </c>
      <c r="B26" s="330" t="s">
        <v>606</v>
      </c>
      <c r="C26" s="538">
        <v>0</v>
      </c>
      <c r="D26" s="538">
        <v>0</v>
      </c>
      <c r="E26" s="533">
        <f t="shared" si="0"/>
        <v>0</v>
      </c>
      <c r="F26" s="538">
        <v>0</v>
      </c>
      <c r="G26" s="538">
        <v>0</v>
      </c>
      <c r="H26" s="533">
        <f t="shared" si="1"/>
        <v>0</v>
      </c>
    </row>
    <row r="27" spans="1:8" ht="15.75">
      <c r="A27" s="326">
        <v>12</v>
      </c>
      <c r="B27" s="328" t="s">
        <v>607</v>
      </c>
      <c r="C27" s="538">
        <v>383645.59</v>
      </c>
      <c r="D27" s="538">
        <v>0</v>
      </c>
      <c r="E27" s="533">
        <f t="shared" si="0"/>
        <v>383645.59</v>
      </c>
      <c r="F27" s="538">
        <v>478449.6</v>
      </c>
      <c r="G27" s="538">
        <v>0</v>
      </c>
      <c r="H27" s="533">
        <f t="shared" si="1"/>
        <v>478449.6</v>
      </c>
    </row>
    <row r="28" spans="1:8" ht="15.75">
      <c r="A28" s="326">
        <v>13</v>
      </c>
      <c r="B28" s="331" t="s">
        <v>608</v>
      </c>
      <c r="C28" s="538">
        <v>-358535.61000000004</v>
      </c>
      <c r="D28" s="538">
        <v>0</v>
      </c>
      <c r="E28" s="533">
        <f t="shared" si="0"/>
        <v>-358535.61000000004</v>
      </c>
      <c r="F28" s="538">
        <v>-286807.57999999996</v>
      </c>
      <c r="G28" s="538">
        <v>0</v>
      </c>
      <c r="H28" s="533">
        <f t="shared" si="1"/>
        <v>-286807.57999999996</v>
      </c>
    </row>
    <row r="29" spans="1:8" ht="15.75">
      <c r="A29" s="326">
        <v>14</v>
      </c>
      <c r="B29" s="332" t="s">
        <v>609</v>
      </c>
      <c r="C29" s="538">
        <v>-2635960.9</v>
      </c>
      <c r="D29" s="538">
        <v>0</v>
      </c>
      <c r="E29" s="533">
        <f t="shared" si="0"/>
        <v>-2635960.9</v>
      </c>
      <c r="F29" s="538">
        <v>-2003907.6099999994</v>
      </c>
      <c r="G29" s="538">
        <v>0</v>
      </c>
      <c r="H29" s="533">
        <f t="shared" si="1"/>
        <v>-2003907.6099999994</v>
      </c>
    </row>
    <row r="30" spans="1:8" ht="15.75">
      <c r="A30" s="326">
        <v>14.1</v>
      </c>
      <c r="B30" s="305" t="s">
        <v>610</v>
      </c>
      <c r="C30" s="537">
        <v>-1702632.54</v>
      </c>
      <c r="D30" s="537">
        <v>0</v>
      </c>
      <c r="E30" s="534">
        <f t="shared" ref="E30:E33" si="2">C30+D30</f>
        <v>-1702632.54</v>
      </c>
      <c r="F30" s="537">
        <v>-1554163.1599999995</v>
      </c>
      <c r="G30" s="537">
        <v>0</v>
      </c>
      <c r="H30" s="534">
        <f t="shared" ref="H30:H33" si="3">F30+G30</f>
        <v>-1554163.1599999995</v>
      </c>
    </row>
    <row r="31" spans="1:8" ht="15.75">
      <c r="A31" s="326">
        <v>14.2</v>
      </c>
      <c r="B31" s="305" t="s">
        <v>611</v>
      </c>
      <c r="C31" s="537">
        <v>-933328.35999999987</v>
      </c>
      <c r="D31" s="537">
        <v>0</v>
      </c>
      <c r="E31" s="534">
        <f t="shared" si="2"/>
        <v>-933328.35999999987</v>
      </c>
      <c r="F31" s="537">
        <v>-449744.44999999995</v>
      </c>
      <c r="G31" s="537">
        <v>0</v>
      </c>
      <c r="H31" s="534">
        <f t="shared" si="3"/>
        <v>-449744.44999999995</v>
      </c>
    </row>
    <row r="32" spans="1:8" ht="15.75">
      <c r="A32" s="326">
        <v>15</v>
      </c>
      <c r="B32" s="328" t="s">
        <v>612</v>
      </c>
      <c r="C32" s="537">
        <v>-188460.63</v>
      </c>
      <c r="D32" s="537">
        <v>0</v>
      </c>
      <c r="E32" s="534">
        <f t="shared" si="2"/>
        <v>-188460.63</v>
      </c>
      <c r="F32" s="537">
        <v>-191154.27</v>
      </c>
      <c r="G32" s="537">
        <v>0</v>
      </c>
      <c r="H32" s="534">
        <f t="shared" si="3"/>
        <v>-191154.27</v>
      </c>
    </row>
    <row r="33" spans="1:8" ht="22.5" customHeight="1">
      <c r="A33" s="326">
        <v>16</v>
      </c>
      <c r="B33" s="303" t="s">
        <v>613</v>
      </c>
      <c r="C33" s="539">
        <v>0</v>
      </c>
      <c r="D33" s="539">
        <v>0</v>
      </c>
      <c r="E33" s="534">
        <f t="shared" si="2"/>
        <v>0</v>
      </c>
      <c r="F33" s="539">
        <v>0</v>
      </c>
      <c r="G33" s="539">
        <v>0</v>
      </c>
      <c r="H33" s="534">
        <f t="shared" si="3"/>
        <v>0</v>
      </c>
    </row>
    <row r="34" spans="1:8">
      <c r="A34" s="326">
        <v>17</v>
      </c>
      <c r="B34" s="328" t="s">
        <v>614</v>
      </c>
      <c r="C34" s="539">
        <v>-992.5600000000004</v>
      </c>
      <c r="D34" s="539">
        <v>0</v>
      </c>
      <c r="E34" s="534">
        <f t="shared" si="0"/>
        <v>-992.5600000000004</v>
      </c>
      <c r="F34" s="539">
        <v>-10869.69</v>
      </c>
      <c r="G34" s="539">
        <v>0</v>
      </c>
      <c r="H34" s="534">
        <f t="shared" si="1"/>
        <v>-10869.69</v>
      </c>
    </row>
    <row r="35" spans="1:8">
      <c r="A35" s="326">
        <v>17.100000000000001</v>
      </c>
      <c r="B35" s="305" t="s">
        <v>615</v>
      </c>
      <c r="C35" s="539">
        <v>0</v>
      </c>
      <c r="D35" s="539">
        <v>0</v>
      </c>
      <c r="E35" s="534">
        <f t="shared" ref="E35:E36" si="4">C35+D35</f>
        <v>0</v>
      </c>
      <c r="F35" s="539">
        <v>0</v>
      </c>
      <c r="G35" s="539">
        <v>0</v>
      </c>
      <c r="H35" s="534">
        <f t="shared" ref="H35:H36" si="5">F35+G35</f>
        <v>0</v>
      </c>
    </row>
    <row r="36" spans="1:8">
      <c r="A36" s="326">
        <v>17.2</v>
      </c>
      <c r="B36" s="305" t="s">
        <v>616</v>
      </c>
      <c r="C36" s="539">
        <v>-992.5600000000004</v>
      </c>
      <c r="D36" s="539">
        <v>0</v>
      </c>
      <c r="E36" s="534">
        <f t="shared" si="4"/>
        <v>-992.5600000000004</v>
      </c>
      <c r="F36" s="539">
        <v>-10869.69</v>
      </c>
      <c r="G36" s="539">
        <v>0</v>
      </c>
      <c r="H36" s="534">
        <f t="shared" si="5"/>
        <v>-10869.69</v>
      </c>
    </row>
    <row r="37" spans="1:8" ht="41.45" customHeight="1">
      <c r="A37" s="326">
        <v>18</v>
      </c>
      <c r="B37" s="333" t="s">
        <v>617</v>
      </c>
      <c r="C37" s="539">
        <v>0</v>
      </c>
      <c r="D37" s="539">
        <v>0</v>
      </c>
      <c r="E37" s="534">
        <f t="shared" si="0"/>
        <v>0</v>
      </c>
      <c r="F37" s="539">
        <v>0</v>
      </c>
      <c r="G37" s="539">
        <v>0</v>
      </c>
      <c r="H37" s="534">
        <f t="shared" si="1"/>
        <v>0</v>
      </c>
    </row>
    <row r="38" spans="1:8">
      <c r="A38" s="326">
        <v>18.100000000000001</v>
      </c>
      <c r="B38" s="334" t="s">
        <v>618</v>
      </c>
      <c r="C38" s="539">
        <v>0</v>
      </c>
      <c r="D38" s="539">
        <v>0</v>
      </c>
      <c r="E38" s="534">
        <f t="shared" ref="E38:E42" si="6">C38+D38</f>
        <v>0</v>
      </c>
      <c r="F38" s="539">
        <v>0</v>
      </c>
      <c r="G38" s="539">
        <v>0</v>
      </c>
      <c r="H38" s="534">
        <f t="shared" ref="H38:H42" si="7">F38+G38</f>
        <v>0</v>
      </c>
    </row>
    <row r="39" spans="1:8">
      <c r="A39" s="326">
        <v>18.2</v>
      </c>
      <c r="B39" s="334" t="s">
        <v>619</v>
      </c>
      <c r="C39" s="539">
        <v>0</v>
      </c>
      <c r="D39" s="539">
        <v>0</v>
      </c>
      <c r="E39" s="534">
        <f t="shared" si="6"/>
        <v>0</v>
      </c>
      <c r="F39" s="539">
        <v>0</v>
      </c>
      <c r="G39" s="539">
        <v>0</v>
      </c>
      <c r="H39" s="534">
        <f t="shared" si="7"/>
        <v>0</v>
      </c>
    </row>
    <row r="40" spans="1:8" ht="24.6" customHeight="1">
      <c r="A40" s="326">
        <v>19</v>
      </c>
      <c r="B40" s="333" t="s">
        <v>620</v>
      </c>
      <c r="C40" s="539">
        <v>0</v>
      </c>
      <c r="D40" s="539">
        <v>0</v>
      </c>
      <c r="E40" s="534">
        <f t="shared" si="6"/>
        <v>0</v>
      </c>
      <c r="F40" s="539">
        <v>0</v>
      </c>
      <c r="G40" s="539">
        <v>0</v>
      </c>
      <c r="H40" s="534">
        <f t="shared" si="7"/>
        <v>0</v>
      </c>
    </row>
    <row r="41" spans="1:8" ht="17.45" customHeight="1">
      <c r="A41" s="326">
        <v>20</v>
      </c>
      <c r="B41" s="333" t="s">
        <v>621</v>
      </c>
      <c r="C41" s="539">
        <v>0</v>
      </c>
      <c r="D41" s="539">
        <v>0</v>
      </c>
      <c r="E41" s="534">
        <f t="shared" si="6"/>
        <v>0</v>
      </c>
      <c r="F41" s="539">
        <v>0</v>
      </c>
      <c r="G41" s="539">
        <v>0</v>
      </c>
      <c r="H41" s="534">
        <f t="shared" si="7"/>
        <v>0</v>
      </c>
    </row>
    <row r="42" spans="1:8" ht="26.45" customHeight="1">
      <c r="A42" s="326">
        <v>21</v>
      </c>
      <c r="B42" s="333" t="s">
        <v>622</v>
      </c>
      <c r="C42" s="539">
        <v>0</v>
      </c>
      <c r="D42" s="539">
        <v>0</v>
      </c>
      <c r="E42" s="534">
        <f t="shared" si="6"/>
        <v>0</v>
      </c>
      <c r="F42" s="539">
        <v>0</v>
      </c>
      <c r="G42" s="539">
        <v>0</v>
      </c>
      <c r="H42" s="534">
        <f t="shared" si="7"/>
        <v>0</v>
      </c>
    </row>
    <row r="43" spans="1:8">
      <c r="A43" s="326">
        <v>22</v>
      </c>
      <c r="B43" s="335" t="s">
        <v>623</v>
      </c>
      <c r="C43" s="539">
        <v>-1789596.0700000003</v>
      </c>
      <c r="D43" s="539">
        <v>0</v>
      </c>
      <c r="E43" s="534">
        <f t="shared" si="0"/>
        <v>-1789596.0700000003</v>
      </c>
      <c r="F43" s="539">
        <v>-792461.93999999948</v>
      </c>
      <c r="G43" s="539">
        <v>0</v>
      </c>
      <c r="H43" s="534">
        <f t="shared" si="1"/>
        <v>-792461.93999999948</v>
      </c>
    </row>
    <row r="44" spans="1:8">
      <c r="A44" s="326">
        <v>23</v>
      </c>
      <c r="B44" s="335" t="s">
        <v>624</v>
      </c>
      <c r="C44" s="539">
        <v>5333.74</v>
      </c>
      <c r="D44" s="539">
        <v>0</v>
      </c>
      <c r="E44" s="534">
        <f t="shared" si="0"/>
        <v>5333.74</v>
      </c>
      <c r="F44" s="539">
        <v>311</v>
      </c>
      <c r="G44" s="539">
        <v>0</v>
      </c>
      <c r="H44" s="534">
        <f t="shared" si="1"/>
        <v>311</v>
      </c>
    </row>
    <row r="45" spans="1:8">
      <c r="A45" s="326">
        <v>24</v>
      </c>
      <c r="B45" s="335" t="s">
        <v>625</v>
      </c>
      <c r="C45" s="539">
        <v>-1784262.3300000003</v>
      </c>
      <c r="D45" s="539">
        <v>0</v>
      </c>
      <c r="E45" s="534">
        <f t="shared" si="0"/>
        <v>-1784262.3300000003</v>
      </c>
      <c r="F45" s="539">
        <v>-792772.93999999948</v>
      </c>
      <c r="G45" s="539">
        <v>0</v>
      </c>
      <c r="H45" s="534">
        <f t="shared" si="1"/>
        <v>-792772.93999999948</v>
      </c>
    </row>
  </sheetData>
  <mergeCells count="4">
    <mergeCell ref="A4:A5"/>
    <mergeCell ref="B4:B5"/>
    <mergeCell ref="C4:E4"/>
    <mergeCell ref="F4:H4"/>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zoomScale="70" zoomScaleNormal="70" workbookViewId="0">
      <selection activeCell="A6" sqref="A6:C6"/>
    </sheetView>
  </sheetViews>
  <sheetFormatPr defaultRowHeight="15"/>
  <cols>
    <col min="1" max="1" width="8.75" style="323"/>
    <col min="2" max="2" width="87.625" bestFit="1" customWidth="1"/>
    <col min="3" max="8" width="15.5" customWidth="1"/>
  </cols>
  <sheetData>
    <row r="1" spans="1:8" s="5" customFormat="1" ht="14.25">
      <c r="A1" s="2" t="s">
        <v>30</v>
      </c>
      <c r="B1" s="3" t="str">
        <f>'Info '!C2</f>
        <v>Paysera Bank Georgia JSC</v>
      </c>
      <c r="C1" s="3"/>
      <c r="D1" s="4"/>
      <c r="E1" s="4"/>
      <c r="F1" s="4"/>
      <c r="G1" s="4"/>
    </row>
    <row r="2" spans="1:8" s="5" customFormat="1" ht="14.25">
      <c r="A2" s="2" t="s">
        <v>31</v>
      </c>
      <c r="B2" s="498">
        <f>'1. key ratios '!B2</f>
        <v>46022</v>
      </c>
      <c r="C2" s="3"/>
      <c r="D2" s="4"/>
      <c r="E2" s="4"/>
      <c r="F2" s="4"/>
      <c r="G2" s="4"/>
    </row>
    <row r="3" spans="1:8" ht="15.75" thickBot="1">
      <c r="A3"/>
    </row>
    <row r="4" spans="1:8">
      <c r="A4" s="694" t="s">
        <v>6</v>
      </c>
      <c r="B4" s="695" t="s">
        <v>94</v>
      </c>
      <c r="C4" s="696" t="s">
        <v>527</v>
      </c>
      <c r="D4" s="696"/>
      <c r="E4" s="696"/>
      <c r="F4" s="696" t="s">
        <v>528</v>
      </c>
      <c r="G4" s="696"/>
      <c r="H4" s="697"/>
    </row>
    <row r="5" spans="1:8">
      <c r="A5" s="694"/>
      <c r="B5" s="695"/>
      <c r="C5" s="325" t="s">
        <v>32</v>
      </c>
      <c r="D5" s="325" t="s">
        <v>33</v>
      </c>
      <c r="E5" s="325" t="s">
        <v>34</v>
      </c>
      <c r="F5" s="325" t="s">
        <v>32</v>
      </c>
      <c r="G5" s="325" t="s">
        <v>33</v>
      </c>
      <c r="H5" s="325" t="s">
        <v>34</v>
      </c>
    </row>
    <row r="6" spans="1:8" ht="15.75">
      <c r="A6" s="312">
        <v>1</v>
      </c>
      <c r="B6" s="336" t="s">
        <v>626</v>
      </c>
      <c r="C6" s="337"/>
      <c r="D6" s="337"/>
      <c r="E6" s="338">
        <f t="shared" ref="E6:E43" si="0">C6+D6</f>
        <v>0</v>
      </c>
      <c r="F6" s="337"/>
      <c r="G6" s="337"/>
      <c r="H6" s="339">
        <f t="shared" ref="H6:H43" si="1">F6+G6</f>
        <v>0</v>
      </c>
    </row>
    <row r="7" spans="1:8" ht="15.75">
      <c r="A7" s="312">
        <v>2</v>
      </c>
      <c r="B7" s="336" t="s">
        <v>183</v>
      </c>
      <c r="C7" s="337"/>
      <c r="D7" s="337"/>
      <c r="E7" s="338">
        <f t="shared" si="0"/>
        <v>0</v>
      </c>
      <c r="F7" s="337"/>
      <c r="G7" s="337"/>
      <c r="H7" s="339">
        <f t="shared" si="1"/>
        <v>0</v>
      </c>
    </row>
    <row r="8" spans="1:8" ht="15.75">
      <c r="A8" s="312">
        <v>3</v>
      </c>
      <c r="B8" s="336" t="s">
        <v>193</v>
      </c>
      <c r="C8" s="337">
        <f>C9+C10</f>
        <v>0</v>
      </c>
      <c r="D8" s="337">
        <f>D9+D10</f>
        <v>0</v>
      </c>
      <c r="E8" s="338">
        <f t="shared" si="0"/>
        <v>0</v>
      </c>
      <c r="F8" s="337">
        <f>F9+F10</f>
        <v>0</v>
      </c>
      <c r="G8" s="337">
        <f>G9+G10</f>
        <v>0</v>
      </c>
      <c r="H8" s="339">
        <f t="shared" si="1"/>
        <v>0</v>
      </c>
    </row>
    <row r="9" spans="1:8" ht="15.75">
      <c r="A9" s="312">
        <v>3.1</v>
      </c>
      <c r="B9" s="340" t="s">
        <v>184</v>
      </c>
      <c r="C9" s="337"/>
      <c r="D9" s="337"/>
      <c r="E9" s="338">
        <f t="shared" si="0"/>
        <v>0</v>
      </c>
      <c r="F9" s="337"/>
      <c r="G9" s="337"/>
      <c r="H9" s="339">
        <f t="shared" si="1"/>
        <v>0</v>
      </c>
    </row>
    <row r="10" spans="1:8" ht="15.75">
      <c r="A10" s="312">
        <v>3.2</v>
      </c>
      <c r="B10" s="340" t="s">
        <v>180</v>
      </c>
      <c r="C10" s="337"/>
      <c r="D10" s="337"/>
      <c r="E10" s="338">
        <f t="shared" si="0"/>
        <v>0</v>
      </c>
      <c r="F10" s="337"/>
      <c r="G10" s="337"/>
      <c r="H10" s="339">
        <f t="shared" si="1"/>
        <v>0</v>
      </c>
    </row>
    <row r="11" spans="1:8" ht="15.75">
      <c r="A11" s="312">
        <v>4</v>
      </c>
      <c r="B11" s="341" t="s">
        <v>182</v>
      </c>
      <c r="C11" s="337">
        <f>C12+C13</f>
        <v>0</v>
      </c>
      <c r="D11" s="337">
        <f>D12+D13</f>
        <v>0</v>
      </c>
      <c r="E11" s="338">
        <f t="shared" si="0"/>
        <v>0</v>
      </c>
      <c r="F11" s="337">
        <f>F12+F13</f>
        <v>0</v>
      </c>
      <c r="G11" s="337">
        <f>G12+G13</f>
        <v>0</v>
      </c>
      <c r="H11" s="339">
        <f t="shared" si="1"/>
        <v>0</v>
      </c>
    </row>
    <row r="12" spans="1:8" ht="15.75">
      <c r="A12" s="312">
        <v>4.0999999999999996</v>
      </c>
      <c r="B12" s="340" t="s">
        <v>166</v>
      </c>
      <c r="C12" s="337"/>
      <c r="D12" s="337"/>
      <c r="E12" s="338">
        <f t="shared" si="0"/>
        <v>0</v>
      </c>
      <c r="F12" s="337"/>
      <c r="G12" s="337"/>
      <c r="H12" s="339">
        <f t="shared" si="1"/>
        <v>0</v>
      </c>
    </row>
    <row r="13" spans="1:8" ht="15.75">
      <c r="A13" s="312">
        <v>4.2</v>
      </c>
      <c r="B13" s="340" t="s">
        <v>167</v>
      </c>
      <c r="C13" s="337"/>
      <c r="D13" s="337"/>
      <c r="E13" s="338">
        <f t="shared" si="0"/>
        <v>0</v>
      </c>
      <c r="F13" s="337"/>
      <c r="G13" s="337"/>
      <c r="H13" s="339">
        <f t="shared" si="1"/>
        <v>0</v>
      </c>
    </row>
    <row r="14" spans="1:8" ht="15.75">
      <c r="A14" s="312">
        <v>5</v>
      </c>
      <c r="B14" s="341" t="s">
        <v>192</v>
      </c>
      <c r="C14" s="337">
        <f>C15+C16+C17+C23+C24+C25+C26</f>
        <v>0</v>
      </c>
      <c r="D14" s="337">
        <f>D15+D16+D17+D23+D24+D25+D26</f>
        <v>0</v>
      </c>
      <c r="E14" s="338">
        <f t="shared" si="0"/>
        <v>0</v>
      </c>
      <c r="F14" s="337">
        <f>F15+F16+F17+F23+F24+F25+F26</f>
        <v>0</v>
      </c>
      <c r="G14" s="337">
        <f>G15+G16+G17+G23+G24+G25+G26</f>
        <v>0</v>
      </c>
      <c r="H14" s="339">
        <f t="shared" si="1"/>
        <v>0</v>
      </c>
    </row>
    <row r="15" spans="1:8" ht="15.75">
      <c r="A15" s="312">
        <v>5.0999999999999996</v>
      </c>
      <c r="B15" s="342" t="s">
        <v>170</v>
      </c>
      <c r="C15" s="337"/>
      <c r="D15" s="337"/>
      <c r="E15" s="338">
        <f t="shared" si="0"/>
        <v>0</v>
      </c>
      <c r="F15" s="337"/>
      <c r="G15" s="337"/>
      <c r="H15" s="339">
        <f t="shared" si="1"/>
        <v>0</v>
      </c>
    </row>
    <row r="16" spans="1:8" ht="15.75">
      <c r="A16" s="312">
        <v>5.2</v>
      </c>
      <c r="B16" s="342" t="s">
        <v>169</v>
      </c>
      <c r="C16" s="337"/>
      <c r="D16" s="337"/>
      <c r="E16" s="338">
        <f t="shared" si="0"/>
        <v>0</v>
      </c>
      <c r="F16" s="337"/>
      <c r="G16" s="337"/>
      <c r="H16" s="339">
        <f t="shared" si="1"/>
        <v>0</v>
      </c>
    </row>
    <row r="17" spans="1:8" ht="15.75">
      <c r="A17" s="312">
        <v>5.3</v>
      </c>
      <c r="B17" s="342" t="s">
        <v>168</v>
      </c>
      <c r="C17" s="337">
        <f>C18+C19+C20+C21+C22</f>
        <v>0</v>
      </c>
      <c r="D17" s="337">
        <f>D18+D19+D20+D21+D22</f>
        <v>0</v>
      </c>
      <c r="E17" s="338">
        <f t="shared" si="0"/>
        <v>0</v>
      </c>
      <c r="F17" s="337"/>
      <c r="G17" s="337"/>
      <c r="H17" s="339">
        <f t="shared" si="1"/>
        <v>0</v>
      </c>
    </row>
    <row r="18" spans="1:8" ht="15.75">
      <c r="A18" s="312" t="s">
        <v>15</v>
      </c>
      <c r="B18" s="343" t="s">
        <v>36</v>
      </c>
      <c r="C18" s="337"/>
      <c r="D18" s="337"/>
      <c r="E18" s="338">
        <f t="shared" si="0"/>
        <v>0</v>
      </c>
      <c r="F18" s="337"/>
      <c r="G18" s="337"/>
      <c r="H18" s="339">
        <f t="shared" si="1"/>
        <v>0</v>
      </c>
    </row>
    <row r="19" spans="1:8" ht="15.75">
      <c r="A19" s="312" t="s">
        <v>16</v>
      </c>
      <c r="B19" s="343" t="s">
        <v>37</v>
      </c>
      <c r="C19" s="337"/>
      <c r="D19" s="337"/>
      <c r="E19" s="338">
        <f t="shared" si="0"/>
        <v>0</v>
      </c>
      <c r="F19" s="337"/>
      <c r="G19" s="337"/>
      <c r="H19" s="339">
        <f t="shared" si="1"/>
        <v>0</v>
      </c>
    </row>
    <row r="20" spans="1:8" ht="15.75">
      <c r="A20" s="312" t="s">
        <v>17</v>
      </c>
      <c r="B20" s="343" t="s">
        <v>38</v>
      </c>
      <c r="C20" s="337"/>
      <c r="D20" s="337"/>
      <c r="E20" s="338">
        <f t="shared" si="0"/>
        <v>0</v>
      </c>
      <c r="F20" s="337"/>
      <c r="G20" s="337"/>
      <c r="H20" s="339">
        <f t="shared" si="1"/>
        <v>0</v>
      </c>
    </row>
    <row r="21" spans="1:8" ht="15.75">
      <c r="A21" s="312" t="s">
        <v>18</v>
      </c>
      <c r="B21" s="343" t="s">
        <v>39</v>
      </c>
      <c r="C21" s="337"/>
      <c r="D21" s="337"/>
      <c r="E21" s="338">
        <f t="shared" si="0"/>
        <v>0</v>
      </c>
      <c r="F21" s="337"/>
      <c r="G21" s="337"/>
      <c r="H21" s="339">
        <f t="shared" si="1"/>
        <v>0</v>
      </c>
    </row>
    <row r="22" spans="1:8" ht="15.75">
      <c r="A22" s="312" t="s">
        <v>19</v>
      </c>
      <c r="B22" s="343" t="s">
        <v>40</v>
      </c>
      <c r="C22" s="337"/>
      <c r="D22" s="337"/>
      <c r="E22" s="338">
        <f t="shared" si="0"/>
        <v>0</v>
      </c>
      <c r="F22" s="337"/>
      <c r="G22" s="337"/>
      <c r="H22" s="339">
        <f t="shared" si="1"/>
        <v>0</v>
      </c>
    </row>
    <row r="23" spans="1:8" ht="15.75">
      <c r="A23" s="312">
        <v>5.4</v>
      </c>
      <c r="B23" s="342" t="s">
        <v>171</v>
      </c>
      <c r="C23" s="337"/>
      <c r="D23" s="337"/>
      <c r="E23" s="338">
        <f t="shared" si="0"/>
        <v>0</v>
      </c>
      <c r="F23" s="337"/>
      <c r="G23" s="337"/>
      <c r="H23" s="339">
        <f t="shared" si="1"/>
        <v>0</v>
      </c>
    </row>
    <row r="24" spans="1:8" ht="15.75">
      <c r="A24" s="312">
        <v>5.5</v>
      </c>
      <c r="B24" s="342" t="s">
        <v>172</v>
      </c>
      <c r="C24" s="337"/>
      <c r="D24" s="337"/>
      <c r="E24" s="338">
        <f t="shared" si="0"/>
        <v>0</v>
      </c>
      <c r="F24" s="337"/>
      <c r="G24" s="337"/>
      <c r="H24" s="339">
        <f t="shared" si="1"/>
        <v>0</v>
      </c>
    </row>
    <row r="25" spans="1:8" ht="15.75">
      <c r="A25" s="312">
        <v>5.6</v>
      </c>
      <c r="B25" s="342" t="s">
        <v>173</v>
      </c>
      <c r="C25" s="337"/>
      <c r="D25" s="337"/>
      <c r="E25" s="338">
        <f t="shared" si="0"/>
        <v>0</v>
      </c>
      <c r="F25" s="337"/>
      <c r="G25" s="337"/>
      <c r="H25" s="339">
        <f t="shared" si="1"/>
        <v>0</v>
      </c>
    </row>
    <row r="26" spans="1:8" ht="15.75">
      <c r="A26" s="312">
        <v>5.7</v>
      </c>
      <c r="B26" s="342" t="s">
        <v>40</v>
      </c>
      <c r="C26" s="337"/>
      <c r="D26" s="337"/>
      <c r="E26" s="338">
        <f t="shared" si="0"/>
        <v>0</v>
      </c>
      <c r="F26" s="337"/>
      <c r="G26" s="337"/>
      <c r="H26" s="339">
        <f t="shared" si="1"/>
        <v>0</v>
      </c>
    </row>
    <row r="27" spans="1:8" ht="15.75">
      <c r="A27" s="312">
        <v>6</v>
      </c>
      <c r="B27" s="344" t="s">
        <v>627</v>
      </c>
      <c r="C27" s="337"/>
      <c r="D27" s="337"/>
      <c r="E27" s="338">
        <f t="shared" si="0"/>
        <v>0</v>
      </c>
      <c r="F27" s="337"/>
      <c r="G27" s="337"/>
      <c r="H27" s="339">
        <f t="shared" si="1"/>
        <v>0</v>
      </c>
    </row>
    <row r="28" spans="1:8" ht="15.75">
      <c r="A28" s="312">
        <v>7</v>
      </c>
      <c r="B28" s="344" t="s">
        <v>628</v>
      </c>
      <c r="C28" s="337"/>
      <c r="D28" s="337"/>
      <c r="E28" s="338">
        <f t="shared" si="0"/>
        <v>0</v>
      </c>
      <c r="F28" s="337"/>
      <c r="G28" s="337"/>
      <c r="H28" s="339">
        <f t="shared" si="1"/>
        <v>0</v>
      </c>
    </row>
    <row r="29" spans="1:8" ht="15.75">
      <c r="A29" s="312">
        <v>8</v>
      </c>
      <c r="B29" s="344" t="s">
        <v>181</v>
      </c>
      <c r="C29" s="337"/>
      <c r="D29" s="337"/>
      <c r="E29" s="338">
        <f t="shared" si="0"/>
        <v>0</v>
      </c>
      <c r="F29" s="337"/>
      <c r="G29" s="337"/>
      <c r="H29" s="339">
        <f t="shared" si="1"/>
        <v>0</v>
      </c>
    </row>
    <row r="30" spans="1:8" ht="15.75">
      <c r="A30" s="312">
        <v>9</v>
      </c>
      <c r="B30" s="345" t="s">
        <v>198</v>
      </c>
      <c r="C30" s="337">
        <f>C31+C32+C33+C34+C35+C36+C37</f>
        <v>0</v>
      </c>
      <c r="D30" s="337">
        <f>D31+D32+D33+D34+D35+D36+D37</f>
        <v>0</v>
      </c>
      <c r="E30" s="338">
        <f t="shared" si="0"/>
        <v>0</v>
      </c>
      <c r="F30" s="337">
        <f>F31+F32+F33+F34+F35+F36+F37</f>
        <v>0</v>
      </c>
      <c r="G30" s="337">
        <f>G31+G32+G33+G34+G35+G36+G37</f>
        <v>0</v>
      </c>
      <c r="H30" s="339">
        <f t="shared" si="1"/>
        <v>0</v>
      </c>
    </row>
    <row r="31" spans="1:8" ht="15.75">
      <c r="A31" s="312">
        <v>9.1</v>
      </c>
      <c r="B31" s="346" t="s">
        <v>188</v>
      </c>
      <c r="C31" s="337"/>
      <c r="D31" s="337"/>
      <c r="E31" s="338">
        <f t="shared" si="0"/>
        <v>0</v>
      </c>
      <c r="F31" s="337"/>
      <c r="G31" s="337"/>
      <c r="H31" s="339">
        <f t="shared" si="1"/>
        <v>0</v>
      </c>
    </row>
    <row r="32" spans="1:8" ht="15.75">
      <c r="A32" s="312">
        <v>9.1999999999999993</v>
      </c>
      <c r="B32" s="346" t="s">
        <v>189</v>
      </c>
      <c r="C32" s="337"/>
      <c r="D32" s="337"/>
      <c r="E32" s="338">
        <f t="shared" si="0"/>
        <v>0</v>
      </c>
      <c r="F32" s="337"/>
      <c r="G32" s="337"/>
      <c r="H32" s="339">
        <f t="shared" si="1"/>
        <v>0</v>
      </c>
    </row>
    <row r="33" spans="1:8" ht="15.75">
      <c r="A33" s="312">
        <v>9.3000000000000007</v>
      </c>
      <c r="B33" s="346" t="s">
        <v>185</v>
      </c>
      <c r="C33" s="337"/>
      <c r="D33" s="337"/>
      <c r="E33" s="338">
        <f t="shared" si="0"/>
        <v>0</v>
      </c>
      <c r="F33" s="337"/>
      <c r="G33" s="337"/>
      <c r="H33" s="339">
        <f t="shared" si="1"/>
        <v>0</v>
      </c>
    </row>
    <row r="34" spans="1:8" ht="15.75">
      <c r="A34" s="312">
        <v>9.4</v>
      </c>
      <c r="B34" s="346" t="s">
        <v>186</v>
      </c>
      <c r="C34" s="337"/>
      <c r="D34" s="337"/>
      <c r="E34" s="338">
        <f t="shared" si="0"/>
        <v>0</v>
      </c>
      <c r="F34" s="337"/>
      <c r="G34" s="337"/>
      <c r="H34" s="339">
        <f t="shared" si="1"/>
        <v>0</v>
      </c>
    </row>
    <row r="35" spans="1:8" ht="15.75">
      <c r="A35" s="312">
        <v>9.5</v>
      </c>
      <c r="B35" s="346" t="s">
        <v>187</v>
      </c>
      <c r="C35" s="337"/>
      <c r="D35" s="337"/>
      <c r="E35" s="338">
        <f t="shared" si="0"/>
        <v>0</v>
      </c>
      <c r="F35" s="337"/>
      <c r="G35" s="337"/>
      <c r="H35" s="339">
        <f t="shared" si="1"/>
        <v>0</v>
      </c>
    </row>
    <row r="36" spans="1:8" ht="15.75">
      <c r="A36" s="312">
        <v>9.6</v>
      </c>
      <c r="B36" s="346" t="s">
        <v>190</v>
      </c>
      <c r="C36" s="337"/>
      <c r="D36" s="337"/>
      <c r="E36" s="338">
        <f t="shared" si="0"/>
        <v>0</v>
      </c>
      <c r="F36" s="337"/>
      <c r="G36" s="337"/>
      <c r="H36" s="339">
        <f t="shared" si="1"/>
        <v>0</v>
      </c>
    </row>
    <row r="37" spans="1:8" ht="15.75">
      <c r="A37" s="312">
        <v>9.6999999999999993</v>
      </c>
      <c r="B37" s="346" t="s">
        <v>191</v>
      </c>
      <c r="C37" s="337"/>
      <c r="D37" s="337"/>
      <c r="E37" s="338">
        <f t="shared" si="0"/>
        <v>0</v>
      </c>
      <c r="F37" s="337"/>
      <c r="G37" s="337"/>
      <c r="H37" s="339">
        <f t="shared" si="1"/>
        <v>0</v>
      </c>
    </row>
    <row r="38" spans="1:8" ht="15.75">
      <c r="A38" s="312">
        <v>10</v>
      </c>
      <c r="B38" s="341" t="s">
        <v>194</v>
      </c>
      <c r="C38" s="337">
        <f>C41+C42</f>
        <v>0</v>
      </c>
      <c r="D38" s="337">
        <f>D41+D42</f>
        <v>0</v>
      </c>
      <c r="E38" s="338">
        <f t="shared" si="0"/>
        <v>0</v>
      </c>
      <c r="F38" s="337">
        <f>F41+F42</f>
        <v>0</v>
      </c>
      <c r="G38" s="337">
        <f>G41+G42</f>
        <v>0</v>
      </c>
      <c r="H38" s="339">
        <f t="shared" si="1"/>
        <v>0</v>
      </c>
    </row>
    <row r="39" spans="1:8" ht="15.75">
      <c r="A39" s="312">
        <v>10.1</v>
      </c>
      <c r="B39" s="347" t="s">
        <v>195</v>
      </c>
      <c r="C39" s="337"/>
      <c r="D39" s="337"/>
      <c r="E39" s="338">
        <f t="shared" si="0"/>
        <v>0</v>
      </c>
      <c r="F39" s="337"/>
      <c r="G39" s="337"/>
      <c r="H39" s="339">
        <f t="shared" si="1"/>
        <v>0</v>
      </c>
    </row>
    <row r="40" spans="1:8" ht="15.75">
      <c r="A40" s="312">
        <v>10.199999999999999</v>
      </c>
      <c r="B40" s="347" t="s">
        <v>196</v>
      </c>
      <c r="C40" s="337"/>
      <c r="D40" s="337"/>
      <c r="E40" s="338">
        <f t="shared" si="0"/>
        <v>0</v>
      </c>
      <c r="F40" s="337"/>
      <c r="G40" s="337"/>
      <c r="H40" s="339">
        <f t="shared" si="1"/>
        <v>0</v>
      </c>
    </row>
    <row r="41" spans="1:8" ht="15.75">
      <c r="A41" s="312">
        <v>10.3</v>
      </c>
      <c r="B41" s="347" t="s">
        <v>199</v>
      </c>
      <c r="C41" s="337"/>
      <c r="D41" s="337"/>
      <c r="E41" s="338">
        <f t="shared" si="0"/>
        <v>0</v>
      </c>
      <c r="F41" s="337"/>
      <c r="G41" s="337"/>
      <c r="H41" s="339">
        <f t="shared" si="1"/>
        <v>0</v>
      </c>
    </row>
    <row r="42" spans="1:8" ht="25.5">
      <c r="A42" s="312">
        <v>10.4</v>
      </c>
      <c r="B42" s="347" t="s">
        <v>200</v>
      </c>
      <c r="C42" s="337"/>
      <c r="D42" s="337"/>
      <c r="E42" s="338">
        <f t="shared" si="0"/>
        <v>0</v>
      </c>
      <c r="F42" s="337"/>
      <c r="G42" s="337"/>
      <c r="H42" s="339">
        <f t="shared" si="1"/>
        <v>0</v>
      </c>
    </row>
    <row r="43" spans="1:8" ht="16.5" thickBot="1">
      <c r="A43" s="312">
        <v>11</v>
      </c>
      <c r="B43" s="101" t="s">
        <v>197</v>
      </c>
      <c r="C43" s="337"/>
      <c r="D43" s="337"/>
      <c r="E43" s="338">
        <f t="shared" si="0"/>
        <v>0</v>
      </c>
      <c r="F43" s="337"/>
      <c r="G43" s="337"/>
      <c r="H43" s="339">
        <f t="shared" si="1"/>
        <v>0</v>
      </c>
    </row>
    <row r="44" spans="1:8" ht="15.75">
      <c r="C44" s="348"/>
      <c r="D44" s="348"/>
      <c r="E44" s="348"/>
      <c r="F44" s="348"/>
      <c r="G44" s="348"/>
      <c r="H44" s="348"/>
    </row>
    <row r="45" spans="1:8" ht="15.75">
      <c r="C45" s="348"/>
      <c r="D45" s="348"/>
      <c r="E45" s="348"/>
      <c r="F45" s="348"/>
      <c r="G45" s="348"/>
      <c r="H45" s="348"/>
    </row>
    <row r="46" spans="1:8" ht="15.75">
      <c r="C46" s="348"/>
      <c r="D46" s="348"/>
      <c r="E46" s="348"/>
      <c r="F46" s="348"/>
      <c r="G46" s="348"/>
      <c r="H46" s="348"/>
    </row>
    <row r="47" spans="1:8" ht="15.75">
      <c r="C47" s="348"/>
      <c r="D47" s="348"/>
      <c r="E47" s="348"/>
      <c r="F47" s="348"/>
      <c r="G47" s="348"/>
      <c r="H47" s="348"/>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2.75"/>
  <cols>
    <col min="1" max="1" width="9.5" style="4" bestFit="1" customWidth="1"/>
    <col min="2" max="2" width="93.5" style="4" customWidth="1"/>
    <col min="3" max="4" width="10.75" style="4" customWidth="1"/>
    <col min="5" max="11" width="9.75" style="17" customWidth="1"/>
    <col min="12" max="16384" width="9.125" style="17"/>
  </cols>
  <sheetData>
    <row r="1" spans="1:7">
      <c r="A1" s="2" t="s">
        <v>30</v>
      </c>
      <c r="B1" s="3" t="str">
        <f>'Info '!C2</f>
        <v>Paysera Bank Georgia JSC</v>
      </c>
      <c r="C1" s="3"/>
    </row>
    <row r="2" spans="1:7">
      <c r="A2" s="2" t="s">
        <v>31</v>
      </c>
      <c r="B2" s="498">
        <f>'1. key ratios '!B2</f>
        <v>46022</v>
      </c>
      <c r="C2" s="3"/>
    </row>
    <row r="3" spans="1:7">
      <c r="A3" s="2"/>
      <c r="B3" s="3"/>
      <c r="C3" s="3"/>
    </row>
    <row r="4" spans="1:7" ht="15" customHeight="1" thickBot="1">
      <c r="A4" s="4" t="s">
        <v>96</v>
      </c>
      <c r="B4" s="78" t="s">
        <v>174</v>
      </c>
      <c r="C4" s="20" t="s">
        <v>35</v>
      </c>
    </row>
    <row r="5" spans="1:7" ht="15" customHeight="1">
      <c r="A5" s="123" t="s">
        <v>6</v>
      </c>
      <c r="B5" s="124"/>
      <c r="C5" s="248" t="str">
        <f>INT((MONTH($B$2))/3)&amp;"Q"&amp;"-"&amp;YEAR($B$2)</f>
        <v>4Q-2025</v>
      </c>
      <c r="D5" s="248" t="str">
        <f>IF(INT(MONTH($B$2))=3, "4"&amp;"Q"&amp;"-"&amp;YEAR($B$2)-1, IF(INT(MONTH($B$2))=6, "1"&amp;"Q"&amp;"-"&amp;YEAR($B$2), IF(INT(MONTH($B$2))=9, "2"&amp;"Q"&amp;"-"&amp;YEAR($B$2),IF(INT(MONTH($B$2))=12, "3"&amp;"Q"&amp;"-"&amp;YEAR($B$2), 0))))</f>
        <v>3Q-2025</v>
      </c>
      <c r="E5" s="248" t="str">
        <f>IF(INT(MONTH($B$2))=3, "3"&amp;"Q"&amp;"-"&amp;YEAR($B$2)-1, IF(INT(MONTH($B$2))=6, "4"&amp;"Q"&amp;"-"&amp;YEAR($B$2)-1, IF(INT(MONTH($B$2))=9, "1"&amp;"Q"&amp;"-"&amp;YEAR($B$2),IF(INT(MONTH($B$2))=12, "2"&amp;"Q"&amp;"-"&amp;YEAR($B$2), 0))))</f>
        <v>2Q-2025</v>
      </c>
      <c r="F5" s="248" t="str">
        <f>IF(INT(MONTH($B$2))=3, "2"&amp;"Q"&amp;"-"&amp;YEAR($B$2)-1, IF(INT(MONTH($B$2))=6, "3"&amp;"Q"&amp;"-"&amp;YEAR($B$2)-1, IF(INT(MONTH($B$2))=9, "4"&amp;"Q"&amp;"-"&amp;YEAR($B$2)-1,IF(INT(MONTH($B$2))=12, "1"&amp;"Q"&amp;"-"&amp;YEAR($B$2), 0))))</f>
        <v>1Q-2025</v>
      </c>
      <c r="G5" s="249" t="str">
        <f>IF(INT(MONTH($B$2))=3, "1"&amp;"Q"&amp;"-"&amp;YEAR($B$2)-1, IF(INT(MONTH($B$2))=6, "2"&amp;"Q"&amp;"-"&amp;YEAR($B$2)-1, IF(INT(MONTH($B$2))=9, "3"&amp;"Q"&amp;"-"&amp;YEAR($B$2)-1,IF(INT(MONTH($B$2))=12, "4"&amp;"Q"&amp;"-"&amp;YEAR($B$2)-1, 0))))</f>
        <v>4Q-2024</v>
      </c>
    </row>
    <row r="6" spans="1:7" ht="15" customHeight="1">
      <c r="A6" s="21">
        <v>1</v>
      </c>
      <c r="B6" s="204" t="s">
        <v>178</v>
      </c>
      <c r="C6" s="242">
        <f>C7+C9+C10</f>
        <v>5370187.5630000001</v>
      </c>
      <c r="D6" s="244">
        <f>D7+D9+D10</f>
        <v>6355937.3829999994</v>
      </c>
      <c r="E6" s="244">
        <f t="shared" ref="E6:G6" si="0">E7+E9+E10</f>
        <v>5743769.4679999994</v>
      </c>
      <c r="F6" s="242">
        <f t="shared" si="0"/>
        <v>4478841.3999999994</v>
      </c>
      <c r="G6" s="246">
        <f t="shared" si="0"/>
        <v>7236743.9844000004</v>
      </c>
    </row>
    <row r="7" spans="1:7" ht="15" customHeight="1">
      <c r="A7" s="21">
        <v>1.1000000000000001</v>
      </c>
      <c r="B7" s="204" t="s">
        <v>329</v>
      </c>
      <c r="C7" s="243">
        <v>5370187.5630000001</v>
      </c>
      <c r="D7" s="243">
        <v>6355937.3829999994</v>
      </c>
      <c r="E7" s="243">
        <v>5743769.4679999994</v>
      </c>
      <c r="F7" s="243">
        <v>4478841.3999999994</v>
      </c>
      <c r="G7" s="550">
        <v>7236743.9844000004</v>
      </c>
    </row>
    <row r="8" spans="1:7">
      <c r="A8" s="21" t="s">
        <v>14</v>
      </c>
      <c r="B8" s="204" t="s">
        <v>95</v>
      </c>
      <c r="C8" s="243">
        <v>0</v>
      </c>
      <c r="D8" s="243">
        <v>0</v>
      </c>
      <c r="E8" s="243">
        <v>0</v>
      </c>
      <c r="F8" s="243">
        <v>0</v>
      </c>
      <c r="G8" s="550">
        <v>0</v>
      </c>
    </row>
    <row r="9" spans="1:7" ht="15" customHeight="1">
      <c r="A9" s="21">
        <v>1.2</v>
      </c>
      <c r="B9" s="205" t="s">
        <v>94</v>
      </c>
      <c r="C9" s="243">
        <v>0</v>
      </c>
      <c r="D9" s="243">
        <v>0</v>
      </c>
      <c r="E9" s="243">
        <v>0</v>
      </c>
      <c r="F9" s="243">
        <v>0</v>
      </c>
      <c r="G9" s="550">
        <v>0</v>
      </c>
    </row>
    <row r="10" spans="1:7" ht="15" customHeight="1">
      <c r="A10" s="21">
        <v>1.3</v>
      </c>
      <c r="B10" s="204" t="s">
        <v>28</v>
      </c>
      <c r="C10" s="243">
        <v>0</v>
      </c>
      <c r="D10" s="243">
        <v>0</v>
      </c>
      <c r="E10" s="243">
        <v>0</v>
      </c>
      <c r="F10" s="243">
        <v>0</v>
      </c>
      <c r="G10" s="550">
        <v>0</v>
      </c>
    </row>
    <row r="11" spans="1:7" ht="15" customHeight="1">
      <c r="A11" s="21">
        <v>2</v>
      </c>
      <c r="B11" s="204" t="s">
        <v>175</v>
      </c>
      <c r="C11" s="243">
        <v>369242.66999999859</v>
      </c>
      <c r="D11" s="243">
        <v>557833.06000000273</v>
      </c>
      <c r="E11" s="243">
        <v>570902.7300000001</v>
      </c>
      <c r="F11" s="243">
        <v>210953.72000000026</v>
      </c>
      <c r="G11" s="550">
        <v>428288.52160000184</v>
      </c>
    </row>
    <row r="12" spans="1:7" ht="15" customHeight="1">
      <c r="A12" s="21">
        <v>3</v>
      </c>
      <c r="B12" s="204" t="s">
        <v>176</v>
      </c>
      <c r="C12" s="243">
        <v>1555861.5187499998</v>
      </c>
      <c r="D12" s="243">
        <v>536552.1942200003</v>
      </c>
      <c r="E12" s="243">
        <v>536552.1942200003</v>
      </c>
      <c r="F12" s="243">
        <v>536552.1942200003</v>
      </c>
      <c r="G12" s="550">
        <v>536552.27542000019</v>
      </c>
    </row>
    <row r="13" spans="1:7" ht="15" customHeight="1" thickBot="1">
      <c r="A13" s="23">
        <v>4</v>
      </c>
      <c r="B13" s="24" t="s">
        <v>177</v>
      </c>
      <c r="C13" s="206">
        <f>C6+C11+C12</f>
        <v>7295291.7517499989</v>
      </c>
      <c r="D13" s="245">
        <f>D6+D11+D12</f>
        <v>7450322.6372200018</v>
      </c>
      <c r="E13" s="245">
        <f t="shared" ref="E13:G13" si="1">E6+E11+E12</f>
        <v>6851224.3922199998</v>
      </c>
      <c r="F13" s="206">
        <f t="shared" si="1"/>
        <v>5226347.3142200001</v>
      </c>
      <c r="G13" s="247">
        <f t="shared" si="1"/>
        <v>8201584.7814200018</v>
      </c>
    </row>
    <row r="14" spans="1:7">
      <c r="B14" s="27"/>
    </row>
    <row r="15" spans="1:7">
      <c r="B15" s="27"/>
    </row>
    <row r="16" spans="1:7">
      <c r="B16" s="27"/>
    </row>
    <row r="17" s="17" customFormat="1" ht="11.25"/>
    <row r="18" s="17" customFormat="1" ht="11.25"/>
    <row r="19" s="17" customFormat="1" ht="11.25"/>
    <row r="20" s="17" customFormat="1" ht="11.25"/>
    <row r="21" s="17" customFormat="1" ht="11.25"/>
    <row r="22" s="17" customFormat="1" ht="11.25"/>
    <row r="23" s="17" customFormat="1" ht="11.25"/>
    <row r="24" s="17" customFormat="1" ht="11.25"/>
    <row r="25" s="17" customFormat="1" ht="11.25"/>
    <row r="26" s="17" customFormat="1" ht="11.25"/>
    <row r="27" s="17" customFormat="1" ht="11.25"/>
    <row r="28" s="17" customFormat="1" ht="11.25"/>
    <row r="29" s="17" customFormat="1" ht="11.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9"/>
  <sheetViews>
    <sheetView zoomScaleNormal="100" workbookViewId="0">
      <pane xSplit="1" ySplit="4" topLeftCell="B5"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4.25"/>
  <cols>
    <col min="1" max="1" width="9.5" style="4" bestFit="1" customWidth="1"/>
    <col min="2" max="2" width="65.5" style="4" customWidth="1"/>
    <col min="3" max="3" width="34.75" style="4" bestFit="1" customWidth="1"/>
    <col min="4" max="16384" width="9.125" style="5"/>
  </cols>
  <sheetData>
    <row r="1" spans="1:3">
      <c r="A1" s="2" t="s">
        <v>30</v>
      </c>
      <c r="B1" s="3" t="str">
        <f>'Info '!C2</f>
        <v>Paysera Bank Georgia JSC</v>
      </c>
    </row>
    <row r="2" spans="1:3">
      <c r="A2" s="2" t="s">
        <v>31</v>
      </c>
      <c r="B2" s="498">
        <f>'1. key ratios '!B2</f>
        <v>46022</v>
      </c>
    </row>
    <row r="4" spans="1:3" ht="27.95" customHeight="1" thickBot="1">
      <c r="A4" s="28" t="s">
        <v>41</v>
      </c>
      <c r="B4" s="583" t="s">
        <v>151</v>
      </c>
      <c r="C4" s="29"/>
    </row>
    <row r="5" spans="1:3">
      <c r="A5" s="30"/>
      <c r="B5" s="584" t="s">
        <v>42</v>
      </c>
      <c r="C5" s="241" t="s">
        <v>340</v>
      </c>
    </row>
    <row r="6" spans="1:3">
      <c r="A6" s="31">
        <v>1</v>
      </c>
      <c r="B6" s="493" t="s">
        <v>682</v>
      </c>
      <c r="C6" s="490" t="s">
        <v>685</v>
      </c>
    </row>
    <row r="7" spans="1:3">
      <c r="A7" s="31">
        <v>2</v>
      </c>
      <c r="B7" s="493" t="s">
        <v>686</v>
      </c>
      <c r="C7" s="490" t="s">
        <v>687</v>
      </c>
    </row>
    <row r="8" spans="1:3">
      <c r="A8" s="31">
        <v>3</v>
      </c>
      <c r="B8" s="493" t="s">
        <v>688</v>
      </c>
      <c r="C8" s="490" t="s">
        <v>687</v>
      </c>
    </row>
    <row r="9" spans="1:3">
      <c r="A9" s="31">
        <v>4</v>
      </c>
      <c r="B9" s="493"/>
      <c r="C9" s="490"/>
    </row>
    <row r="10" spans="1:3">
      <c r="A10" s="31"/>
      <c r="B10" s="493"/>
      <c r="C10" s="490"/>
    </row>
    <row r="11" spans="1:3">
      <c r="A11" s="31"/>
      <c r="B11" s="494" t="s">
        <v>43</v>
      </c>
      <c r="C11" s="491" t="s">
        <v>341</v>
      </c>
    </row>
    <row r="12" spans="1:3">
      <c r="A12" s="31">
        <v>1</v>
      </c>
      <c r="B12" s="493" t="s">
        <v>683</v>
      </c>
      <c r="C12" s="492" t="s">
        <v>689</v>
      </c>
    </row>
    <row r="13" spans="1:3">
      <c r="A13" s="31">
        <v>2</v>
      </c>
      <c r="B13" s="493" t="s">
        <v>769</v>
      </c>
      <c r="C13" s="492" t="s">
        <v>690</v>
      </c>
    </row>
    <row r="14" spans="1:3">
      <c r="A14" s="31">
        <v>3</v>
      </c>
      <c r="B14" s="493" t="s">
        <v>768</v>
      </c>
      <c r="C14" s="492" t="s">
        <v>699</v>
      </c>
    </row>
    <row r="15" spans="1:3" ht="15.75" customHeight="1">
      <c r="A15" s="31"/>
      <c r="B15" s="493"/>
      <c r="C15" s="32"/>
    </row>
    <row r="16" spans="1:3" ht="30" customHeight="1">
      <c r="A16" s="31"/>
      <c r="B16" s="698" t="s">
        <v>44</v>
      </c>
      <c r="C16" s="699"/>
    </row>
    <row r="17" spans="1:3">
      <c r="A17" s="31">
        <v>1</v>
      </c>
      <c r="B17" s="493" t="s">
        <v>691</v>
      </c>
      <c r="C17" s="496">
        <v>5.6603773584905662E-2</v>
      </c>
    </row>
    <row r="18" spans="1:3">
      <c r="A18" s="31">
        <v>2</v>
      </c>
      <c r="B18" s="493" t="s">
        <v>692</v>
      </c>
      <c r="C18" s="496">
        <v>0.49056603773584906</v>
      </c>
    </row>
    <row r="19" spans="1:3">
      <c r="A19" s="31">
        <v>3</v>
      </c>
      <c r="B19" s="493" t="s">
        <v>683</v>
      </c>
      <c r="C19" s="496">
        <v>0.15094339622641509</v>
      </c>
    </row>
    <row r="20" spans="1:3">
      <c r="A20" s="31">
        <v>4</v>
      </c>
      <c r="B20" s="493" t="s">
        <v>693</v>
      </c>
      <c r="C20" s="496">
        <v>0.15094339622641509</v>
      </c>
    </row>
    <row r="21" spans="1:3" ht="15.75" customHeight="1">
      <c r="A21" s="31">
        <v>5</v>
      </c>
      <c r="B21" s="493" t="s">
        <v>694</v>
      </c>
      <c r="C21" s="496">
        <v>0.15094339622641509</v>
      </c>
    </row>
    <row r="22" spans="1:3" ht="15.75" customHeight="1">
      <c r="A22" s="31"/>
      <c r="B22" s="495"/>
      <c r="C22" s="490"/>
    </row>
    <row r="23" spans="1:3" ht="29.25" customHeight="1">
      <c r="A23" s="31"/>
      <c r="B23" s="698" t="s">
        <v>45</v>
      </c>
      <c r="C23" s="699"/>
    </row>
    <row r="24" spans="1:3">
      <c r="A24" s="31">
        <v>1</v>
      </c>
      <c r="B24" s="493" t="s">
        <v>691</v>
      </c>
      <c r="C24" s="496">
        <v>5.6603773584905662E-2</v>
      </c>
    </row>
    <row r="25" spans="1:3">
      <c r="A25" s="31">
        <v>2</v>
      </c>
      <c r="B25" s="493" t="s">
        <v>692</v>
      </c>
      <c r="C25" s="496">
        <v>0.49056603773584906</v>
      </c>
    </row>
    <row r="26" spans="1:3">
      <c r="A26" s="31">
        <v>3</v>
      </c>
      <c r="B26" s="493" t="s">
        <v>683</v>
      </c>
      <c r="C26" s="496">
        <v>0.15094339622641509</v>
      </c>
    </row>
    <row r="27" spans="1:3">
      <c r="A27" s="31">
        <v>4</v>
      </c>
      <c r="B27" s="493" t="s">
        <v>693</v>
      </c>
      <c r="C27" s="496">
        <v>0.15094339622641509</v>
      </c>
    </row>
    <row r="28" spans="1:3">
      <c r="A28" s="31">
        <v>5</v>
      </c>
      <c r="B28" s="493" t="s">
        <v>694</v>
      </c>
      <c r="C28" s="496">
        <v>0.15094339622641509</v>
      </c>
    </row>
    <row r="29" spans="1:3" ht="15" thickBot="1">
      <c r="A29" s="33"/>
      <c r="B29" s="34"/>
      <c r="C29" s="497"/>
    </row>
  </sheetData>
  <mergeCells count="2">
    <mergeCell ref="B23:C23"/>
    <mergeCell ref="B16:C16"/>
  </mergeCells>
  <dataValidations disablePrompts="1" count="1">
    <dataValidation type="list" allowBlank="1" showInputMessage="1" showErrorMessage="1" sqref="C6:C9"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3"/>
  <sheetViews>
    <sheetView zoomScale="70" zoomScaleNormal="70" workbookViewId="0">
      <pane xSplit="1" ySplit="5" topLeftCell="B6"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4.25"/>
  <cols>
    <col min="1" max="1" width="9.5" style="4" bestFit="1" customWidth="1"/>
    <col min="2" max="2" width="54.25" style="4" customWidth="1"/>
    <col min="3" max="3" width="28" style="4" customWidth="1"/>
    <col min="4" max="4" width="22.5" style="4" customWidth="1"/>
    <col min="5" max="5" width="22.25" style="4" customWidth="1"/>
    <col min="6" max="6" width="12" style="5" bestFit="1" customWidth="1"/>
    <col min="7" max="7" width="12.5" style="5" bestFit="1" customWidth="1"/>
    <col min="8" max="16384" width="9.125" style="5"/>
  </cols>
  <sheetData>
    <row r="1" spans="1:5">
      <c r="A1" s="26" t="s">
        <v>30</v>
      </c>
      <c r="B1" s="3" t="str">
        <f>'Info '!C2</f>
        <v>Paysera Bank Georgia JSC</v>
      </c>
    </row>
    <row r="2" spans="1:5" s="2" customFormat="1" ht="15.75" customHeight="1">
      <c r="A2" s="26" t="s">
        <v>31</v>
      </c>
      <c r="B2" s="498">
        <f>'1. key ratios '!B2</f>
        <v>46022</v>
      </c>
    </row>
    <row r="3" spans="1:5" s="2" customFormat="1" ht="15.75" customHeight="1">
      <c r="A3" s="26"/>
    </row>
    <row r="4" spans="1:5" s="2" customFormat="1" ht="15.75" customHeight="1" thickBot="1">
      <c r="A4" s="158" t="s">
        <v>99</v>
      </c>
      <c r="B4" s="704" t="s">
        <v>212</v>
      </c>
      <c r="C4" s="705"/>
      <c r="D4" s="705"/>
      <c r="E4" s="705"/>
    </row>
    <row r="5" spans="1:5" s="38" customFormat="1" ht="17.45" customHeight="1">
      <c r="A5" s="110"/>
      <c r="B5" s="111"/>
      <c r="C5" s="36" t="s">
        <v>0</v>
      </c>
      <c r="D5" s="36" t="s">
        <v>1</v>
      </c>
      <c r="E5" s="37" t="s">
        <v>2</v>
      </c>
    </row>
    <row r="6" spans="1:5" ht="14.45" customHeight="1">
      <c r="A6" s="95"/>
      <c r="B6" s="700" t="s">
        <v>219</v>
      </c>
      <c r="C6" s="700" t="s">
        <v>629</v>
      </c>
      <c r="D6" s="702" t="s">
        <v>98</v>
      </c>
      <c r="E6" s="703"/>
    </row>
    <row r="7" spans="1:5" ht="99.6" customHeight="1">
      <c r="A7" s="95"/>
      <c r="B7" s="701"/>
      <c r="C7" s="700"/>
      <c r="D7" s="190" t="s">
        <v>97</v>
      </c>
      <c r="E7" s="191" t="s">
        <v>220</v>
      </c>
    </row>
    <row r="8" spans="1:5" ht="21">
      <c r="A8" s="297">
        <v>1</v>
      </c>
      <c r="B8" s="298" t="s">
        <v>530</v>
      </c>
      <c r="C8" s="349">
        <v>13374145.18</v>
      </c>
      <c r="D8" s="349">
        <v>0</v>
      </c>
      <c r="E8" s="551">
        <f t="shared" ref="E8" si="0">SUM(E9:E11)</f>
        <v>13374145.18</v>
      </c>
    </row>
    <row r="9" spans="1:5" ht="15">
      <c r="A9" s="297">
        <v>1.1000000000000001</v>
      </c>
      <c r="B9" s="299" t="s">
        <v>531</v>
      </c>
      <c r="C9" s="349">
        <v>858553.79999999993</v>
      </c>
      <c r="D9" s="349">
        <v>0</v>
      </c>
      <c r="E9" s="552">
        <f t="shared" ref="E9:E15" si="1">C9-D9</f>
        <v>858553.79999999993</v>
      </c>
    </row>
    <row r="10" spans="1:5" ht="15">
      <c r="A10" s="297">
        <v>1.2</v>
      </c>
      <c r="B10" s="299" t="s">
        <v>532</v>
      </c>
      <c r="C10" s="349">
        <v>5621047.0999999996</v>
      </c>
      <c r="D10" s="349">
        <v>0</v>
      </c>
      <c r="E10" s="552">
        <f t="shared" si="1"/>
        <v>5621047.0999999996</v>
      </c>
    </row>
    <row r="11" spans="1:5" ht="15">
      <c r="A11" s="297">
        <v>1.3</v>
      </c>
      <c r="B11" s="299" t="s">
        <v>533</v>
      </c>
      <c r="C11" s="349">
        <v>6894544.2800000003</v>
      </c>
      <c r="D11" s="349">
        <v>0</v>
      </c>
      <c r="E11" s="552">
        <f t="shared" si="1"/>
        <v>6894544.2800000003</v>
      </c>
    </row>
    <row r="12" spans="1:5" ht="15">
      <c r="A12" s="297">
        <v>2</v>
      </c>
      <c r="B12" s="300" t="s">
        <v>534</v>
      </c>
      <c r="C12" s="349">
        <v>0</v>
      </c>
      <c r="D12" s="349">
        <v>0</v>
      </c>
      <c r="E12" s="552">
        <f t="shared" si="1"/>
        <v>0</v>
      </c>
    </row>
    <row r="13" spans="1:5" ht="15">
      <c r="A13" s="297">
        <v>2.1</v>
      </c>
      <c r="B13" s="301" t="s">
        <v>535</v>
      </c>
      <c r="C13" s="349">
        <v>0</v>
      </c>
      <c r="D13" s="349">
        <v>0</v>
      </c>
      <c r="E13" s="552">
        <f t="shared" si="1"/>
        <v>0</v>
      </c>
    </row>
    <row r="14" spans="1:5" ht="21">
      <c r="A14" s="297">
        <v>3</v>
      </c>
      <c r="B14" s="302" t="s">
        <v>536</v>
      </c>
      <c r="C14" s="349">
        <v>0</v>
      </c>
      <c r="D14" s="349">
        <v>0</v>
      </c>
      <c r="E14" s="552">
        <f t="shared" si="1"/>
        <v>0</v>
      </c>
    </row>
    <row r="15" spans="1:5" ht="15">
      <c r="A15" s="297">
        <v>4</v>
      </c>
      <c r="B15" s="303" t="s">
        <v>537</v>
      </c>
      <c r="C15" s="349">
        <v>0</v>
      </c>
      <c r="D15" s="349">
        <v>0</v>
      </c>
      <c r="E15" s="552">
        <f t="shared" si="1"/>
        <v>0</v>
      </c>
    </row>
    <row r="16" spans="1:5" ht="21">
      <c r="A16" s="297">
        <v>5</v>
      </c>
      <c r="B16" s="304" t="s">
        <v>538</v>
      </c>
      <c r="C16" s="349">
        <v>0</v>
      </c>
      <c r="D16" s="349">
        <v>0</v>
      </c>
      <c r="E16" s="551">
        <f t="shared" ref="E16" si="2">SUM(E17:E19)</f>
        <v>0</v>
      </c>
    </row>
    <row r="17" spans="1:5" ht="15">
      <c r="A17" s="297">
        <v>5.0999999999999996</v>
      </c>
      <c r="B17" s="305" t="s">
        <v>539</v>
      </c>
      <c r="C17" s="349">
        <v>0</v>
      </c>
      <c r="D17" s="349">
        <v>0</v>
      </c>
      <c r="E17" s="552">
        <f>C17-D17</f>
        <v>0</v>
      </c>
    </row>
    <row r="18" spans="1:5" ht="15">
      <c r="A18" s="297">
        <v>5.2</v>
      </c>
      <c r="B18" s="305" t="s">
        <v>540</v>
      </c>
      <c r="C18" s="349">
        <v>0</v>
      </c>
      <c r="D18" s="349">
        <v>0</v>
      </c>
      <c r="E18" s="552">
        <f>C18-D18</f>
        <v>0</v>
      </c>
    </row>
    <row r="19" spans="1:5" ht="15">
      <c r="A19" s="297">
        <v>5.3</v>
      </c>
      <c r="B19" s="306" t="s">
        <v>541</v>
      </c>
      <c r="C19" s="349">
        <v>0</v>
      </c>
      <c r="D19" s="349">
        <v>0</v>
      </c>
      <c r="E19" s="552">
        <f>C19-D19</f>
        <v>0</v>
      </c>
    </row>
    <row r="20" spans="1:5" ht="15">
      <c r="A20" s="297">
        <v>6</v>
      </c>
      <c r="B20" s="302" t="s">
        <v>542</v>
      </c>
      <c r="C20" s="349">
        <v>2704742.9400000004</v>
      </c>
      <c r="D20" s="349">
        <v>0</v>
      </c>
      <c r="E20" s="551">
        <f t="shared" ref="E20" si="3">SUM(E21:E22)</f>
        <v>2704742.9400000004</v>
      </c>
    </row>
    <row r="21" spans="1:5" ht="15">
      <c r="A21" s="297">
        <v>6.1</v>
      </c>
      <c r="B21" s="305" t="s">
        <v>540</v>
      </c>
      <c r="C21" s="349">
        <v>2704742.9400000004</v>
      </c>
      <c r="D21" s="349">
        <v>0</v>
      </c>
      <c r="E21" s="552">
        <f>C21-D21</f>
        <v>2704742.9400000004</v>
      </c>
    </row>
    <row r="22" spans="1:5" ht="15">
      <c r="A22" s="297">
        <v>6.2</v>
      </c>
      <c r="B22" s="306" t="s">
        <v>541</v>
      </c>
      <c r="C22" s="349">
        <v>0</v>
      </c>
      <c r="D22" s="349">
        <v>0</v>
      </c>
      <c r="E22" s="552">
        <f>C22-D22</f>
        <v>0</v>
      </c>
    </row>
    <row r="23" spans="1:5" ht="15">
      <c r="A23" s="297">
        <v>7</v>
      </c>
      <c r="B23" s="300" t="s">
        <v>543</v>
      </c>
      <c r="C23" s="349">
        <v>0</v>
      </c>
      <c r="D23" s="349">
        <v>0</v>
      </c>
      <c r="E23" s="552">
        <f>C23-D23</f>
        <v>0</v>
      </c>
    </row>
    <row r="24" spans="1:5" ht="21">
      <c r="A24" s="297">
        <v>8</v>
      </c>
      <c r="B24" s="307" t="s">
        <v>544</v>
      </c>
      <c r="C24" s="349">
        <v>0</v>
      </c>
      <c r="D24" s="349">
        <v>0</v>
      </c>
      <c r="E24" s="552">
        <f>C24-D24</f>
        <v>0</v>
      </c>
    </row>
    <row r="25" spans="1:5" ht="15">
      <c r="A25" s="297">
        <v>9</v>
      </c>
      <c r="B25" s="303" t="s">
        <v>545</v>
      </c>
      <c r="C25" s="349">
        <v>416328.68000000011</v>
      </c>
      <c r="D25" s="349">
        <v>0</v>
      </c>
      <c r="E25" s="553">
        <f t="shared" ref="E25" si="4">SUM(E26:E27)</f>
        <v>416328.68000000011</v>
      </c>
    </row>
    <row r="26" spans="1:5" ht="15">
      <c r="A26" s="297">
        <v>9.1</v>
      </c>
      <c r="B26" s="305" t="s">
        <v>546</v>
      </c>
      <c r="C26" s="349">
        <v>416328.68000000011</v>
      </c>
      <c r="D26" s="349">
        <v>0</v>
      </c>
      <c r="E26" s="552">
        <f>C26-D26</f>
        <v>416328.68000000011</v>
      </c>
    </row>
    <row r="27" spans="1:5" ht="15">
      <c r="A27" s="297">
        <v>9.1999999999999993</v>
      </c>
      <c r="B27" s="305" t="s">
        <v>547</v>
      </c>
      <c r="C27" s="349">
        <v>0</v>
      </c>
      <c r="D27" s="349">
        <v>0</v>
      </c>
      <c r="E27" s="552">
        <f>C27-D27</f>
        <v>0</v>
      </c>
    </row>
    <row r="28" spans="1:5" ht="15">
      <c r="A28" s="297">
        <v>10</v>
      </c>
      <c r="B28" s="303" t="s">
        <v>548</v>
      </c>
      <c r="C28" s="349">
        <v>223930.08000000002</v>
      </c>
      <c r="D28" s="349">
        <v>223930.08000000002</v>
      </c>
      <c r="E28" s="553">
        <f t="shared" ref="E28" si="5">SUM(E29:E30)</f>
        <v>0</v>
      </c>
    </row>
    <row r="29" spans="1:5" ht="15">
      <c r="A29" s="297">
        <v>10.1</v>
      </c>
      <c r="B29" s="305" t="s">
        <v>549</v>
      </c>
      <c r="C29" s="349">
        <v>0</v>
      </c>
      <c r="D29" s="349">
        <v>0</v>
      </c>
      <c r="E29" s="552">
        <f>C29-D29</f>
        <v>0</v>
      </c>
    </row>
    <row r="30" spans="1:5" ht="15">
      <c r="A30" s="297">
        <v>10.199999999999999</v>
      </c>
      <c r="B30" s="305" t="s">
        <v>550</v>
      </c>
      <c r="C30" s="349">
        <v>223930.08000000002</v>
      </c>
      <c r="D30" s="349">
        <v>223930.08000000002</v>
      </c>
      <c r="E30" s="552">
        <f>C30-D30</f>
        <v>0</v>
      </c>
    </row>
    <row r="31" spans="1:5" ht="15">
      <c r="A31" s="297">
        <v>11</v>
      </c>
      <c r="B31" s="303" t="s">
        <v>551</v>
      </c>
      <c r="C31" s="349">
        <v>0</v>
      </c>
      <c r="D31" s="349">
        <v>0</v>
      </c>
      <c r="E31" s="553">
        <f t="shared" ref="E31" si="6">SUM(E32:E33)</f>
        <v>0</v>
      </c>
    </row>
    <row r="32" spans="1:5" ht="15">
      <c r="A32" s="297">
        <v>11.1</v>
      </c>
      <c r="B32" s="305" t="s">
        <v>552</v>
      </c>
      <c r="C32" s="349">
        <v>0</v>
      </c>
      <c r="D32" s="349">
        <v>0</v>
      </c>
      <c r="E32" s="552">
        <f>C32-D32</f>
        <v>0</v>
      </c>
    </row>
    <row r="33" spans="1:7" ht="15">
      <c r="A33" s="297">
        <v>11.2</v>
      </c>
      <c r="B33" s="305" t="s">
        <v>553</v>
      </c>
      <c r="C33" s="349">
        <v>0</v>
      </c>
      <c r="D33" s="349">
        <v>0</v>
      </c>
      <c r="E33" s="552">
        <f>C33-D33</f>
        <v>0</v>
      </c>
    </row>
    <row r="34" spans="1:7" ht="15">
      <c r="A34" s="297">
        <v>13</v>
      </c>
      <c r="B34" s="303" t="s">
        <v>554</v>
      </c>
      <c r="C34" s="349">
        <v>1475231.66</v>
      </c>
      <c r="D34" s="349">
        <v>745548.21</v>
      </c>
      <c r="E34" s="552">
        <f>C34-D34</f>
        <v>729683.45</v>
      </c>
    </row>
    <row r="35" spans="1:7" ht="15">
      <c r="A35" s="297">
        <v>13.1</v>
      </c>
      <c r="B35" s="308" t="s">
        <v>555</v>
      </c>
      <c r="C35" s="349">
        <v>0</v>
      </c>
      <c r="D35" s="349">
        <v>0</v>
      </c>
      <c r="E35" s="552">
        <f>C35-D35</f>
        <v>0</v>
      </c>
    </row>
    <row r="36" spans="1:7" ht="15">
      <c r="A36" s="297">
        <v>13.2</v>
      </c>
      <c r="B36" s="308" t="s">
        <v>556</v>
      </c>
      <c r="C36" s="349">
        <v>0</v>
      </c>
      <c r="D36" s="349">
        <v>0</v>
      </c>
      <c r="E36" s="552">
        <f>C36-D36</f>
        <v>0</v>
      </c>
    </row>
    <row r="37" spans="1:7" ht="26.25" thickBot="1">
      <c r="A37" s="98"/>
      <c r="B37" s="159" t="s">
        <v>221</v>
      </c>
      <c r="C37" s="112">
        <f>SUM(C8,C12,C14,C15,C16,C20,C23,C24,C25,C28,C31,C34)</f>
        <v>18194378.539999999</v>
      </c>
      <c r="D37" s="112">
        <f>SUM(D8,D12,D14,D15,D16,D20,D23,D24,D25,D28,D31,D34)</f>
        <v>969478.29</v>
      </c>
      <c r="E37" s="554">
        <f t="shared" ref="E37" si="7">SUM(E8,E12,E14,E15,E16,E20,E23,E24,E25,E28,E31,E34)</f>
        <v>17224900.25</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A6" sqref="A6:C6"/>
      <selection pane="topRight" activeCell="A6" sqref="A6:C6"/>
      <selection pane="bottomLeft" activeCell="A6" sqref="A6:C6"/>
      <selection pane="bottomRight" activeCell="A6" sqref="A6:C6"/>
    </sheetView>
  </sheetViews>
  <sheetFormatPr defaultColWidth="9.125" defaultRowHeight="12.75" outlineLevelRow="1"/>
  <cols>
    <col min="1" max="1" width="9.5" style="4" bestFit="1" customWidth="1"/>
    <col min="2" max="2" width="114.25" style="4" customWidth="1"/>
    <col min="3" max="3" width="18.875" style="4" customWidth="1"/>
    <col min="4" max="4" width="25.5" style="4" customWidth="1"/>
    <col min="5" max="5" width="24.25" style="4" customWidth="1"/>
    <col min="6" max="6" width="24" style="4" customWidth="1"/>
    <col min="7" max="7" width="10" style="4" bestFit="1" customWidth="1"/>
    <col min="8" max="8" width="12" style="4" bestFit="1" customWidth="1"/>
    <col min="9" max="9" width="12.5" style="4" bestFit="1" customWidth="1"/>
    <col min="10" max="16384" width="9.125" style="4"/>
  </cols>
  <sheetData>
    <row r="1" spans="1:6">
      <c r="A1" s="2" t="s">
        <v>30</v>
      </c>
      <c r="B1" s="3" t="str">
        <f>'Info '!C2</f>
        <v>Paysera Bank Georgia JSC</v>
      </c>
    </row>
    <row r="2" spans="1:6" s="2" customFormat="1" ht="15.75" customHeight="1">
      <c r="A2" s="2" t="s">
        <v>31</v>
      </c>
      <c r="B2" s="498">
        <f>'1. key ratios '!B2</f>
        <v>46022</v>
      </c>
      <c r="C2" s="4"/>
      <c r="D2" s="4"/>
      <c r="E2" s="4"/>
      <c r="F2" s="4"/>
    </row>
    <row r="3" spans="1:6" s="2" customFormat="1" ht="15.75" customHeight="1">
      <c r="C3" s="4"/>
      <c r="D3" s="4"/>
      <c r="E3" s="4"/>
      <c r="F3" s="4"/>
    </row>
    <row r="4" spans="1:6" s="2" customFormat="1" ht="13.5" thickBot="1">
      <c r="A4" s="2" t="s">
        <v>46</v>
      </c>
      <c r="B4" s="160" t="s">
        <v>523</v>
      </c>
      <c r="C4" s="35" t="s">
        <v>35</v>
      </c>
      <c r="D4" s="4"/>
      <c r="E4" s="4"/>
      <c r="F4" s="4"/>
    </row>
    <row r="5" spans="1:6">
      <c r="A5" s="116">
        <v>1</v>
      </c>
      <c r="B5" s="161" t="s">
        <v>525</v>
      </c>
      <c r="C5" s="117">
        <f>'7. LI1 '!E37</f>
        <v>17224900.25</v>
      </c>
    </row>
    <row r="6" spans="1:6">
      <c r="A6" s="41">
        <v>2.1</v>
      </c>
      <c r="B6" s="96" t="s">
        <v>201</v>
      </c>
      <c r="C6" s="87"/>
    </row>
    <row r="7" spans="1:6" s="27" customFormat="1" outlineLevel="1">
      <c r="A7" s="21">
        <v>2.2000000000000002</v>
      </c>
      <c r="B7" s="22" t="s">
        <v>202</v>
      </c>
      <c r="C7" s="118"/>
    </row>
    <row r="8" spans="1:6" s="27" customFormat="1">
      <c r="A8" s="21">
        <v>3</v>
      </c>
      <c r="B8" s="114" t="s">
        <v>524</v>
      </c>
      <c r="C8" s="119">
        <f>SUM(C5:C7)</f>
        <v>17224900.25</v>
      </c>
    </row>
    <row r="9" spans="1:6">
      <c r="A9" s="41">
        <v>4</v>
      </c>
      <c r="B9" s="42" t="s">
        <v>48</v>
      </c>
      <c r="C9" s="87"/>
    </row>
    <row r="10" spans="1:6" s="27" customFormat="1" outlineLevel="1">
      <c r="A10" s="21">
        <v>5.0999999999999996</v>
      </c>
      <c r="B10" s="22" t="s">
        <v>203</v>
      </c>
      <c r="C10" s="118"/>
    </row>
    <row r="11" spans="1:6" s="27" customFormat="1" outlineLevel="1">
      <c r="A11" s="21">
        <v>5.2</v>
      </c>
      <c r="B11" s="22" t="s">
        <v>204</v>
      </c>
      <c r="C11" s="118"/>
    </row>
    <row r="12" spans="1:6" s="27" customFormat="1">
      <c r="A12" s="21">
        <v>6</v>
      </c>
      <c r="B12" s="113" t="s">
        <v>330</v>
      </c>
      <c r="C12" s="118"/>
    </row>
    <row r="13" spans="1:6" s="27" customFormat="1" ht="13.5" thickBot="1">
      <c r="A13" s="23">
        <v>7</v>
      </c>
      <c r="B13" s="115" t="s">
        <v>164</v>
      </c>
      <c r="C13" s="120">
        <f>SUM(C8:C12)</f>
        <v>17224900.25</v>
      </c>
    </row>
    <row r="15" spans="1:6">
      <c r="B15" s="27"/>
    </row>
    <row r="17" spans="1:2" ht="15">
      <c r="A17" s="125"/>
      <c r="B17" s="126"/>
    </row>
    <row r="18" spans="1:2" ht="15">
      <c r="A18" s="130"/>
      <c r="B18" s="131"/>
    </row>
    <row r="19" spans="1:2" ht="15">
      <c r="A19" s="132"/>
      <c r="B19" s="127"/>
    </row>
    <row r="20" spans="1:2" ht="15">
      <c r="A20" s="133"/>
      <c r="B20" s="128"/>
    </row>
    <row r="21" spans="1:2" ht="15">
      <c r="A21" s="133"/>
      <c r="B21" s="131"/>
    </row>
    <row r="22" spans="1:2" ht="15">
      <c r="A22" s="132"/>
      <c r="B22" s="129"/>
    </row>
    <row r="23" spans="1:2" ht="15">
      <c r="A23" s="133"/>
      <c r="B23" s="128"/>
    </row>
    <row r="24" spans="1:2" ht="15">
      <c r="A24" s="133"/>
      <c r="B24" s="128"/>
    </row>
    <row r="25" spans="1:2" ht="15">
      <c r="A25" s="133"/>
      <c r="B25" s="134"/>
    </row>
    <row r="26" spans="1:2" ht="15">
      <c r="A26" s="133"/>
      <c r="B26" s="131"/>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T1YZ8vu8//0NzFLCnsOlH7QJ0zlHxy8Z04yabr5716M=</DigestValue>
    </Reference>
    <Reference Type="http://www.w3.org/2000/09/xmldsig#Object" URI="#idOfficeObject">
      <DigestMethod Algorithm="http://www.w3.org/2001/04/xmlenc#sha256"/>
      <DigestValue>3zfxjvO13/0Hw8UyUIwAhwhlhor0Q+X4w4IFFLAmy1M=</DigestValue>
    </Reference>
    <Reference Type="http://uri.etsi.org/01903#SignedProperties" URI="#idSignedProperties">
      <Transforms>
        <Transform Algorithm="http://www.w3.org/TR/2001/REC-xml-c14n-20010315"/>
      </Transforms>
      <DigestMethod Algorithm="http://www.w3.org/2001/04/xmlenc#sha256"/>
      <DigestValue>dZPMIj8SB0hflnYmJVVNPfuC8IXPJFCOAaUklkeoZFU=</DigestValue>
    </Reference>
  </SignedInfo>
  <SignatureValue>WuYSCaCWmCpLGAoZgVf346o879t/v/+m4fBTMOZ0ebyhfgs9Fj8saI6wO3WOYbXGFPDzy+QwnlHt
Yo5sLAiF1wxjL/oqzkAOsQbre99ZQwzC4XMg8gQno/RRrbMf7iP7QfB9uU+j1opPnI3phglxkKZb
25H34eJlKcZRJTCnmVddCubBdqixPIxCl/Rw1LBMsC0e3DBs3rrogy9rVlc30hK4JDb7DtZwvvsX
rbvjLONwn1Zdhm2z3RDWEsMpZsT/O5gROMHhv7NuZjRY+vUOomGxusAqaJBoTVZOWxxKpanZE1vU
qi334mp8MY2G74VYJMTX4GR5NQWlGim/Iyw/Aw==</SignatureValue>
  <KeyInfo>
    <X509Data>
      <X509Certificate>MIIGSTCCBTGgAwIBAgIKEtd2RgAEAAKfczANBgkqhkiG9w0BAQsFADBKMRIwEAYKCZImiZPyLGQBGRYCZ2UxEzARBgoJkiaJk/IsZAEZFgNuYmcxHzAdBgNVBAMTFk5CRyBDbGFzcyAyIElOVCBTdWIgQ0EwHhcNMjUxMTE5MDc0NzU2WhcNMjcxMTE5MDc0NzU2WjBHMSEwHwYDVQQKExhQQVlTRVJBIEJBTksgR0VPUkdJQSBKU0MxIjAgBgNVBAMTGUJQUyAtIERpbWl0cnkgS3Vtc2lzaHZpbGkwggEiMA0GCSqGSIb3DQEBAQUAA4IBDwAwggEKAoIBAQDY7/RGn5gaVJp1sq1UqJHrVAWJOSLfNLs9DkKCBTIGKJEjj8kZrOzRPt+WTuAEjGMrgOL/9URb8HH//LT6xsdCrxefFKDJicOJFuZNImz6/Jqc7ZErzsKT6yKDgvpW6lOGReu+O2KRuDVu8NPMKeOpwlgpOdkoikWFBZ0/VwT9loPVBJxVB6uZeZmIH53kChMrTNU+ykwA3wSqOuQLsU61V7ohzb66I4YGnx+uxmQ/uPlzmFEWTSiGNkEdfHlHWoNaEiPI8BzDZzAMLg6mA/ZOfwwqgpXNgUOmmnMA7poqash7FII01crTKCr8+iLkMjiwcZtycYvtpKSH/uAXGe0lAgMBAAGjggMyMIIDLjA8BgkrBgEEAYI3FQcELzAtBiUrBgEEAYI3FQjmsmCDjfVEhoGZCYO4oUqDvoRxBIPEkTOEg4hdAgFkAgEjMB0GA1UdJQQWMBQGCCsGAQUFBwMCBggrBgEFBQcDBDALBgNVHQ8EBAMCB4AwJwYJKwYBBAGCNxUKBBowGDAKBggrBgEFBQcDAjAKBggrBgEFBQcDBDAdBgNVHQ4EFgQUg0t669jf2MvSaeA2lHqcMKsehkw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FjPQkKBPQzRxZ/gCmL8itFCAmCrwHeIjCiZ6jRbEx3LNQTzWiK5I3c50KU8jmBrIJVfOaKWKh+QAAbgf13TpsRRj47W0ucHMu+9V7siz81LHl4AE0Hj2sB2xJ8b4e35C6VC6gXr11TIQzVQBgNWhNP2FW6uOY9iEX6fDHqJnjyv/Vxed92xJj1UokE+hXIxil4F3Gj0aum38ilMIOqRxbsQkavXIn2+WjFcCuo8CZjLI9Z9kXIQBORp1WRVJiXXNpbL8BqeG8lTGFMLzMb5RavL+AyY3de+rzpOEgbKFgqrshKM/w8yiVtHGD/kYY3VDCIah26YsFnTaL4EVO7IHg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IamsKKa2xz2Sn+dlQJmIo6Hp8YTBUUsL+I1k2Eh2BFo=</DigestValue>
      </Reference>
      <Reference URI="/xl/comments1.xml?ContentType=application/vnd.openxmlformats-officedocument.spreadsheetml.comments+xml">
        <DigestMethod Algorithm="http://www.w3.org/2001/04/xmlenc#sha256"/>
        <DigestValue>3SeahNnq/znRTVE130XPRzGqjEzW1lnX3oyUaqMxfiQ=</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xWXkihHzzmTGDQvupV4Vpi6e667bIrTOAEsHMR6mgd0=</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hkDzXaVpSsrFpnEkE1hr0S99GQRuWQhHUVEG4ffZlWk=</DigestValue>
      </Reference>
      <Reference URI="/xl/printerSettings/printerSettings12.bin?ContentType=application/vnd.openxmlformats-officedocument.spreadsheetml.printerSettings">
        <DigestMethod Algorithm="http://www.w3.org/2001/04/xmlenc#sha256"/>
        <DigestValue>86+sc8Rko5cNZ5BGa++/4xNznWSElckK3iS1B5pTwDQ=</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BfOqFYncvTrOA0w5jBPLJpo6svE1gFZliFydlsU/uz4=</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iE26OokMEnQMYiWgMfFhVXzSbn0Dmk333xx6Y+G1iUw=</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iE26OokMEnQMYiWgMfFhVXzSbn0Dmk333xx6Y+G1iUw=</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Zf+2inOYROVAfhawxowIAh57tXNb6KmisDMViR1ikcU=</DigestValue>
      </Reference>
      <Reference URI="/xl/printerSettings/printerSettings4.bin?ContentType=application/vnd.openxmlformats-officedocument.spreadsheetml.printerSettings">
        <DigestMethod Algorithm="http://www.w3.org/2001/04/xmlenc#sha256"/>
        <DigestValue>PDqrgTuwR2l3h1j2tmXMd4tu94lg1k4HLYbznQNX2Zo=</DigestValue>
      </Reference>
      <Reference URI="/xl/printerSettings/printerSettings5.bin?ContentType=application/vnd.openxmlformats-officedocument.spreadsheetml.printerSettings">
        <DigestMethod Algorithm="http://www.w3.org/2001/04/xmlenc#sha256"/>
        <DigestValue>86+sc8Rko5cNZ5BGa++/4xNznWSElckK3iS1B5pTwDQ=</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+PIXA9wWUNARMAsaLbJWJl1E6heqVyG19njJ/iFUENY=</DigestValue>
      </Reference>
      <Reference URI="/xl/styles.xml?ContentType=application/vnd.openxmlformats-officedocument.spreadsheetml.styles+xml">
        <DigestMethod Algorithm="http://www.w3.org/2001/04/xmlenc#sha256"/>
        <DigestValue>PE1WF/F/CX5sQwO6tjtPXlsDsek2z+tR5J44L5k9sUY=</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90+wRGIvJIlvSCdd+SQEYXaYl020uTW6/wmu83Aafn0=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Ns4ZAYNDNkTA/qmNhgkk9mY0hOPMTrA3O16TJ/0ktHw=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HDw/la4gPFG745tLeXKfVVTog7snEu8MzRkvZ4SQa8g=</DigestValue>
      </Reference>
      <Reference URI="/xl/worksheets/sheet10.xml?ContentType=application/vnd.openxmlformats-officedocument.spreadsheetml.worksheet+xml">
        <DigestMethod Algorithm="http://www.w3.org/2001/04/xmlenc#sha256"/>
        <DigestValue>8snoCsTkSXNGnhav68mx1njvddylp+9uaT8UUmiHL6c=</DigestValue>
      </Reference>
      <Reference URI="/xl/worksheets/sheet11.xml?ContentType=application/vnd.openxmlformats-officedocument.spreadsheetml.worksheet+xml">
        <DigestMethod Algorithm="http://www.w3.org/2001/04/xmlenc#sha256"/>
        <DigestValue>XJznAF+94fyXxAorV8CRRNIrzQWZBSRiTY0Y81bxQAs=</DigestValue>
      </Reference>
      <Reference URI="/xl/worksheets/sheet12.xml?ContentType=application/vnd.openxmlformats-officedocument.spreadsheetml.worksheet+xml">
        <DigestMethod Algorithm="http://www.w3.org/2001/04/xmlenc#sha256"/>
        <DigestValue>Ec+BfLkxk0gFfw+iTyJhCRLkeS00y8Jjg8mS6we4CSQ=</DigestValue>
      </Reference>
      <Reference URI="/xl/worksheets/sheet13.xml?ContentType=application/vnd.openxmlformats-officedocument.spreadsheetml.worksheet+xml">
        <DigestMethod Algorithm="http://www.w3.org/2001/04/xmlenc#sha256"/>
        <DigestValue>pMHsEWmN84E3GVkyFgw3BGLInWtB4bkaZAB4DNJ9pEc=</DigestValue>
      </Reference>
      <Reference URI="/xl/worksheets/sheet14.xml?ContentType=application/vnd.openxmlformats-officedocument.spreadsheetml.worksheet+xml">
        <DigestMethod Algorithm="http://www.w3.org/2001/04/xmlenc#sha256"/>
        <DigestValue>ex3tfNuKRsdbQaVVQRFIxFe6u94Vah+nWDd0jsXgU6I=</DigestValue>
      </Reference>
      <Reference URI="/xl/worksheets/sheet15.xml?ContentType=application/vnd.openxmlformats-officedocument.spreadsheetml.worksheet+xml">
        <DigestMethod Algorithm="http://www.w3.org/2001/04/xmlenc#sha256"/>
        <DigestValue>7YrbMXiqEO1grMSYVMf+cvp25XqfkpVzxZjlnvs8Rdc=</DigestValue>
      </Reference>
      <Reference URI="/xl/worksheets/sheet16.xml?ContentType=application/vnd.openxmlformats-officedocument.spreadsheetml.worksheet+xml">
        <DigestMethod Algorithm="http://www.w3.org/2001/04/xmlenc#sha256"/>
        <DigestValue>x2yKtKzQlVprE6jbVeaTKu7fWsbychOOrKXXozAVMyU=</DigestValue>
      </Reference>
      <Reference URI="/xl/worksheets/sheet17.xml?ContentType=application/vnd.openxmlformats-officedocument.spreadsheetml.worksheet+xml">
        <DigestMethod Algorithm="http://www.w3.org/2001/04/xmlenc#sha256"/>
        <DigestValue>NuolU1U82nTrtajtcTMfm3g4POPWctsA92N7nrmw57Q=</DigestValue>
      </Reference>
      <Reference URI="/xl/worksheets/sheet18.xml?ContentType=application/vnd.openxmlformats-officedocument.spreadsheetml.worksheet+xml">
        <DigestMethod Algorithm="http://www.w3.org/2001/04/xmlenc#sha256"/>
        <DigestValue>sty8zVRQZdQ4SzGv/tL3u9e/eV61hkNrgXiRRTaNXrk=</DigestValue>
      </Reference>
      <Reference URI="/xl/worksheets/sheet19.xml?ContentType=application/vnd.openxmlformats-officedocument.spreadsheetml.worksheet+xml">
        <DigestMethod Algorithm="http://www.w3.org/2001/04/xmlenc#sha256"/>
        <DigestValue>neMYFDUnIE+zvYXXGs/5bvng18uH4SV4QEUe6Ipt+AE=</DigestValue>
      </Reference>
      <Reference URI="/xl/worksheets/sheet2.xml?ContentType=application/vnd.openxmlformats-officedocument.spreadsheetml.worksheet+xml">
        <DigestMethod Algorithm="http://www.w3.org/2001/04/xmlenc#sha256"/>
        <DigestValue>P7dtF2LMnrbOLmsJWsDaSgwkqxZnCkooX2Hgu0QxAeY=</DigestValue>
      </Reference>
      <Reference URI="/xl/worksheets/sheet20.xml?ContentType=application/vnd.openxmlformats-officedocument.spreadsheetml.worksheet+xml">
        <DigestMethod Algorithm="http://www.w3.org/2001/04/xmlenc#sha256"/>
        <DigestValue>5EFbgzzS6gjwpmuGyGXnPcCsOraoIB0j7VeT1m/VSzE=</DigestValue>
      </Reference>
      <Reference URI="/xl/worksheets/sheet21.xml?ContentType=application/vnd.openxmlformats-officedocument.spreadsheetml.worksheet+xml">
        <DigestMethod Algorithm="http://www.w3.org/2001/04/xmlenc#sha256"/>
        <DigestValue>cbUCWd9FmDjTfiTfK1T6G6gHe9A1fMDKQFQPJ08L1qg=</DigestValue>
      </Reference>
      <Reference URI="/xl/worksheets/sheet22.xml?ContentType=application/vnd.openxmlformats-officedocument.spreadsheetml.worksheet+xml">
        <DigestMethod Algorithm="http://www.w3.org/2001/04/xmlenc#sha256"/>
        <DigestValue>Ww8nGrI7w/GIJRsKV2YaBJ6JfoWvsNCDS+ZO36Dbw2w=</DigestValue>
      </Reference>
      <Reference URI="/xl/worksheets/sheet23.xml?ContentType=application/vnd.openxmlformats-officedocument.spreadsheetml.worksheet+xml">
        <DigestMethod Algorithm="http://www.w3.org/2001/04/xmlenc#sha256"/>
        <DigestValue>25EK+NP7AQCzsqhHa8U0xnC0IxSQp/+K2RfKdOZ4aRQ=</DigestValue>
      </Reference>
      <Reference URI="/xl/worksheets/sheet24.xml?ContentType=application/vnd.openxmlformats-officedocument.spreadsheetml.worksheet+xml">
        <DigestMethod Algorithm="http://www.w3.org/2001/04/xmlenc#sha256"/>
        <DigestValue>TCCmzfig4amb9cVGrVu6+ynV5ES5KPGclw2ydmN8Zec=</DigestValue>
      </Reference>
      <Reference URI="/xl/worksheets/sheet25.xml?ContentType=application/vnd.openxmlformats-officedocument.spreadsheetml.worksheet+xml">
        <DigestMethod Algorithm="http://www.w3.org/2001/04/xmlenc#sha256"/>
        <DigestValue>KauAR5vAP2E2tr5a+epZ/rtJRwfRhWk55xaQhBasi4Q=</DigestValue>
      </Reference>
      <Reference URI="/xl/worksheets/sheet26.xml?ContentType=application/vnd.openxmlformats-officedocument.spreadsheetml.worksheet+xml">
        <DigestMethod Algorithm="http://www.w3.org/2001/04/xmlenc#sha256"/>
        <DigestValue>3Dio378V2DYCmVyaKTLr/81fGZHKu1KCoC9+nslggiA=</DigestValue>
      </Reference>
      <Reference URI="/xl/worksheets/sheet27.xml?ContentType=application/vnd.openxmlformats-officedocument.spreadsheetml.worksheet+xml">
        <DigestMethod Algorithm="http://www.w3.org/2001/04/xmlenc#sha256"/>
        <DigestValue>e1CpoDf/i9rrMvl3OP5+C2pmsF6t59y1dDa8HM8vBQI=</DigestValue>
      </Reference>
      <Reference URI="/xl/worksheets/sheet28.xml?ContentType=application/vnd.openxmlformats-officedocument.spreadsheetml.worksheet+xml">
        <DigestMethod Algorithm="http://www.w3.org/2001/04/xmlenc#sha256"/>
        <DigestValue>tAt9iqV3aDaLaflbyhWZjZ+M+u6G1LLAIOO+gGHxNqE=</DigestValue>
      </Reference>
      <Reference URI="/xl/worksheets/sheet29.xml?ContentType=application/vnd.openxmlformats-officedocument.spreadsheetml.worksheet+xml">
        <DigestMethod Algorithm="http://www.w3.org/2001/04/xmlenc#sha256"/>
        <DigestValue>Ch6Lp5E2IBPE9BErzRV4WOZrhnnuUDc6MiVkrpzelVg=</DigestValue>
      </Reference>
      <Reference URI="/xl/worksheets/sheet3.xml?ContentType=application/vnd.openxmlformats-officedocument.spreadsheetml.worksheet+xml">
        <DigestMethod Algorithm="http://www.w3.org/2001/04/xmlenc#sha256"/>
        <DigestValue>s3uRDRLF0jyqqA+2/4goegLRm3jbdXLk1Ra3alR3gR4=</DigestValue>
      </Reference>
      <Reference URI="/xl/worksheets/sheet30.xml?ContentType=application/vnd.openxmlformats-officedocument.spreadsheetml.worksheet+xml">
        <DigestMethod Algorithm="http://www.w3.org/2001/04/xmlenc#sha256"/>
        <DigestValue>htmgINe8cbrj2fD804Eok7w0tny0cDcjf0JWmS51y2k=</DigestValue>
      </Reference>
      <Reference URI="/xl/worksheets/sheet31.xml?ContentType=application/vnd.openxmlformats-officedocument.spreadsheetml.worksheet+xml">
        <DigestMethod Algorithm="http://www.w3.org/2001/04/xmlenc#sha256"/>
        <DigestValue>xHJpp1KAoAtFLJx5K+oux3P54lj0RvKuKHiZY6p2wxM=</DigestValue>
      </Reference>
      <Reference URI="/xl/worksheets/sheet32.xml?ContentType=application/vnd.openxmlformats-officedocument.spreadsheetml.worksheet+xml">
        <DigestMethod Algorithm="http://www.w3.org/2001/04/xmlenc#sha256"/>
        <DigestValue>drNvSxh4W/YmuIoXTKS8xrvBNpZCqqkQOtQNHH6MZp0=</DigestValue>
      </Reference>
      <Reference URI="/xl/worksheets/sheet4.xml?ContentType=application/vnd.openxmlformats-officedocument.spreadsheetml.worksheet+xml">
        <DigestMethod Algorithm="http://www.w3.org/2001/04/xmlenc#sha256"/>
        <DigestValue>c49b6Y333MEeTmAqb6Qehx1gvdBJukgdzQvd6YsDv7M=</DigestValue>
      </Reference>
      <Reference URI="/xl/worksheets/sheet5.xml?ContentType=application/vnd.openxmlformats-officedocument.spreadsheetml.worksheet+xml">
        <DigestMethod Algorithm="http://www.w3.org/2001/04/xmlenc#sha256"/>
        <DigestValue>meAzvUWyhNbXdGGqy/jZIlwUIpYtaZ3DdmCHQuCt310=</DigestValue>
      </Reference>
      <Reference URI="/xl/worksheets/sheet6.xml?ContentType=application/vnd.openxmlformats-officedocument.spreadsheetml.worksheet+xml">
        <DigestMethod Algorithm="http://www.w3.org/2001/04/xmlenc#sha256"/>
        <DigestValue>K2VUrk6ZXfYG929/eMJC+LgoQ7LhKZB8sG1g6s8ilQI=</DigestValue>
      </Reference>
      <Reference URI="/xl/worksheets/sheet7.xml?ContentType=application/vnd.openxmlformats-officedocument.spreadsheetml.worksheet+xml">
        <DigestMethod Algorithm="http://www.w3.org/2001/04/xmlenc#sha256"/>
        <DigestValue>8pTiZvS6sypwGk2YhqqN68Ebn5Fi25STBUR5h5/srVI=</DigestValue>
      </Reference>
      <Reference URI="/xl/worksheets/sheet8.xml?ContentType=application/vnd.openxmlformats-officedocument.spreadsheetml.worksheet+xml">
        <DigestMethod Algorithm="http://www.w3.org/2001/04/xmlenc#sha256"/>
        <DigestValue>2njnRecvSHjpeLL4g9uZ4+wLZH3IEvRmHdFEaKv+LeM=</DigestValue>
      </Reference>
      <Reference URI="/xl/worksheets/sheet9.xml?ContentType=application/vnd.openxmlformats-officedocument.spreadsheetml.worksheet+xml">
        <DigestMethod Algorithm="http://www.w3.org/2001/04/xmlenc#sha256"/>
        <DigestValue>ELuW/TfLEYxKLxWzmsXOjMm5JRWQ+c4Ef38Kt/2oros=</DigestValue>
      </Reference>
    </Manifest>
    <SignatureProperties>
      <SignatureProperty Id="idSignatureTime" Target="#idPackageSignature">
        <mdssi:SignatureTime xmlns:mdssi="http://schemas.openxmlformats.org/package/2006/digital-signature">
          <mdssi:Format>YYYY-MM-DDThh:mm:ssTZD</mdssi:Format>
          <mdssi:Value>2026-01-30T13:50:29Z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16.0.19530/27</OfficeVersion>
          <ApplicationVersion>16.0.19530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2026-01-30T13:50:29Z</xd:SigningTime>
          <xd:SigningCertificate>
            <xd:Cert>
              <xd:CertDigest>
                <DigestMethod Algorithm="http://www.w3.org/2001/04/xmlenc#sha256"/>
                <DigestValue>5BtU0vqy5oxtF/R07vOKTulF+UUgM+OYlUokcLOcroc=</DigestValue>
              </xd:CertDigest>
              <xd:IssuerSerial>
                <X509IssuerName>CN=NBG Class 2 INT Sub CA, DC=nbg, DC=ge</X509IssuerName>
                <X509SerialNumber>88977169166863192727411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/rgW8TKZW8EKCf5U7jZzgqX9NZ6kTzRxSFc/16zAgrg=</DigestValue>
    </Reference>
    <Reference Type="http://www.w3.org/2000/09/xmldsig#Object" URI="#idOfficeObject">
      <DigestMethod Algorithm="http://www.w3.org/2001/04/xmlenc#sha256"/>
      <DigestValue>3zfxjvO13/0Hw8UyUIwAhwhlhor0Q+X4w4IFFLAmy1M=</DigestValue>
    </Reference>
    <Reference Type="http://uri.etsi.org/01903#SignedProperties" URI="#idSignedProperties">
      <Transforms>
        <Transform Algorithm="http://www.w3.org/TR/2001/REC-xml-c14n-20010315"/>
      </Transforms>
      <DigestMethod Algorithm="http://www.w3.org/2001/04/xmlenc#sha256"/>
      <DigestValue>/ST9IomPeh2YHAm1qlR57J+nNxALVWBBTr/ymqGLIfQ=</DigestValue>
    </Reference>
  </SignedInfo>
  <SignatureValue>VPpoOA3S+tAznwk/PBfdQcLx9WmMtTBzuJw9k7KRx4lJe0ae2rKQaMYcJq7C2EMh42qCFx97vw7K
ZAd9aUbXMSO8xKD4bu9lAIiMx8M+qMd+oIFyq904YqCMWLPGY/aq7mC9Q5yxpCP5rgbJt8Ecz3f9
MaYad1WgTr1kvNZHrO2Ai7r182tDFW/lBlWsbrOlIh+Rl3ax0e+sntNgyMyh5C+xHxZtZFPHf3j0
1OfNEiyn4J9JeKApgnA4MF4rFcUNJ8tci4PpbPREeqP32dSJwr34JoY3vLCZPJ9KIw6HoPvhed/B
7MHWSwJ4lp71vLC1GNx5WlWdcU9HYcQ1w+EnJQ==</SignatureValue>
  <KeyInfo>
    <X509Data>
      <X509Certificate>MIIGSzCCBTOgAwIBAgIKEt4+JgAEAAKfdDANBgkqhkiG9w0BAQsFADBKMRIwEAYKCZImiZPyLGQBGRYCZ2UxEzARBgoJkiaJk/IsZAEZFgNuYmcxHzAdBgNVBAMTFk5CRyBDbGFzcyAyIElOVCBTdWIgQ0EwHhcNMjUxMTE5MDc1NTIxWhcNMjcxMTE5MDc1NTIxWjBJMSEwHwYDVQQKExhQQVlTRVJBIEJBTksgR0VPUkdJQSBKU0MxJDAiBgNVBAMTG0JQUyAtIFRvcm5pa2UgTmF0c3ZsaXNodmlsaTCCASIwDQYJKoZIhvcNAQEBBQADggEPADCCAQoCggEBAMsD5RVYQxs/EsDgE2ShacWVDpeOgzz9Vo8y2Zcl1k60ccnxWJ7Ken6Q+V0BeMlgEotY7g15WELJJn+TPuWNzCXun5tqIGpjrdWHC5yBoqMhoN82zfkaIyFtFmTWuYBIhtxsLAoSrSfOl3SLFjrYFVlk85M81GSUuL2AM/ASe8edXENnppdoC+mYsRV+JdtXlXN05+adUfCILthMHemQoExlyl77hVpZSsS+JU3CKVwn8Crr4zxIf7In48MFKnw0RxupMzBWo6nVyN/BqZFMLYW2gDcDQizT7D2gwEeZDIh6QiGHohGe9PlJ8xDB6s9NPvO/ECQEM5csB+tMtUvjgQECAwEAAaOCAzIwggMuMDwGCSsGAQQBgjcVBwQvMC0GJSsGAQQBgjcVCOayYION9USGgZkJg7ihSoO+hHEEg8SRM4SDiF0CAWQCASMwHQYDVR0lBBYwFAYIKwYBBQUHAwIGCCsGAQUFBwMEMAsGA1UdDwQEAwIHgDAnBgkrBgEEAYI3FQoEGjAYMAoGCCsGAQUFBwMCMAoGCCsGAQUFBwMEMB0GA1UdDgQWBBRgpdRjsgI2DZcXA6s6p/c12KRLq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QpLmNydDANBgkqhkiG9w0BAQsFAAOCAQEAM3GbYzacPIhQ0cn5ho+Wk7MoUFZfzKGHumrdHegHcu4iGtfAz/nQiCgNhk8JwNiTHZaxqHuSn01Nosrh/mVCPXTipsw/h9Ot9wqGq1i9WgKkihooyDhhzb0o7+oSmINpwIXc103xXVlfEEmdT/ntOLyHaSSVfF+tiI90MaVnNL78Y33pvXrXwEDVRUQWWUnMJ6w5xILMG6iVx438jvIqx+xrWTDNr5KiNUCgXUx9flzj4FI5nnLcH3Tpv0g6i0IXy5BS+7xQDcxrlUlRPaFCzXy9Hw00oy0UiGwxui/FbdE4H6rZebEOzxJkv09YAlqg7TZ+VNRgRDjjZpqNFOgKE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IamsKKa2xz2Sn+dlQJmIo6Hp8YTBUUsL+I1k2Eh2BFo=</DigestValue>
      </Reference>
      <Reference URI="/xl/comments1.xml?ContentType=application/vnd.openxmlformats-officedocument.spreadsheetml.comments+xml">
        <DigestMethod Algorithm="http://www.w3.org/2001/04/xmlenc#sha256"/>
        <DigestValue>3SeahNnq/znRTVE130XPRzGqjEzW1lnX3oyUaqMxfiQ=</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xWXkihHzzmTGDQvupV4Vpi6e667bIrTOAEsHMR6mgd0=</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hkDzXaVpSsrFpnEkE1hr0S99GQRuWQhHUVEG4ffZlWk=</DigestValue>
      </Reference>
      <Reference URI="/xl/printerSettings/printerSettings12.bin?ContentType=application/vnd.openxmlformats-officedocument.spreadsheetml.printerSettings">
        <DigestMethod Algorithm="http://www.w3.org/2001/04/xmlenc#sha256"/>
        <DigestValue>86+sc8Rko5cNZ5BGa++/4xNznWSElckK3iS1B5pTwDQ=</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BfOqFYncvTrOA0w5jBPLJpo6svE1gFZliFydlsU/uz4=</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iE26OokMEnQMYiWgMfFhVXzSbn0Dmk333xx6Y+G1iUw=</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iE26OokMEnQMYiWgMfFhVXzSbn0Dmk333xx6Y+G1iUw=</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Zf+2inOYROVAfhawxowIAh57tXNb6KmisDMViR1ikcU=</DigestValue>
      </Reference>
      <Reference URI="/xl/printerSettings/printerSettings4.bin?ContentType=application/vnd.openxmlformats-officedocument.spreadsheetml.printerSettings">
        <DigestMethod Algorithm="http://www.w3.org/2001/04/xmlenc#sha256"/>
        <DigestValue>PDqrgTuwR2l3h1j2tmXMd4tu94lg1k4HLYbznQNX2Zo=</DigestValue>
      </Reference>
      <Reference URI="/xl/printerSettings/printerSettings5.bin?ContentType=application/vnd.openxmlformats-officedocument.spreadsheetml.printerSettings">
        <DigestMethod Algorithm="http://www.w3.org/2001/04/xmlenc#sha256"/>
        <DigestValue>86+sc8Rko5cNZ5BGa++/4xNznWSElckK3iS1B5pTwDQ=</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+PIXA9wWUNARMAsaLbJWJl1E6heqVyG19njJ/iFUENY=</DigestValue>
      </Reference>
      <Reference URI="/xl/styles.xml?ContentType=application/vnd.openxmlformats-officedocument.spreadsheetml.styles+xml">
        <DigestMethod Algorithm="http://www.w3.org/2001/04/xmlenc#sha256"/>
        <DigestValue>PE1WF/F/CX5sQwO6tjtPXlsDsek2z+tR5J44L5k9sUY=</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90+wRGIvJIlvSCdd+SQEYXaYl020uTW6/wmu83Aafn0=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Ns4ZAYNDNkTA/qmNhgkk9mY0hOPMTrA3O16TJ/0ktHw=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HDw/la4gPFG745tLeXKfVVTog7snEu8MzRkvZ4SQa8g=</DigestValue>
      </Reference>
      <Reference URI="/xl/worksheets/sheet10.xml?ContentType=application/vnd.openxmlformats-officedocument.spreadsheetml.worksheet+xml">
        <DigestMethod Algorithm="http://www.w3.org/2001/04/xmlenc#sha256"/>
        <DigestValue>8snoCsTkSXNGnhav68mx1njvddylp+9uaT8UUmiHL6c=</DigestValue>
      </Reference>
      <Reference URI="/xl/worksheets/sheet11.xml?ContentType=application/vnd.openxmlformats-officedocument.spreadsheetml.worksheet+xml">
        <DigestMethod Algorithm="http://www.w3.org/2001/04/xmlenc#sha256"/>
        <DigestValue>XJznAF+94fyXxAorV8CRRNIrzQWZBSRiTY0Y81bxQAs=</DigestValue>
      </Reference>
      <Reference URI="/xl/worksheets/sheet12.xml?ContentType=application/vnd.openxmlformats-officedocument.spreadsheetml.worksheet+xml">
        <DigestMethod Algorithm="http://www.w3.org/2001/04/xmlenc#sha256"/>
        <DigestValue>Ec+BfLkxk0gFfw+iTyJhCRLkeS00y8Jjg8mS6we4CSQ=</DigestValue>
      </Reference>
      <Reference URI="/xl/worksheets/sheet13.xml?ContentType=application/vnd.openxmlformats-officedocument.spreadsheetml.worksheet+xml">
        <DigestMethod Algorithm="http://www.w3.org/2001/04/xmlenc#sha256"/>
        <DigestValue>pMHsEWmN84E3GVkyFgw3BGLInWtB4bkaZAB4DNJ9pEc=</DigestValue>
      </Reference>
      <Reference URI="/xl/worksheets/sheet14.xml?ContentType=application/vnd.openxmlformats-officedocument.spreadsheetml.worksheet+xml">
        <DigestMethod Algorithm="http://www.w3.org/2001/04/xmlenc#sha256"/>
        <DigestValue>ex3tfNuKRsdbQaVVQRFIxFe6u94Vah+nWDd0jsXgU6I=</DigestValue>
      </Reference>
      <Reference URI="/xl/worksheets/sheet15.xml?ContentType=application/vnd.openxmlformats-officedocument.spreadsheetml.worksheet+xml">
        <DigestMethod Algorithm="http://www.w3.org/2001/04/xmlenc#sha256"/>
        <DigestValue>7YrbMXiqEO1grMSYVMf+cvp25XqfkpVzxZjlnvs8Rdc=</DigestValue>
      </Reference>
      <Reference URI="/xl/worksheets/sheet16.xml?ContentType=application/vnd.openxmlformats-officedocument.spreadsheetml.worksheet+xml">
        <DigestMethod Algorithm="http://www.w3.org/2001/04/xmlenc#sha256"/>
        <DigestValue>x2yKtKzQlVprE6jbVeaTKu7fWsbychOOrKXXozAVMyU=</DigestValue>
      </Reference>
      <Reference URI="/xl/worksheets/sheet17.xml?ContentType=application/vnd.openxmlformats-officedocument.spreadsheetml.worksheet+xml">
        <DigestMethod Algorithm="http://www.w3.org/2001/04/xmlenc#sha256"/>
        <DigestValue>NuolU1U82nTrtajtcTMfm3g4POPWctsA92N7nrmw57Q=</DigestValue>
      </Reference>
      <Reference URI="/xl/worksheets/sheet18.xml?ContentType=application/vnd.openxmlformats-officedocument.spreadsheetml.worksheet+xml">
        <DigestMethod Algorithm="http://www.w3.org/2001/04/xmlenc#sha256"/>
        <DigestValue>sty8zVRQZdQ4SzGv/tL3u9e/eV61hkNrgXiRRTaNXrk=</DigestValue>
      </Reference>
      <Reference URI="/xl/worksheets/sheet19.xml?ContentType=application/vnd.openxmlformats-officedocument.spreadsheetml.worksheet+xml">
        <DigestMethod Algorithm="http://www.w3.org/2001/04/xmlenc#sha256"/>
        <DigestValue>neMYFDUnIE+zvYXXGs/5bvng18uH4SV4QEUe6Ipt+AE=</DigestValue>
      </Reference>
      <Reference URI="/xl/worksheets/sheet2.xml?ContentType=application/vnd.openxmlformats-officedocument.spreadsheetml.worksheet+xml">
        <DigestMethod Algorithm="http://www.w3.org/2001/04/xmlenc#sha256"/>
        <DigestValue>P7dtF2LMnrbOLmsJWsDaSgwkqxZnCkooX2Hgu0QxAeY=</DigestValue>
      </Reference>
      <Reference URI="/xl/worksheets/sheet20.xml?ContentType=application/vnd.openxmlformats-officedocument.spreadsheetml.worksheet+xml">
        <DigestMethod Algorithm="http://www.w3.org/2001/04/xmlenc#sha256"/>
        <DigestValue>5EFbgzzS6gjwpmuGyGXnPcCsOraoIB0j7VeT1m/VSzE=</DigestValue>
      </Reference>
      <Reference URI="/xl/worksheets/sheet21.xml?ContentType=application/vnd.openxmlformats-officedocument.spreadsheetml.worksheet+xml">
        <DigestMethod Algorithm="http://www.w3.org/2001/04/xmlenc#sha256"/>
        <DigestValue>cbUCWd9FmDjTfiTfK1T6G6gHe9A1fMDKQFQPJ08L1qg=</DigestValue>
      </Reference>
      <Reference URI="/xl/worksheets/sheet22.xml?ContentType=application/vnd.openxmlformats-officedocument.spreadsheetml.worksheet+xml">
        <DigestMethod Algorithm="http://www.w3.org/2001/04/xmlenc#sha256"/>
        <DigestValue>Ww8nGrI7w/GIJRsKV2YaBJ6JfoWvsNCDS+ZO36Dbw2w=</DigestValue>
      </Reference>
      <Reference URI="/xl/worksheets/sheet23.xml?ContentType=application/vnd.openxmlformats-officedocument.spreadsheetml.worksheet+xml">
        <DigestMethod Algorithm="http://www.w3.org/2001/04/xmlenc#sha256"/>
        <DigestValue>25EK+NP7AQCzsqhHa8U0xnC0IxSQp/+K2RfKdOZ4aRQ=</DigestValue>
      </Reference>
      <Reference URI="/xl/worksheets/sheet24.xml?ContentType=application/vnd.openxmlformats-officedocument.spreadsheetml.worksheet+xml">
        <DigestMethod Algorithm="http://www.w3.org/2001/04/xmlenc#sha256"/>
        <DigestValue>TCCmzfig4amb9cVGrVu6+ynV5ES5KPGclw2ydmN8Zec=</DigestValue>
      </Reference>
      <Reference URI="/xl/worksheets/sheet25.xml?ContentType=application/vnd.openxmlformats-officedocument.spreadsheetml.worksheet+xml">
        <DigestMethod Algorithm="http://www.w3.org/2001/04/xmlenc#sha256"/>
        <DigestValue>KauAR5vAP2E2tr5a+epZ/rtJRwfRhWk55xaQhBasi4Q=</DigestValue>
      </Reference>
      <Reference URI="/xl/worksheets/sheet26.xml?ContentType=application/vnd.openxmlformats-officedocument.spreadsheetml.worksheet+xml">
        <DigestMethod Algorithm="http://www.w3.org/2001/04/xmlenc#sha256"/>
        <DigestValue>3Dio378V2DYCmVyaKTLr/81fGZHKu1KCoC9+nslggiA=</DigestValue>
      </Reference>
      <Reference URI="/xl/worksheets/sheet27.xml?ContentType=application/vnd.openxmlformats-officedocument.spreadsheetml.worksheet+xml">
        <DigestMethod Algorithm="http://www.w3.org/2001/04/xmlenc#sha256"/>
        <DigestValue>e1CpoDf/i9rrMvl3OP5+C2pmsF6t59y1dDa8HM8vBQI=</DigestValue>
      </Reference>
      <Reference URI="/xl/worksheets/sheet28.xml?ContentType=application/vnd.openxmlformats-officedocument.spreadsheetml.worksheet+xml">
        <DigestMethod Algorithm="http://www.w3.org/2001/04/xmlenc#sha256"/>
        <DigestValue>tAt9iqV3aDaLaflbyhWZjZ+M+u6G1LLAIOO+gGHxNqE=</DigestValue>
      </Reference>
      <Reference URI="/xl/worksheets/sheet29.xml?ContentType=application/vnd.openxmlformats-officedocument.spreadsheetml.worksheet+xml">
        <DigestMethod Algorithm="http://www.w3.org/2001/04/xmlenc#sha256"/>
        <DigestValue>Ch6Lp5E2IBPE9BErzRV4WOZrhnnuUDc6MiVkrpzelVg=</DigestValue>
      </Reference>
      <Reference URI="/xl/worksheets/sheet3.xml?ContentType=application/vnd.openxmlformats-officedocument.spreadsheetml.worksheet+xml">
        <DigestMethod Algorithm="http://www.w3.org/2001/04/xmlenc#sha256"/>
        <DigestValue>s3uRDRLF0jyqqA+2/4goegLRm3jbdXLk1Ra3alR3gR4=</DigestValue>
      </Reference>
      <Reference URI="/xl/worksheets/sheet30.xml?ContentType=application/vnd.openxmlformats-officedocument.spreadsheetml.worksheet+xml">
        <DigestMethod Algorithm="http://www.w3.org/2001/04/xmlenc#sha256"/>
        <DigestValue>htmgINe8cbrj2fD804Eok7w0tny0cDcjf0JWmS51y2k=</DigestValue>
      </Reference>
      <Reference URI="/xl/worksheets/sheet31.xml?ContentType=application/vnd.openxmlformats-officedocument.spreadsheetml.worksheet+xml">
        <DigestMethod Algorithm="http://www.w3.org/2001/04/xmlenc#sha256"/>
        <DigestValue>xHJpp1KAoAtFLJx5K+oux3P54lj0RvKuKHiZY6p2wxM=</DigestValue>
      </Reference>
      <Reference URI="/xl/worksheets/sheet32.xml?ContentType=application/vnd.openxmlformats-officedocument.spreadsheetml.worksheet+xml">
        <DigestMethod Algorithm="http://www.w3.org/2001/04/xmlenc#sha256"/>
        <DigestValue>drNvSxh4W/YmuIoXTKS8xrvBNpZCqqkQOtQNHH6MZp0=</DigestValue>
      </Reference>
      <Reference URI="/xl/worksheets/sheet4.xml?ContentType=application/vnd.openxmlformats-officedocument.spreadsheetml.worksheet+xml">
        <DigestMethod Algorithm="http://www.w3.org/2001/04/xmlenc#sha256"/>
        <DigestValue>c49b6Y333MEeTmAqb6Qehx1gvdBJukgdzQvd6YsDv7M=</DigestValue>
      </Reference>
      <Reference URI="/xl/worksheets/sheet5.xml?ContentType=application/vnd.openxmlformats-officedocument.spreadsheetml.worksheet+xml">
        <DigestMethod Algorithm="http://www.w3.org/2001/04/xmlenc#sha256"/>
        <DigestValue>meAzvUWyhNbXdGGqy/jZIlwUIpYtaZ3DdmCHQuCt310=</DigestValue>
      </Reference>
      <Reference URI="/xl/worksheets/sheet6.xml?ContentType=application/vnd.openxmlformats-officedocument.spreadsheetml.worksheet+xml">
        <DigestMethod Algorithm="http://www.w3.org/2001/04/xmlenc#sha256"/>
        <DigestValue>K2VUrk6ZXfYG929/eMJC+LgoQ7LhKZB8sG1g6s8ilQI=</DigestValue>
      </Reference>
      <Reference URI="/xl/worksheets/sheet7.xml?ContentType=application/vnd.openxmlformats-officedocument.spreadsheetml.worksheet+xml">
        <DigestMethod Algorithm="http://www.w3.org/2001/04/xmlenc#sha256"/>
        <DigestValue>8pTiZvS6sypwGk2YhqqN68Ebn5Fi25STBUR5h5/srVI=</DigestValue>
      </Reference>
      <Reference URI="/xl/worksheets/sheet8.xml?ContentType=application/vnd.openxmlformats-officedocument.spreadsheetml.worksheet+xml">
        <DigestMethod Algorithm="http://www.w3.org/2001/04/xmlenc#sha256"/>
        <DigestValue>2njnRecvSHjpeLL4g9uZ4+wLZH3IEvRmHdFEaKv+LeM=</DigestValue>
      </Reference>
      <Reference URI="/xl/worksheets/sheet9.xml?ContentType=application/vnd.openxmlformats-officedocument.spreadsheetml.worksheet+xml">
        <DigestMethod Algorithm="http://www.w3.org/2001/04/xmlenc#sha256"/>
        <DigestValue>ELuW/TfLEYxKLxWzmsXOjMm5JRWQ+c4Ef38Kt/2oros=</DigestValue>
      </Reference>
    </Manifest>
    <SignatureProperties>
      <SignatureProperty Id="idSignatureTime" Target="#idPackageSignature">
        <mdssi:SignatureTime xmlns:mdssi="http://schemas.openxmlformats.org/package/2006/digital-signature">
          <mdssi:Format>YYYY-MM-DDThh:mm:ssTZD</mdssi:Format>
          <mdssi:Value>2026-01-30T13:50:38Z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16.0.19530/27</OfficeVersion>
          <ApplicationVersion>16.0.19530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2026-01-30T13:50:38Z</xd:SigningTime>
          <xd:SigningCertificate>
            <xd:Cert>
              <xd:CertDigest>
                <DigestMethod Algorithm="http://www.w3.org/2001/04/xmlenc#sha256"/>
                <DigestValue>GH/DnfjqWO3QBq9W2vlYb36k4tR+qWYOhDQ3dqKeYgw=</DigestValue>
              </xd:CertDigest>
              <xd:IssuerSerial>
                <X509IssuerName>CN=NBG Class 2 INT Sub CA, DC=nbg, DC=ge</X509IssuerName>
                <X509SerialNumber>89102252142913780883316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 </vt:lpstr>
      <vt:lpstr>1. key ratios </vt:lpstr>
      <vt:lpstr>2. SOFP</vt:lpstr>
      <vt:lpstr>3. SOPL</vt:lpstr>
      <vt:lpstr>4. Off-balance</vt:lpstr>
      <vt:lpstr>5. RWA</vt:lpstr>
      <vt:lpstr>6. Administrators-shareholders</vt:lpstr>
      <vt:lpstr>7. LI1 </vt:lpstr>
      <vt:lpstr>8. LI2</vt:lpstr>
      <vt:lpstr>9.Capital</vt:lpstr>
      <vt:lpstr>9.1. Capital Requirements</vt:lpstr>
      <vt:lpstr>9.2. MREL1</vt:lpstr>
      <vt:lpstr>9.3. MREL2</vt:lpstr>
      <vt:lpstr>10. CC2</vt:lpstr>
      <vt:lpstr>11. CRWA </vt:lpstr>
      <vt:lpstr>12. CRM</vt:lpstr>
      <vt:lpstr>13. CRME </vt:lpstr>
      <vt:lpstr>14. LCR</vt:lpstr>
      <vt:lpstr>15. CCR </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2026-01-30T13:03:23Z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