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B41050AE-10AC-4892-BF13-2CA6059E6C04}" xr6:coauthVersionLast="47" xr6:coauthVersionMax="47" xr10:uidLastSave="{00000000-0000-0000-0000-000000000000}"/>
  <bookViews>
    <workbookView xWindow="-120" yWindow="-120" windowWidth="29040" windowHeight="15720" tabRatio="919" xr2:uid="{00000000-000D-0000-FFFF-FFFF00000000}"/>
  </bookViews>
  <sheets>
    <sheet name="Info " sheetId="82" r:id="rId1"/>
    <sheet name="1. key ratios " sheetId="84" r:id="rId2"/>
    <sheet name="2. SOFP" sheetId="108" r:id="rId3"/>
    <sheet name="3. SOPL" sheetId="109" r:id="rId4"/>
    <sheet name="4. Off-balance" sheetId="110" r:id="rId5"/>
    <sheet name="5. RWA"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საშუალო_აქტივები">#REF!</definedName>
    <definedName name="საშუალო_წლიური_კაპიტალი">#REF!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97" l="1"/>
  <c r="G24" i="97"/>
  <c r="G18" i="97"/>
  <c r="G14" i="97"/>
  <c r="G11" i="97"/>
  <c r="G8" i="97"/>
  <c r="E26" i="88"/>
  <c r="E17" i="88"/>
  <c r="E9" i="88"/>
  <c r="E10" i="88"/>
  <c r="E12" i="88"/>
  <c r="E13" i="88"/>
  <c r="E18" i="88"/>
  <c r="E21" i="88"/>
  <c r="E24" i="88"/>
  <c r="E27" i="88"/>
  <c r="E29" i="88"/>
  <c r="E32" i="88"/>
  <c r="E33" i="88"/>
  <c r="E36" i="88"/>
  <c r="S18" i="90" l="1"/>
  <c r="S9" i="90"/>
  <c r="S10" i="90"/>
  <c r="E8" i="88"/>
  <c r="E35" i="88"/>
  <c r="E23" i="88"/>
  <c r="E19" i="88"/>
  <c r="E15" i="88"/>
  <c r="E11" i="88"/>
  <c r="E34" i="88"/>
  <c r="E30" i="88"/>
  <c r="E28" i="88" s="1"/>
  <c r="E22" i="88"/>
  <c r="E14" i="88"/>
  <c r="S17" i="90"/>
  <c r="S21" i="90"/>
  <c r="S20" i="90"/>
  <c r="S19" i="90"/>
  <c r="S16" i="90"/>
  <c r="S15" i="90"/>
  <c r="S14" i="90"/>
  <c r="S13" i="90"/>
  <c r="S12" i="90"/>
  <c r="S11" i="90"/>
  <c r="G21" i="97"/>
  <c r="S8" i="90"/>
  <c r="E16" i="88"/>
  <c r="E25" i="88"/>
  <c r="E20" i="88"/>
  <c r="G37" i="97"/>
  <c r="E31" i="88"/>
  <c r="C35" i="95"/>
  <c r="E37" i="88" l="1"/>
  <c r="G39" i="97"/>
  <c r="H44" i="109"/>
  <c r="E44" i="109"/>
  <c r="H42" i="109"/>
  <c r="E42" i="109"/>
  <c r="E41" i="109"/>
  <c r="H40" i="109"/>
  <c r="E40" i="109"/>
  <c r="E39" i="109"/>
  <c r="E38" i="109"/>
  <c r="H36" i="109"/>
  <c r="E36" i="109"/>
  <c r="H35" i="109"/>
  <c r="E35" i="109"/>
  <c r="H33" i="109"/>
  <c r="E33" i="109"/>
  <c r="H32" i="109"/>
  <c r="H31" i="109"/>
  <c r="H30" i="109"/>
  <c r="H39" i="109" l="1"/>
  <c r="H41" i="109"/>
  <c r="H38" i="109"/>
  <c r="C6" i="86"/>
  <c r="B2" i="97" l="1"/>
  <c r="B2" i="95"/>
  <c r="B2" i="92"/>
  <c r="B2" i="93"/>
  <c r="B2" i="91"/>
  <c r="B2" i="64"/>
  <c r="B2" i="90"/>
  <c r="B2" i="69"/>
  <c r="B2" i="94"/>
  <c r="B2" i="89"/>
  <c r="B2" i="73"/>
  <c r="B2" i="88"/>
  <c r="B2" i="52"/>
  <c r="B2" i="86"/>
  <c r="B2" i="110"/>
  <c r="B2" i="109"/>
  <c r="B2" i="108"/>
  <c r="B1" i="110"/>
  <c r="B1" i="109"/>
  <c r="B1" i="108"/>
  <c r="C5" i="86" l="1"/>
  <c r="B2" i="120"/>
  <c r="B1" i="120"/>
  <c r="B2" i="119"/>
  <c r="B1" i="119"/>
  <c r="B2" i="118"/>
  <c r="B1" i="118"/>
  <c r="B2" i="117"/>
  <c r="B1" i="117"/>
  <c r="B2" i="116"/>
  <c r="B1" i="116"/>
  <c r="B2" i="115"/>
  <c r="B1" i="115"/>
  <c r="B2" i="114"/>
  <c r="B1" i="114"/>
  <c r="B2" i="113"/>
  <c r="B1" i="113"/>
  <c r="B2" i="112"/>
  <c r="B1" i="112"/>
  <c r="B2" i="111"/>
  <c r="B1" i="111"/>
  <c r="C10" i="115" l="1"/>
  <c r="C18" i="115" s="1"/>
  <c r="C7" i="114"/>
  <c r="D7" i="114"/>
  <c r="C10" i="114"/>
  <c r="C15" i="114" s="1"/>
  <c r="D10" i="114"/>
  <c r="D15" i="114" s="1"/>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C21" i="112"/>
  <c r="E21" i="112"/>
  <c r="F21" i="112"/>
  <c r="G21" i="112"/>
  <c r="H22" i="112"/>
  <c r="H23" i="112"/>
  <c r="H34" i="113" l="1"/>
  <c r="C6" i="69"/>
  <c r="D37" i="88" l="1"/>
  <c r="H43" i="110"/>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F30" i="110"/>
  <c r="E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E14" i="110" s="1"/>
  <c r="H16" i="110"/>
  <c r="E16" i="110"/>
  <c r="H15" i="110"/>
  <c r="E15" i="110"/>
  <c r="G14" i="110"/>
  <c r="F14" i="110"/>
  <c r="H14" i="110" s="1"/>
  <c r="H13" i="110"/>
  <c r="E13" i="110"/>
  <c r="H12" i="110"/>
  <c r="E12" i="110"/>
  <c r="G11" i="110"/>
  <c r="H11" i="110" s="1"/>
  <c r="F11" i="110"/>
  <c r="D11" i="110"/>
  <c r="C11" i="110"/>
  <c r="E11" i="110" s="1"/>
  <c r="H10" i="110"/>
  <c r="E10" i="110"/>
  <c r="H9" i="110"/>
  <c r="E9" i="110"/>
  <c r="G8" i="110"/>
  <c r="F8" i="110"/>
  <c r="D8" i="110"/>
  <c r="C8" i="110"/>
  <c r="E8" i="110" s="1"/>
  <c r="H7" i="110"/>
  <c r="E7" i="110"/>
  <c r="H6" i="110"/>
  <c r="E6" i="110"/>
  <c r="H28" i="109"/>
  <c r="H27" i="109"/>
  <c r="H26" i="109"/>
  <c r="H25" i="109"/>
  <c r="H24" i="109"/>
  <c r="H23" i="109"/>
  <c r="H22" i="109"/>
  <c r="H21" i="109"/>
  <c r="H20" i="109"/>
  <c r="H19" i="109"/>
  <c r="H18" i="109"/>
  <c r="H17" i="109"/>
  <c r="H16" i="109"/>
  <c r="H15" i="109"/>
  <c r="H14" i="109"/>
  <c r="H12" i="109"/>
  <c r="H11" i="109"/>
  <c r="H10" i="109"/>
  <c r="H9" i="109"/>
  <c r="H8" i="109"/>
  <c r="H7" i="109"/>
  <c r="H69" i="108"/>
  <c r="H67" i="108"/>
  <c r="H66" i="108"/>
  <c r="H65" i="108"/>
  <c r="H64" i="108"/>
  <c r="H63" i="108"/>
  <c r="H62" i="108"/>
  <c r="H61" i="108"/>
  <c r="H60" i="108"/>
  <c r="H59" i="108"/>
  <c r="H58" i="108"/>
  <c r="H57" i="108"/>
  <c r="H56" i="108"/>
  <c r="H55" i="108"/>
  <c r="H52" i="108"/>
  <c r="H51" i="108"/>
  <c r="H50" i="108"/>
  <c r="H49" i="108"/>
  <c r="H48" i="108"/>
  <c r="H46" i="108"/>
  <c r="H45" i="108"/>
  <c r="H44" i="108"/>
  <c r="H43" i="108"/>
  <c r="H42" i="108"/>
  <c r="H40" i="108"/>
  <c r="H39" i="108"/>
  <c r="H38" i="108"/>
  <c r="H35" i="108"/>
  <c r="E35" i="108"/>
  <c r="H34" i="108"/>
  <c r="E34" i="108"/>
  <c r="H32" i="108"/>
  <c r="H31" i="108"/>
  <c r="H29" i="108"/>
  <c r="H28" i="108"/>
  <c r="H27" i="108"/>
  <c r="H26" i="108"/>
  <c r="H23" i="108"/>
  <c r="H22" i="108"/>
  <c r="H21" i="108"/>
  <c r="H20" i="108"/>
  <c r="H18" i="108"/>
  <c r="H17" i="108"/>
  <c r="H16" i="108"/>
  <c r="H14" i="108"/>
  <c r="H13" i="108"/>
  <c r="H12" i="108"/>
  <c r="H11" i="108"/>
  <c r="E11" i="108"/>
  <c r="H9" i="108"/>
  <c r="H8" i="108"/>
  <c r="H30" i="108" l="1"/>
  <c r="H19" i="108"/>
  <c r="H29" i="109"/>
  <c r="H37" i="109"/>
  <c r="E34" i="109"/>
  <c r="H34" i="109"/>
  <c r="H13" i="109"/>
  <c r="H15" i="108"/>
  <c r="E37" i="109"/>
  <c r="H30" i="110"/>
  <c r="H47" i="108"/>
  <c r="H41" i="108"/>
  <c r="H8" i="110"/>
  <c r="E17" i="110"/>
  <c r="H6" i="109"/>
  <c r="H68" i="108"/>
  <c r="H53" i="108" l="1"/>
  <c r="H45" i="109"/>
  <c r="H43" i="109"/>
  <c r="B1" i="97" l="1"/>
  <c r="E8" i="97"/>
  <c r="D8" i="97"/>
  <c r="B1" i="95" l="1"/>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s="1"/>
  <c r="C38" i="95" s="1"/>
  <c r="D6" i="86" l="1"/>
  <c r="D13" i="86" s="1"/>
  <c r="N20" i="92" l="1"/>
  <c r="N19" i="92"/>
  <c r="E19" i="92"/>
  <c r="N18" i="92"/>
  <c r="E18" i="92"/>
  <c r="N17" i="92"/>
  <c r="E17" i="92"/>
  <c r="N16" i="92"/>
  <c r="E16" i="92"/>
  <c r="E14" i="92" s="1"/>
  <c r="E21" i="92" s="1"/>
  <c r="N15" i="92"/>
  <c r="N14" i="92" s="1"/>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I21" i="92" s="1"/>
  <c r="H7" i="92"/>
  <c r="H21" i="92" s="1"/>
  <c r="G7" i="92"/>
  <c r="G21" i="92" s="1"/>
  <c r="F7" i="92"/>
  <c r="F21" i="92" s="1"/>
  <c r="E7" i="92"/>
  <c r="C7" i="92"/>
  <c r="N7" i="92" l="1"/>
  <c r="N21" i="92" s="1"/>
  <c r="C21" i="92"/>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22" i="90" l="1"/>
  <c r="C12" i="89"/>
  <c r="C6" i="89"/>
  <c r="D22" i="90" l="1"/>
  <c r="E22" i="90"/>
  <c r="F22" i="90"/>
  <c r="G22" i="90"/>
  <c r="H22" i="90"/>
  <c r="I22" i="90"/>
  <c r="J22" i="90"/>
  <c r="C29" i="89"/>
  <c r="C31" i="89"/>
  <c r="C36" i="89"/>
  <c r="C44" i="89"/>
  <c r="C48" i="89"/>
  <c r="C42" i="89" l="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E67" i="108"/>
  <c r="E66" i="108"/>
  <c r="E65" i="108"/>
  <c r="E62" i="108"/>
  <c r="E61" i="108"/>
  <c r="E57" i="108"/>
  <c r="E56" i="108"/>
  <c r="E55" i="108"/>
  <c r="E52" i="108"/>
  <c r="E51" i="108"/>
  <c r="E50" i="108"/>
  <c r="E49" i="108"/>
  <c r="E46" i="108"/>
  <c r="E45" i="108"/>
  <c r="E44" i="108"/>
  <c r="E43" i="108"/>
  <c r="E40" i="108"/>
  <c r="E39" i="108"/>
  <c r="E38" i="108"/>
  <c r="E32" i="108"/>
  <c r="E29" i="108"/>
  <c r="E26" i="108"/>
  <c r="E23" i="108"/>
  <c r="E21" i="108"/>
  <c r="E18" i="108"/>
  <c r="E14" i="108"/>
  <c r="E13" i="108"/>
  <c r="E9" i="108"/>
  <c r="E16" i="109"/>
  <c r="E17" i="109"/>
  <c r="E31" i="108" l="1"/>
  <c r="D7" i="108"/>
  <c r="E10" i="108"/>
  <c r="E15" i="108"/>
  <c r="E16" i="108"/>
  <c r="E12" i="108"/>
  <c r="E17" i="108"/>
  <c r="E22" i="108"/>
  <c r="E28" i="108"/>
  <c r="E27" i="108"/>
  <c r="E33" i="108"/>
  <c r="E42" i="108"/>
  <c r="E25" i="108"/>
  <c r="E60" i="108"/>
  <c r="E20" i="108"/>
  <c r="C7" i="108"/>
  <c r="E8" i="108"/>
  <c r="E47" i="108"/>
  <c r="E48" i="108"/>
  <c r="E58" i="108"/>
  <c r="E63" i="108"/>
  <c r="E64" i="108"/>
  <c r="E18" i="109"/>
  <c r="E9" i="109"/>
  <c r="E27" i="109"/>
  <c r="E23" i="109"/>
  <c r="E19" i="109"/>
  <c r="E15" i="109"/>
  <c r="E12" i="109"/>
  <c r="E8" i="109"/>
  <c r="E26" i="109"/>
  <c r="E22" i="109"/>
  <c r="E31" i="109"/>
  <c r="E11" i="109"/>
  <c r="E25" i="109"/>
  <c r="E21" i="109"/>
  <c r="E32" i="109"/>
  <c r="E10" i="109"/>
  <c r="E28" i="109"/>
  <c r="E24" i="109"/>
  <c r="E20" i="109"/>
  <c r="E30" i="109"/>
  <c r="E29" i="109"/>
  <c r="E7" i="109"/>
  <c r="E6" i="109"/>
  <c r="E24" i="108" l="1"/>
  <c r="E68" i="108"/>
  <c r="E59" i="108"/>
  <c r="E7" i="108"/>
  <c r="E19" i="108"/>
  <c r="E41" i="108"/>
  <c r="E30" i="108"/>
  <c r="E14" i="109"/>
  <c r="E13" i="109"/>
  <c r="E69" i="108" l="1"/>
  <c r="E53" i="108"/>
  <c r="E36" i="108"/>
  <c r="E45" i="109" l="1"/>
  <c r="E43" i="109"/>
  <c r="C37" i="88" l="1"/>
  <c r="C5" i="73"/>
  <c r="C8" i="73" s="1"/>
  <c r="C13" i="73" s="1"/>
  <c r="C13" i="86" l="1"/>
  <c r="D15" i="94" l="1"/>
  <c r="D17" i="94"/>
  <c r="D16" i="94"/>
  <c r="D21" i="94"/>
  <c r="D19" i="94"/>
  <c r="D20" i="94"/>
  <c r="D13" i="94"/>
  <c r="D12" i="94"/>
  <c r="D11" i="94"/>
  <c r="D8" i="94"/>
  <c r="D9" i="94"/>
  <c r="D7" i="94"/>
  <c r="C8" i="97" l="1"/>
  <c r="H12" i="111" l="1"/>
  <c r="H9" i="111"/>
  <c r="H10" i="111"/>
  <c r="H17" i="111"/>
  <c r="H11" i="111"/>
  <c r="F8" i="97"/>
  <c r="H18" i="111" l="1"/>
  <c r="H15" i="111"/>
  <c r="H19" i="111"/>
  <c r="H16" i="111"/>
  <c r="H20" i="111"/>
  <c r="H14" i="111"/>
  <c r="G22" i="111"/>
  <c r="E22" i="111"/>
  <c r="D22" i="111"/>
  <c r="F22" i="111"/>
  <c r="H8" i="111"/>
  <c r="H21" i="111" l="1"/>
  <c r="C22" i="111"/>
  <c r="H13" i="111"/>
  <c r="H22" i="111" l="1"/>
  <c r="H8" i="112"/>
  <c r="H7" i="112"/>
  <c r="H15" i="112"/>
  <c r="H16" i="112"/>
  <c r="H14" i="112"/>
  <c r="H13" i="112"/>
  <c r="H11" i="112"/>
  <c r="H19" i="112"/>
  <c r="H10" i="112"/>
  <c r="H17" i="112"/>
  <c r="H18" i="112"/>
  <c r="H9" i="112"/>
  <c r="H20" i="112" l="1"/>
  <c r="H12" i="112" l="1"/>
  <c r="H21" i="112" s="1"/>
  <c r="D21" i="112"/>
  <c r="H33" i="108" l="1"/>
  <c r="H25" i="108"/>
  <c r="G7" i="108"/>
  <c r="F7" i="108" l="1"/>
  <c r="H7" i="108" s="1"/>
  <c r="H10" i="108"/>
  <c r="H24" i="108" l="1"/>
  <c r="H36" i="108" l="1"/>
</calcChain>
</file>

<file path=xl/sharedStrings.xml><?xml version="1.0" encoding="utf-8"?>
<sst xmlns="http://schemas.openxmlformats.org/spreadsheetml/2006/main" count="1193" uniqueCount="733">
  <si>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</si>
  <si>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</si>
  <si>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</si>
  <si>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</si>
  <si>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</si>
  <si>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</si>
  <si>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</si>
  <si>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</si>
  <si>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</si>
  <si>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</si>
  <si>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</si>
  <si>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</si>
  <si>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</si>
  <si>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</si>
  <si>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</si>
  <si>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</si>
  <si>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</si>
  <si>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</si>
  <si>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</si>
  <si>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</si>
  <si>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</si>
  <si>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</si>
  <si>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</si>
  <si>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</si>
  <si>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</si>
  <si>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</si>
  <si>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</si>
  <si>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</si>
  <si>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</si>
  <si>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</si>
  <si>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</si>
  <si>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</si>
  <si>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</si>
  <si>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</si>
  <si>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</si>
  <si>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</si>
  <si>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</si>
  <si>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</si>
  <si>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</si>
  <si>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</si>
  <si>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</si>
  <si>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</si>
  <si>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</si>
  <si>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</si>
  <si>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</si>
  <si>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</si>
  <si>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</si>
  <si>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</si>
  <si>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</si>
  <si>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</si>
  <si>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</si>
  <si>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</si>
  <si>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</si>
  <si>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</si>
  <si>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</si>
  <si>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</si>
  <si>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</si>
  <si>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</si>
  <si>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</si>
  <si>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</si>
  <si>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</si>
  <si>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</si>
  <si>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</si>
  <si>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</si>
  <si>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</si>
  <si>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</si>
  <si>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</si>
  <si>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</si>
  <si>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</si>
  <si>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</si>
  <si>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</si>
  <si>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</si>
  <si>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</si>
  <si>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</si>
  <si>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</si>
  <si>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</si>
  <si>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</si>
  <si>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</si>
  <si>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</si>
  <si>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</si>
  <si>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</si>
  <si>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</si>
  <si>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</si>
  <si>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</si>
  <si>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</si>
  <si>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</si>
  <si>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</si>
  <si>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</si>
  <si>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</si>
  <si>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</si>
  <si>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</si>
  <si>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</si>
  <si>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</si>
  <si>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</si>
  <si>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</si>
  <si>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</si>
  <si>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</si>
  <si>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</si>
  <si>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</si>
  <si>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</si>
  <si>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</si>
  <si>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</si>
  <si>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</si>
  <si>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</si>
  <si>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</si>
  <si>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</si>
  <si>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</si>
  <si>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</si>
  <si>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</si>
  <si>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</si>
  <si>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</si>
  <si>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</si>
  <si>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</si>
  <si>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</si>
  <si>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</si>
  <si>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</si>
  <si>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</si>
  <si>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</si>
  <si>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</si>
  <si>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</si>
  <si>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</si>
  <si>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</si>
  <si>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</si>
  <si>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</si>
  <si>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</si>
  <si>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</si>
  <si>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</si>
  <si>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</si>
  <si>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</si>
  <si>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</si>
  <si>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</si>
  <si>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</si>
  <si>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</si>
  <si>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</si>
  <si>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</si>
  <si>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</si>
  <si>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</si>
  <si>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</si>
  <si>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</si>
  <si>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</si>
  <si>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</si>
  <si>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</si>
  <si>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</si>
  <si>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</si>
  <si>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</si>
  <si>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</si>
  <si>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</si>
  <si>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</si>
  <si>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</si>
  <si>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</si>
  <si>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</si>
  <si>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</si>
  <si>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</si>
  <si>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</si>
  <si>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</si>
  <si>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</si>
  <si>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</si>
  <si>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</si>
  <si>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</si>
  <si>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</si>
  <si>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</si>
  <si>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</si>
  <si>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</si>
  <si>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</si>
  <si>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</si>
  <si>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</si>
  <si>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</si>
  <si>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</si>
  <si>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</si>
  <si>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</si>
  <si>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</si>
  <si>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</si>
  <si>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</si>
  <si>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</si>
  <si>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</si>
  <si>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</si>
  <si>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</si>
  <si>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</si>
  <si>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</si>
  <si>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</si>
  <si>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</si>
  <si>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</si>
  <si>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</si>
  <si>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</si>
  <si>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</si>
  <si>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</si>
  <si>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</si>
  <si>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</si>
  <si>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</si>
  <si>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</si>
  <si>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</si>
  <si>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</si>
  <si>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</si>
  <si>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</si>
  <si>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</si>
  <si>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</si>
  <si>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</si>
  <si>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</si>
  <si>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</si>
  <si>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</si>
  <si>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</si>
  <si>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</si>
  <si>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</si>
  <si>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</si>
  <si>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</si>
  <si>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</si>
  <si>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</si>
  <si>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</si>
  <si>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</si>
  <si>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</si>
  <si>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</si>
  <si>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</si>
  <si>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</si>
  <si>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</si>
  <si>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</si>
  <si>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</si>
  <si>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</si>
  <si>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</si>
  <si>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</si>
  <si>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</si>
  <si>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</si>
  <si>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</si>
  <si>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</si>
  <si>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</si>
  <si>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</si>
  <si>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</si>
  <si>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</si>
  <si>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</si>
  <si>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</si>
  <si>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</si>
  <si>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</si>
  <si>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</si>
  <si>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</si>
  <si>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</si>
  <si>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</si>
  <si>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</si>
  <si>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</si>
  <si>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</si>
  <si>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</si>
  <si>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</si>
  <si>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</si>
  <si>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</si>
  <si>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</si>
  <si>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</si>
  <si>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</si>
  <si>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</si>
  <si>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</si>
  <si>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</si>
  <si>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</si>
  <si>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</si>
  <si>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</si>
  <si>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</si>
  <si>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</si>
  <si>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</si>
  <si>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</si>
  <si>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</si>
  <si>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</si>
  <si>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</si>
  <si>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</si>
  <si>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</si>
  <si>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</si>
  <si>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</si>
  <si>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</si>
  <si>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</si>
  <si>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</si>
  <si>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</si>
  <si>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</si>
  <si>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</si>
  <si>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</si>
  <si>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</si>
  <si>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</si>
  <si>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</si>
  <si>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</si>
  <si>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</si>
  <si>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</si>
  <si>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</si>
  <si>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</si>
  <si>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</si>
  <si>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</si>
  <si>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</si>
  <si>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</si>
  <si>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</si>
  <si>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</si>
  <si>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</si>
  <si>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</si>
  <si>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</si>
  <si>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</si>
  <si>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</si>
  <si>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</si>
  <si>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</si>
  <si>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</si>
  <si>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</si>
  <si>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</si>
  <si>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</si>
  <si>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</si>
  <si>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</si>
  <si>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</si>
  <si>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</si>
  <si>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</si>
  <si>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</si>
  <si>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</si>
  <si>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</si>
  <si>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</si>
  <si>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</si>
  <si>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</si>
  <si>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</si>
  <si>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</si>
  <si>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</si>
  <si>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</si>
  <si>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</si>
  <si>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</si>
  <si>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</si>
  <si>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</si>
  <si>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</si>
  <si>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</si>
  <si>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</si>
  <si>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</si>
  <si>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</si>
  <si>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</si>
  <si>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</si>
  <si>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</si>
  <si>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</si>
  <si>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</si>
  <si>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</si>
  <si>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</si>
  <si>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</si>
  <si>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</si>
  <si>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</si>
  <si>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</si>
  <si>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</si>
  <si>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</si>
  <si>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</si>
  <si>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</si>
  <si>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</si>
  <si>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</si>
  <si>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</si>
  <si>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</si>
  <si>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</si>
  <si>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</si>
  <si>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</si>
  <si>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</si>
  <si>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</si>
  <si>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</si>
  <si>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</si>
  <si>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</si>
  <si>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</si>
  <si>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</si>
  <si>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</si>
  <si>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</si>
  <si>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</si>
  <si>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</si>
  <si>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</si>
  <si>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</si>
  <si>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</si>
  <si>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</si>
  <si>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</si>
  <si>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</si>
  <si>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</si>
  <si>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</si>
  <si>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</si>
  <si>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</si>
  <si>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</si>
  <si>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</si>
  <si>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</si>
  <si>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</si>
  <si>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</si>
  <si>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</si>
  <si>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</si>
  <si>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</si>
  <si>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</si>
  <si>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</si>
  <si>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</si>
  <si>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</si>
  <si>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</si>
  <si>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</si>
  <si>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</si>
  <si>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</si>
  <si>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</si>
  <si>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</si>
  <si>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</si>
  <si>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</si>
  <si>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</si>
  <si>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</si>
  <si>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</si>
  <si>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</si>
  <si>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</si>
  <si>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</si>
  <si>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</si>
  <si>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</si>
  <si>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</si>
  <si>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</si>
  <si>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</si>
  <si>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</si>
  <si>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</si>
  <si>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</si>
  <si>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</si>
  <si>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</si>
  <si>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</si>
  <si>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</si>
  <si>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</si>
  <si>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</si>
  <si>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</si>
  <si>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</si>
  <si>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</si>
  <si>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</si>
  <si>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</si>
  <si>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</si>
  <si>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</si>
  <si>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</si>
  <si>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</si>
  <si>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</si>
  <si>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</si>
  <si>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</si>
  <si>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</si>
  <si>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</si>
  <si>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</si>
  <si>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</si>
  <si>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</si>
  <si>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</si>
  <si>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</si>
  <si>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</si>
  <si>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</si>
  <si>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</si>
  <si>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</si>
  <si>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</si>
  <si>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</si>
  <si>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</si>
  <si>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</si>
  <si>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</si>
  <si>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</si>
  <si>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</si>
  <si>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</si>
  <si>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</si>
  <si>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</si>
  <si>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</si>
  <si>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</si>
  <si>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</si>
  <si>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</si>
  <si>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</si>
  <si>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</si>
  <si>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</si>
  <si>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</si>
  <si>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</si>
  <si>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</si>
  <si>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</si>
  <si>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</si>
  <si>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</si>
  <si>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</si>
  <si>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</si>
  <si>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</si>
  <si>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</si>
  <si>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</si>
  <si>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</si>
  <si>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</si>
  <si>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</si>
  <si>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</si>
  <si>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</si>
  <si>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</si>
  <si>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</si>
  <si>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</si>
  <si>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</si>
  <si>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</si>
  <si>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</si>
  <si>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</si>
  <si>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</si>
  <si>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</si>
  <si>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</si>
  <si>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</si>
  <si>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</si>
  <si>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</si>
  <si>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</si>
  <si>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</si>
  <si>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</si>
  <si>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</si>
  <si>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</si>
  <si>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</si>
  <si>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</si>
  <si>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</si>
  <si>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</si>
  <si>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</si>
  <si>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</si>
  <si>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</si>
  <si>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</si>
  <si>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</si>
  <si>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</si>
  <si>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</si>
  <si>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</si>
  <si>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</si>
  <si>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</si>
  <si>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</si>
  <si>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</si>
  <si>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</si>
  <si>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</si>
  <si>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</si>
  <si>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</si>
  <si>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</si>
  <si>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</si>
  <si>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</si>
  <si>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</si>
  <si>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</si>
  <si>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</si>
  <si>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</si>
  <si>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</si>
  <si>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</si>
  <si>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</si>
  <si>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</si>
  <si>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</si>
  <si>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</si>
  <si>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</si>
  <si>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</si>
  <si>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</si>
  <si>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</si>
  <si>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</si>
  <si>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</si>
  <si>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</si>
  <si>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</si>
  <si>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</si>
  <si>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</si>
  <si>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</si>
  <si>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</si>
  <si>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</si>
  <si>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</si>
  <si>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</si>
  <si>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</si>
  <si>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</si>
  <si>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</si>
  <si>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</si>
  <si>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</si>
  <si>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</si>
  <si>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</si>
  <si>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</si>
  <si>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</si>
  <si>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</si>
  <si>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</si>
  <si>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</si>
  <si>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</si>
  <si>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</si>
  <si>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</si>
  <si>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</si>
  <si>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</si>
  <si>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</si>
  <si>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</si>
  <si>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</si>
  <si>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</si>
  <si>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</si>
  <si>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</si>
  <si>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</si>
  <si>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</si>
  <si>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</si>
  <si>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</si>
  <si>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</si>
  <si>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</si>
  <si>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</si>
  <si>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</si>
  <si>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</si>
  <si>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</si>
  <si>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</si>
  <si>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</si>
  <si>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</si>
  <si>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</si>
  <si>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</si>
  <si>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</si>
  <si>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</si>
  <si>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</si>
  <si>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</si>
  <si>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</si>
  <si>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</si>
  <si>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</si>
  <si>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</si>
  <si>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</si>
  <si>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</si>
  <si>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</si>
  <si>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</si>
  <si>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</si>
  <si>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</si>
  <si>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</si>
  <si>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</si>
  <si>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</si>
  <si>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</si>
  <si>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</si>
  <si>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</si>
  <si>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</si>
  <si>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</si>
  <si>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</si>
  <si>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</si>
  <si>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</si>
  <si>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</si>
  <si>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</si>
  <si>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</si>
  <si>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</si>
  <si>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</si>
  <si>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</si>
  <si>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</si>
  <si>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</si>
  <si>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</si>
  <si>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</si>
  <si>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</si>
  <si>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</si>
  <si>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</si>
  <si>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</si>
  <si>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</si>
  <si>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</si>
  <si>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</si>
  <si>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</si>
  <si>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</si>
  <si>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</si>
  <si>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</si>
  <si>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</si>
  <si>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</si>
  <si>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</si>
  <si>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</si>
  <si>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</si>
  <si>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</si>
  <si>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</si>
  <si>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</si>
  <si>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</si>
  <si>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</si>
  <si>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</si>
  <si>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</si>
  <si>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</si>
  <si>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</si>
  <si>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</si>
  <si>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</si>
  <si>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</si>
  <si>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</si>
  <si>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</si>
  <si>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</si>
  <si>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</si>
  <si>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</si>
  <si>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</si>
  <si>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</si>
  <si>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</si>
  <si>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</si>
  <si>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</si>
  <si>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</si>
  <si>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</si>
  <si>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</si>
  <si>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</si>
  <si>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</si>
  <si>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</si>
  <si>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</si>
  <si>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</si>
  <si>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</si>
  <si>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</si>
  <si>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</si>
  <si>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</si>
  <si>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</si>
  <si>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</si>
  <si>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</si>
  <si>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</si>
  <si>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</si>
  <si>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</si>
  <si>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</si>
  <si>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</si>
  <si>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</si>
  <si>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</si>
  <si>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</si>
  <si>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</si>
  <si>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</si>
  <si>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</si>
  <si>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</si>
  <si>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</si>
  <si>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</si>
  <si>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</si>
  <si>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</si>
  <si>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</si>
  <si>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</si>
  <si>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</si>
  <si>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</si>
  <si>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</si>
  <si>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</si>
  <si>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</si>
  <si>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</si>
  <si>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</si>
  <si>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</si>
  <si>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</si>
  <si>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</si>
  <si>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</si>
  <si>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</si>
  <si>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</si>
  <si>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</si>
  <si>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</si>
  <si>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</si>
  <si>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</si>
  <si>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</si>
  <si>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</si>
  <si>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</si>
  <si>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</si>
  <si>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</si>
  <si>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</si>
  <si>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</si>
  <si>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</si>
  <si>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</si>
  <si>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</si>
  <si>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</si>
  <si>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</si>
  <si>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</si>
  <si>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</si>
  <si>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</si>
  <si>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</si>
  <si>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</si>
  <si>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</si>
  <si>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</si>
  <si>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</si>
  <si>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</si>
  <si>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</si>
  <si>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</si>
  <si>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</si>
  <si>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</si>
  <si>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</si>
  <si>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</si>
  <si>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</si>
  <si>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Paysera Bank Georgia JSC</t>
  </si>
  <si>
    <t>Lasha Kakhishvili</t>
  </si>
  <si>
    <t>Dimitry Kumsishvili</t>
  </si>
  <si>
    <t>https://paysera.ge</t>
  </si>
  <si>
    <t>Non-independent chair</t>
  </si>
  <si>
    <t>Giorgi Mirotadze</t>
  </si>
  <si>
    <t>Independent member</t>
  </si>
  <si>
    <t>Nino Mepharishvili</t>
  </si>
  <si>
    <t>Chief Executive Officer</t>
  </si>
  <si>
    <t>Chief Risk Officer/Risk Department</t>
  </si>
  <si>
    <t>Mindia Sabanadze</t>
  </si>
  <si>
    <t>Zaza Buadze</t>
  </si>
  <si>
    <t>Irakli Vekua</t>
  </si>
  <si>
    <t>Ivane Tevdorashvili</t>
  </si>
  <si>
    <t xml:space="preserve"> Table 9 (Capital), N10 </t>
  </si>
  <si>
    <t xml:space="preserve"> Table 9 (Capital), N2</t>
  </si>
  <si>
    <t xml:space="preserve"> Table 9 (Capital), N6</t>
  </si>
  <si>
    <t xml:space="preserve"> Table 9 (Capital), N29</t>
  </si>
  <si>
    <t>Tatiana Gorgadze</t>
  </si>
  <si>
    <t>Tamar Metivishvili</t>
  </si>
  <si>
    <t>Chief Financual Officer / Financial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</si>
</sst>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0;[Red]\(\-#,##0\)"/>
    <numFmt numFmtId="199" formatCode="#,##0;[Red]\(#,##0\)"/>
    <numFmt numFmtId="200" formatCode="#,##0_ ;\-#,##0\ "/>
  </numFmts>
  <fonts count="142">
    <font>
      <sz val="11"/>
      <color theme="1"/>
      <name val="Sylfaen"/>
      <family val="2"/>
      <scheme val="minor"/>
    </font>
    <font>
      <sz val="11"/>
      <color theme="1"/>
      <name val="Sylfaen"/>
      <family val="2"/>
      <scheme val="minor"/>
    </font>
    <font>
      <sz val="10"/>
      <name val="Arial"/>
      <family val="2"/>
    </font>
    <font>
      <sz val="10"/>
      <color theme="1"/>
      <name val="Sylfaen"/>
      <family val="2"/>
      <scheme val="minor"/>
    </font>
    <font>
      <b/>
      <sz val="10"/>
      <color theme="1"/>
      <name val="Sylfaen"/>
      <family val="2"/>
      <scheme val="minor"/>
    </font>
    <font>
      <sz val="10"/>
      <name val="Arial"/>
      <family val="2"/>
      <charset val="204"/>
    </font>
    <font>
      <u/>
      <sz val="10"/>
      <color indexed="12"/>
      <name val="Arial"/>
      <family val="2"/>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Sylfaen"/>
      <family val="2"/>
      <scheme val="minor"/>
    </font>
    <font>
      <sz val="10"/>
      <name val="Sylfaen"/>
      <family val="2"/>
      <scheme val="minor"/>
    </font>
    <font>
      <sz val="8"/>
      <color theme="1"/>
      <name val="Sylfaen"/>
      <family val="2"/>
      <scheme val="minor"/>
    </font>
    <font>
      <sz val="10"/>
      <name val="SPKolheti"/>
      <family val="1"/>
    </font>
    <font>
      <i/>
      <sz val="10"/>
      <color theme="1"/>
      <name val="Sylfaen"/>
      <family val="2"/>
      <scheme val="minor"/>
    </font>
    <font>
      <sz val="10"/>
      <color theme="1"/>
      <name val="Sylfaen"/>
      <family val="1"/>
      <scheme val="minor"/>
    </font>
    <font>
      <b/>
      <sz val="10"/>
      <name val="Sylfaen"/>
      <family val="1"/>
      <scheme val="minor"/>
    </font>
    <font>
      <sz val="10"/>
      <name val="Sylfaen"/>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Sylfaen"/>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b/>
      <sz val="12"/>
      <color theme="1"/>
      <name val="Sylfaen"/>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Sylfaen"/>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Sylfaen"/>
      <family val="2"/>
      <scheme val="minor"/>
    </font>
    <font>
      <b/>
      <i/>
      <sz val="11"/>
      <color theme="1"/>
      <name val="Arial"/>
      <family val="2"/>
    </font>
    <font>
      <i/>
      <sz val="10"/>
      <color theme="1"/>
      <name val="Sylfaen"/>
      <family val="1"/>
    </font>
    <font>
      <b/>
      <sz val="11"/>
      <color theme="1"/>
      <name val="Sylfaen"/>
      <family val="1"/>
      <scheme val="minor"/>
    </font>
    <font>
      <sz val="10"/>
      <color theme="1"/>
      <name val="Sylfaen"/>
      <family val="1"/>
    </font>
    <font>
      <i/>
      <sz val="10"/>
      <name val="Sylfaen"/>
      <family val="1"/>
    </font>
    <font>
      <b/>
      <sz val="10"/>
      <color theme="1"/>
      <name val="Sylfaen"/>
      <family val="1"/>
    </font>
    <font>
      <b/>
      <sz val="10"/>
      <color theme="1"/>
      <name val="Sylfaen"/>
      <family val="1"/>
      <scheme val="minor"/>
    </font>
    <font>
      <b/>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096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3"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72"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1" applyNumberFormat="0" applyFill="0" applyAlignment="0" applyProtection="0"/>
    <xf numFmtId="173" fontId="38" fillId="0" borderId="41" applyNumberFormat="0" applyFill="0" applyAlignment="0" applyProtection="0"/>
    <xf numFmtId="0"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73" fontId="39" fillId="0" borderId="42" applyNumberFormat="0" applyFill="0" applyAlignment="0" applyProtection="0"/>
    <xf numFmtId="0"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73"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3"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0" fontId="52"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45"/>
    <xf numFmtId="173" fontId="9" fillId="0" borderId="45"/>
    <xf numFmtId="172"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3"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3"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3"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8" fillId="0" borderId="49"/>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xf numFmtId="0" fontId="123" fillId="0" borderId="0"/>
  </cellStyleXfs>
  <cellXfs count="77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wrapText="1"/>
    </xf>
    <xf numFmtId="0" fontId="2" fillId="0" borderId="3" xfId="0" applyFont="1" applyBorder="1" applyAlignment="1">
      <alignment vertical="center" wrapText="1"/>
    </xf>
    <xf numFmtId="197" fontId="84" fillId="0" borderId="18" xfId="0" applyNumberFormat="1" applyFont="1" applyBorder="1" applyAlignment="1" applyProtection="1">
      <alignment vertical="center" wrapText="1"/>
      <protection locked="0"/>
    </xf>
    <xf numFmtId="197" fontId="87" fillId="2" borderId="18" xfId="0" applyNumberFormat="1" applyFont="1" applyFill="1" applyBorder="1" applyAlignment="1" applyProtection="1">
      <alignment vertical="center"/>
      <protection locked="0"/>
    </xf>
    <xf numFmtId="197" fontId="87" fillId="2" borderId="21" xfId="0" applyNumberFormat="1" applyFont="1" applyFill="1" applyBorder="1" applyAlignment="1" applyProtection="1">
      <alignment vertical="center"/>
      <protection locked="0"/>
    </xf>
    <xf numFmtId="197"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7" xfId="0" applyFont="1" applyBorder="1" applyAlignment="1">
      <alignment horizontal="center" vertical="center" wrapText="1"/>
    </xf>
    <xf numFmtId="0" fontId="84" fillId="0" borderId="3" xfId="0" applyFont="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2" fillId="0" borderId="0" xfId="0" applyFont="1" applyAlignment="1">
      <alignment horizontal="right" wrapText="1"/>
    </xf>
    <xf numFmtId="0" fontId="2" fillId="0" borderId="14" xfId="0" applyFont="1" applyBorder="1"/>
    <xf numFmtId="0" fontId="2" fillId="0" borderId="17" xfId="0" applyFont="1" applyBorder="1" applyAlignment="1">
      <alignment vertical="center"/>
    </xf>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46" fillId="0" borderId="0" xfId="11" applyFont="1" applyAlignment="1">
      <alignment horizontal="right"/>
    </xf>
    <xf numFmtId="0" fontId="45" fillId="0" borderId="15" xfId="11" applyFont="1" applyBorder="1" applyAlignment="1">
      <alignment horizontal="center" vertical="center"/>
    </xf>
    <xf numFmtId="0" fontId="45" fillId="0" borderId="16"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7"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4"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16" xfId="2" applyNumberFormat="1" applyFont="1" applyFill="1" applyBorder="1" applyAlignment="1" applyProtection="1">
      <alignment horizontal="center" vertical="center"/>
      <protection locked="0"/>
    </xf>
    <xf numFmtId="0" fontId="2" fillId="0" borderId="17"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18"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18"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18"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18"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7"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171" fontId="85" fillId="0" borderId="0" xfId="0" applyNumberFormat="1" applyFont="1" applyAlignment="1">
      <alignment horizontal="center"/>
    </xf>
    <xf numFmtId="171" fontId="91" fillId="0" borderId="0" xfId="0" applyNumberFormat="1" applyFont="1" applyAlignment="1">
      <alignment horizontal="center"/>
    </xf>
    <xf numFmtId="171" fontId="89" fillId="0" borderId="0" xfId="0" applyNumberFormat="1" applyFont="1" applyAlignment="1">
      <alignment horizontal="center"/>
    </xf>
    <xf numFmtId="0" fontId="84" fillId="0" borderId="17" xfId="0" applyFont="1" applyBorder="1" applyAlignment="1">
      <alignment vertical="center"/>
    </xf>
    <xf numFmtId="197" fontId="84" fillId="0" borderId="3" xfId="0" applyNumberFormat="1" applyFont="1" applyBorder="1"/>
    <xf numFmtId="0" fontId="2" fillId="3" borderId="20" xfId="9" applyFont="1" applyFill="1" applyBorder="1" applyAlignment="1" applyProtection="1">
      <alignment horizontal="left" vertical="center"/>
      <protection locked="0"/>
    </xf>
    <xf numFmtId="0" fontId="45" fillId="3" borderId="21" xfId="16" applyFont="1" applyFill="1" applyBorder="1" applyProtection="1">
      <protection locked="0"/>
    </xf>
    <xf numFmtId="197"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9" fontId="2" fillId="3" borderId="17"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18" xfId="1" applyNumberFormat="1" applyFont="1" applyFill="1" applyBorder="1" applyAlignment="1" applyProtection="1">
      <alignment horizontal="center" vertical="center" wrapText="1"/>
      <protection locked="0"/>
    </xf>
    <xf numFmtId="0" fontId="2" fillId="3" borderId="17" xfId="5" applyFill="1" applyBorder="1" applyAlignment="1" applyProtection="1">
      <alignment horizontal="right" vertical="center"/>
      <protection locked="0"/>
    </xf>
    <xf numFmtId="197" fontId="84" fillId="0" borderId="17" xfId="0" applyNumberFormat="1" applyFont="1" applyBorder="1"/>
    <xf numFmtId="197" fontId="84" fillId="0" borderId="18" xfId="0" applyNumberFormat="1" applyFont="1" applyBorder="1"/>
    <xf numFmtId="197" fontId="84" fillId="36" borderId="51" xfId="0" applyNumberFormat="1" applyFont="1" applyFill="1" applyBorder="1"/>
    <xf numFmtId="0" fontId="45" fillId="3" borderId="22" xfId="16" applyFont="1" applyFill="1" applyBorder="1" applyProtection="1">
      <protection locked="0"/>
    </xf>
    <xf numFmtId="197" fontId="84" fillId="36" borderId="20" xfId="0" applyNumberFormat="1" applyFont="1" applyFill="1" applyBorder="1"/>
    <xf numFmtId="197" fontId="84" fillId="36" borderId="22" xfId="0" applyNumberFormat="1" applyFont="1" applyFill="1" applyBorder="1"/>
    <xf numFmtId="197" fontId="84" fillId="36" borderId="52" xfId="0" applyNumberFormat="1" applyFont="1" applyFill="1" applyBorder="1"/>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2" xfId="0" applyFont="1" applyBorder="1" applyAlignment="1">
      <alignment wrapText="1"/>
    </xf>
    <xf numFmtId="0" fontId="84" fillId="0" borderId="20" xfId="0" applyFont="1" applyBorder="1"/>
    <xf numFmtId="0" fontId="86" fillId="0" borderId="21" xfId="0" applyFont="1" applyBorder="1"/>
    <xf numFmtId="197" fontId="45" fillId="36" borderId="21" xfId="16" applyNumberFormat="1" applyFont="1" applyFill="1" applyBorder="1" applyProtection="1">
      <protection locked="0"/>
    </xf>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7" fontId="2" fillId="36" borderId="3" xfId="5" applyNumberFormat="1" applyFill="1" applyBorder="1" applyProtection="1">
      <protection locked="0"/>
    </xf>
    <xf numFmtId="197" fontId="2" fillId="36" borderId="3" xfId="1" applyNumberFormat="1" applyFont="1" applyFill="1" applyBorder="1" applyProtection="1">
      <protection locked="0"/>
    </xf>
    <xf numFmtId="197" fontId="2" fillId="3" borderId="3" xfId="5" applyNumberFormat="1" applyFill="1" applyBorder="1" applyProtection="1">
      <protection locked="0"/>
    </xf>
    <xf numFmtId="3" fontId="2" fillId="36" borderId="18" xfId="5" applyNumberFormat="1" applyFill="1" applyBorder="1" applyProtection="1">
      <protection locked="0"/>
    </xf>
    <xf numFmtId="0" fontId="92"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7"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1" xfId="16" applyNumberFormat="1" applyFont="1" applyFill="1" applyBorder="1" applyProtection="1">
      <protection locked="0"/>
    </xf>
    <xf numFmtId="197" fontId="45" fillId="36" borderId="21" xfId="1" applyNumberFormat="1" applyFont="1" applyFill="1" applyBorder="1" applyAlignment="1" applyProtection="1">
      <protection locked="0"/>
    </xf>
    <xf numFmtId="197" fontId="2" fillId="3" borderId="21" xfId="5" applyNumberFormat="1" applyFill="1" applyBorder="1" applyProtection="1">
      <protection locked="0"/>
    </xf>
    <xf numFmtId="169" fontId="45" fillId="36" borderId="22" xfId="1" applyNumberFormat="1" applyFont="1" applyFill="1" applyBorder="1" applyAlignment="1" applyProtection="1">
      <protection locked="0"/>
    </xf>
    <xf numFmtId="197" fontId="84" fillId="0" borderId="0" xfId="0" applyNumberFormat="1" applyFont="1"/>
    <xf numFmtId="0" fontId="45" fillId="0" borderId="24"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1" xfId="0" applyFont="1" applyBorder="1" applyAlignment="1">
      <alignment vertical="center" wrapText="1"/>
    </xf>
    <xf numFmtId="0" fontId="2" fillId="0" borderId="14" xfId="11" applyBorder="1" applyAlignment="1">
      <alignment vertical="center"/>
    </xf>
    <xf numFmtId="0" fontId="2" fillId="0" borderId="15" xfId="11" applyBorder="1" applyAlignment="1">
      <alignment vertical="center"/>
    </xf>
    <xf numFmtId="197" fontId="86" fillId="36" borderId="21"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7" fontId="84" fillId="36" borderId="16" xfId="0" applyNumberFormat="1" applyFont="1" applyFill="1" applyBorder="1" applyAlignment="1">
      <alignment horizontal="center" vertical="center"/>
    </xf>
    <xf numFmtId="197" fontId="84" fillId="0" borderId="18" xfId="0" applyNumberFormat="1" applyFont="1" applyBorder="1" applyAlignment="1">
      <alignment wrapText="1"/>
    </xf>
    <xf numFmtId="197" fontId="84" fillId="36" borderId="18" xfId="0" applyNumberFormat="1" applyFont="1" applyFill="1" applyBorder="1" applyAlignment="1">
      <alignment horizontal="center" vertical="center" wrapText="1"/>
    </xf>
    <xf numFmtId="197" fontId="84" fillId="36" borderId="22"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2" xfId="0" applyFont="1" applyBorder="1"/>
    <xf numFmtId="197" fontId="84" fillId="0" borderId="19" xfId="0" applyNumberFormat="1" applyFont="1" applyBorder="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Border="1" applyAlignment="1">
      <alignment horizontal="center" vertical="center" wrapText="1"/>
    </xf>
    <xf numFmtId="197" fontId="3" fillId="0" borderId="3" xfId="0" applyNumberFormat="1" applyFont="1" applyBorder="1"/>
    <xf numFmtId="197"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Alignment="1">
      <alignment horizontal="center" wrapText="1"/>
    </xf>
    <xf numFmtId="171" fontId="84" fillId="36" borderId="21" xfId="0" applyNumberFormat="1" applyFont="1" applyFill="1" applyBorder="1"/>
    <xf numFmtId="0" fontId="84" fillId="0" borderId="67" xfId="0" applyFont="1" applyBorder="1" applyAlignment="1">
      <alignment vertical="center" wrapText="1"/>
    </xf>
    <xf numFmtId="197"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7" xfId="0" applyFont="1" applyFill="1" applyBorder="1" applyAlignment="1">
      <alignment horizontal="left"/>
    </xf>
    <xf numFmtId="0" fontId="99"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0" borderId="66" xfId="0" applyFont="1" applyBorder="1" applyAlignment="1">
      <alignment horizontal="center" vertical="center"/>
    </xf>
    <xf numFmtId="0" fontId="3" fillId="0" borderId="7" xfId="0" applyFont="1" applyBorder="1" applyAlignment="1">
      <alignment vertical="center"/>
    </xf>
    <xf numFmtId="173" fontId="9" fillId="37" borderId="0" xfId="20"/>
    <xf numFmtId="0" fontId="3" fillId="0" borderId="17" xfId="0" applyFont="1" applyBorder="1" applyAlignment="1">
      <alignment horizontal="center" vertical="center"/>
    </xf>
    <xf numFmtId="0" fontId="3" fillId="0" borderId="79" xfId="0" applyFont="1" applyBorder="1" applyAlignment="1">
      <alignment vertical="center"/>
    </xf>
    <xf numFmtId="0" fontId="4" fillId="0" borderId="79" xfId="0" applyFont="1" applyBorder="1" applyAlignment="1">
      <alignment vertical="center"/>
    </xf>
    <xf numFmtId="0" fontId="3" fillId="0" borderId="20" xfId="0" applyFont="1" applyBorder="1" applyAlignment="1">
      <alignment horizontal="center" vertical="center"/>
    </xf>
    <xf numFmtId="0" fontId="4" fillId="0" borderId="21" xfId="0" applyFont="1" applyBorder="1" applyAlignment="1">
      <alignment vertical="center"/>
    </xf>
    <xf numFmtId="0" fontId="3" fillId="3" borderId="62" xfId="0" applyFont="1" applyFill="1" applyBorder="1" applyAlignment="1">
      <alignment horizontal="center" vertical="center"/>
    </xf>
    <xf numFmtId="0" fontId="3" fillId="3"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173" fontId="9" fillId="37" borderId="54" xfId="20" applyBorder="1"/>
    <xf numFmtId="0" fontId="3" fillId="0" borderId="85" xfId="0" applyFont="1" applyBorder="1" applyAlignment="1">
      <alignment horizontal="center" vertical="center"/>
    </xf>
    <xf numFmtId="0" fontId="3" fillId="0" borderId="86" xfId="0" applyFont="1" applyBorder="1" applyAlignment="1">
      <alignment vertical="center"/>
    </xf>
    <xf numFmtId="173" fontId="9" fillId="37" borderId="23" xfId="20" applyBorder="1"/>
    <xf numFmtId="173" fontId="9" fillId="37" borderId="87" xfId="20" applyBorder="1"/>
    <xf numFmtId="173" fontId="9" fillId="37" borderId="24" xfId="20" applyBorder="1"/>
    <xf numFmtId="0" fontId="3" fillId="0" borderId="89" xfId="0" applyFont="1" applyBorder="1" applyAlignment="1">
      <alignment horizontal="center" vertical="center"/>
    </xf>
    <xf numFmtId="0" fontId="3" fillId="0" borderId="90" xfId="0" applyFont="1" applyBorder="1" applyAlignment="1">
      <alignment vertical="center"/>
    </xf>
    <xf numFmtId="173" fontId="9" fillId="37" borderId="29" xfId="20" applyBorder="1"/>
    <xf numFmtId="0" fontId="4" fillId="0" borderId="0" xfId="0" applyFont="1" applyAlignment="1">
      <alignment horizontal="center"/>
    </xf>
    <xf numFmtId="0" fontId="86" fillId="0" borderId="79" xfId="0" applyFont="1" applyBorder="1" applyAlignment="1">
      <alignment horizontal="center" vertical="center" wrapText="1"/>
    </xf>
    <xf numFmtId="0" fontId="86" fillId="0" borderId="80" xfId="0" applyFont="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7" xfId="0" applyFont="1" applyBorder="1" applyAlignment="1">
      <alignment horizontal="right" vertical="center" wrapText="1"/>
    </xf>
    <xf numFmtId="0" fontId="100" fillId="0" borderId="17" xfId="0" applyFont="1" applyBorder="1" applyAlignment="1">
      <alignment horizontal="right" vertical="center" wrapText="1"/>
    </xf>
    <xf numFmtId="0" fontId="4" fillId="0" borderId="17"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0" xfId="5" applyNumberFormat="1" applyFont="1" applyBorder="1" applyAlignment="1" applyProtection="1">
      <alignment horizontal="left" vertical="center"/>
      <protection locked="0"/>
    </xf>
    <xf numFmtId="0" fontId="102" fillId="0" borderId="21" xfId="9" applyFont="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3" fillId="36" borderId="21"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6" xfId="20964" applyFont="1" applyFill="1" applyBorder="1">
      <alignment vertical="center"/>
    </xf>
    <xf numFmtId="0" fontId="45" fillId="76" borderId="97" xfId="20964" applyFont="1" applyFill="1" applyBorder="1">
      <alignment vertical="center"/>
    </xf>
    <xf numFmtId="0" fontId="45" fillId="76" borderId="94" xfId="20964" applyFont="1" applyFill="1" applyBorder="1">
      <alignment vertical="center"/>
    </xf>
    <xf numFmtId="0" fontId="105" fillId="70" borderId="93" xfId="20964" applyFont="1" applyFill="1" applyBorder="1" applyAlignment="1">
      <alignment horizontal="center" vertical="center"/>
    </xf>
    <xf numFmtId="0" fontId="105" fillId="70" borderId="94" xfId="20964" applyFont="1" applyFill="1" applyBorder="1" applyAlignment="1">
      <alignment horizontal="left" vertical="center" wrapText="1"/>
    </xf>
    <xf numFmtId="169" fontId="105" fillId="0" borderId="95" xfId="7" applyNumberFormat="1" applyFont="1" applyFill="1" applyBorder="1" applyAlignment="1" applyProtection="1">
      <alignment horizontal="right" vertical="center"/>
      <protection locked="0"/>
    </xf>
    <xf numFmtId="0" fontId="104" fillId="77" borderId="95" xfId="20964" applyFont="1" applyFill="1" applyBorder="1" applyAlignment="1">
      <alignment horizontal="center" vertical="center"/>
    </xf>
    <xf numFmtId="0" fontId="104" fillId="77" borderId="97" xfId="20964" applyFont="1" applyFill="1" applyBorder="1" applyAlignment="1">
      <alignment vertical="top" wrapText="1"/>
    </xf>
    <xf numFmtId="169" fontId="45" fillId="76" borderId="94" xfId="7" applyNumberFormat="1" applyFont="1" applyFill="1" applyBorder="1" applyAlignment="1">
      <alignment horizontal="right" vertical="center"/>
    </xf>
    <xf numFmtId="0" fontId="106" fillId="70" borderId="93" xfId="20964" applyFont="1" applyFill="1" applyBorder="1" applyAlignment="1">
      <alignment horizontal="center" vertical="center"/>
    </xf>
    <xf numFmtId="0" fontId="105" fillId="70" borderId="97" xfId="20964" applyFont="1" applyFill="1" applyBorder="1" applyAlignment="1">
      <alignment vertical="center" wrapText="1"/>
    </xf>
    <xf numFmtId="0" fontId="105" fillId="70" borderId="94" xfId="20964" applyFont="1" applyFill="1" applyBorder="1" applyAlignment="1">
      <alignment horizontal="left" vertical="center"/>
    </xf>
    <xf numFmtId="0" fontId="106" fillId="3" borderId="93" xfId="20964" applyFont="1" applyFill="1" applyBorder="1" applyAlignment="1">
      <alignment horizontal="center" vertical="center"/>
    </xf>
    <xf numFmtId="0" fontId="105" fillId="3" borderId="94" xfId="20964" applyFont="1" applyFill="1" applyBorder="1" applyAlignment="1">
      <alignment horizontal="left" vertical="center"/>
    </xf>
    <xf numFmtId="0" fontId="106" fillId="0" borderId="93" xfId="20964" applyFont="1" applyBorder="1" applyAlignment="1">
      <alignment horizontal="center" vertical="center"/>
    </xf>
    <xf numFmtId="0" fontId="105" fillId="0" borderId="94" xfId="20964" applyFont="1" applyBorder="1" applyAlignment="1">
      <alignment horizontal="left" vertical="center"/>
    </xf>
    <xf numFmtId="0" fontId="107" fillId="77" borderId="95" xfId="20964" applyFont="1" applyFill="1" applyBorder="1" applyAlignment="1">
      <alignment horizontal="center" vertical="center"/>
    </xf>
    <xf numFmtId="0" fontId="104" fillId="77" borderId="97" xfId="20964" applyFont="1" applyFill="1" applyBorder="1">
      <alignment vertical="center"/>
    </xf>
    <xf numFmtId="169" fontId="105" fillId="77" borderId="95" xfId="7" applyNumberFormat="1" applyFont="1" applyFill="1" applyBorder="1" applyAlignment="1" applyProtection="1">
      <alignment horizontal="right" vertical="center"/>
      <protection locked="0"/>
    </xf>
    <xf numFmtId="0" fontId="104" fillId="76" borderId="96" xfId="20964" applyFont="1" applyFill="1" applyBorder="1">
      <alignment vertical="center"/>
    </xf>
    <xf numFmtId="0" fontId="104" fillId="76" borderId="97" xfId="20964" applyFont="1" applyFill="1" applyBorder="1">
      <alignment vertical="center"/>
    </xf>
    <xf numFmtId="169" fontId="104" fillId="76" borderId="94" xfId="7" applyNumberFormat="1" applyFont="1" applyFill="1" applyBorder="1" applyAlignment="1">
      <alignment horizontal="right" vertical="center"/>
    </xf>
    <xf numFmtId="0" fontId="109" fillId="3" borderId="93" xfId="20964" applyFont="1" applyFill="1" applyBorder="1" applyAlignment="1">
      <alignment horizontal="center" vertical="center"/>
    </xf>
    <xf numFmtId="0" fontId="110" fillId="77" borderId="95" xfId="20964" applyFont="1" applyFill="1" applyBorder="1" applyAlignment="1">
      <alignment horizontal="center" vertical="center"/>
    </xf>
    <xf numFmtId="0" fontId="45" fillId="77" borderId="97" xfId="20964" applyFont="1" applyFill="1" applyBorder="1">
      <alignment vertical="center"/>
    </xf>
    <xf numFmtId="0" fontId="109" fillId="70" borderId="93" xfId="20964" applyFont="1" applyFill="1" applyBorder="1" applyAlignment="1">
      <alignment horizontal="center" vertical="center"/>
    </xf>
    <xf numFmtId="169" fontId="105" fillId="3" borderId="95" xfId="7" applyNumberFormat="1" applyFont="1" applyFill="1" applyBorder="1" applyAlignment="1" applyProtection="1">
      <alignment horizontal="right" vertical="center"/>
      <protection locked="0"/>
    </xf>
    <xf numFmtId="0" fontId="110" fillId="3" borderId="95" xfId="20964" applyFont="1" applyFill="1" applyBorder="1" applyAlignment="1">
      <alignment horizontal="center" vertical="center"/>
    </xf>
    <xf numFmtId="0" fontId="45" fillId="3" borderId="97" xfId="20964" applyFont="1" applyFill="1" applyBorder="1">
      <alignment vertical="center"/>
    </xf>
    <xf numFmtId="0" fontId="106"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0" fillId="0" borderId="95" xfId="0" applyFont="1" applyBorder="1" applyAlignment="1">
      <alignment horizontal="left" vertical="center" wrapText="1"/>
    </xf>
    <xf numFmtId="10" fontId="100" fillId="0" borderId="95" xfId="20962" applyNumberFormat="1" applyFont="1" applyFill="1" applyBorder="1" applyAlignment="1">
      <alignment horizontal="left" vertical="center" wrapText="1"/>
    </xf>
    <xf numFmtId="10" fontId="4" fillId="36"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5" xfId="0" applyFont="1" applyFill="1" applyBorder="1" applyAlignment="1">
      <alignment horizontal="left" vertical="center" wrapText="1"/>
    </xf>
    <xf numFmtId="0" fontId="3" fillId="0" borderId="95" xfId="0" applyFont="1" applyBorder="1" applyAlignment="1">
      <alignment horizontal="left" vertical="center" wrapText="1"/>
    </xf>
    <xf numFmtId="10" fontId="4" fillId="36" borderId="80" xfId="0" applyNumberFormat="1" applyFont="1" applyFill="1" applyBorder="1" applyAlignment="1">
      <alignment horizontal="left" vertical="center" wrapText="1"/>
    </xf>
    <xf numFmtId="10" fontId="4" fillId="36" borderId="80" xfId="20962" applyNumberFormat="1" applyFont="1" applyFill="1" applyBorder="1" applyAlignment="1">
      <alignment horizontal="left" vertical="center" wrapText="1"/>
    </xf>
    <xf numFmtId="0" fontId="4" fillId="36" borderId="80" xfId="0" applyFont="1" applyFill="1" applyBorder="1" applyAlignment="1">
      <alignment horizontal="center" vertical="center" wrapText="1"/>
    </xf>
    <xf numFmtId="0" fontId="4" fillId="36" borderId="81" xfId="0" applyFont="1" applyFill="1" applyBorder="1" applyAlignment="1">
      <alignment vertical="center" wrapText="1"/>
    </xf>
    <xf numFmtId="0" fontId="4" fillId="36" borderId="94" xfId="0" applyFont="1" applyFill="1" applyBorder="1" applyAlignment="1">
      <alignment vertical="center" wrapText="1"/>
    </xf>
    <xf numFmtId="0" fontId="4" fillId="36" borderId="68" xfId="0" applyFont="1" applyFill="1" applyBorder="1" applyAlignment="1">
      <alignment vertical="center" wrapText="1"/>
    </xf>
    <xf numFmtId="0" fontId="4" fillId="36" borderId="28"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6" xfId="0" applyFont="1" applyBorder="1" applyAlignment="1">
      <alignment horizontal="center" vertical="center" wrapText="1"/>
    </xf>
    <xf numFmtId="3" fontId="103" fillId="36" borderId="95" xfId="0" applyNumberFormat="1" applyFont="1" applyFill="1" applyBorder="1" applyAlignment="1">
      <alignment vertical="center" wrapText="1"/>
    </xf>
    <xf numFmtId="3" fontId="103" fillId="0" borderId="95" xfId="0" applyNumberFormat="1" applyFont="1" applyBorder="1" applyAlignment="1">
      <alignment vertical="center" wrapText="1"/>
    </xf>
    <xf numFmtId="3" fontId="103" fillId="36" borderId="96"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3" xfId="0" applyNumberFormat="1" applyFont="1" applyFill="1" applyBorder="1" applyAlignment="1">
      <alignment vertical="center" wrapText="1"/>
    </xf>
    <xf numFmtId="3" fontId="103" fillId="36" borderId="37" xfId="0" applyNumberFormat="1" applyFont="1" applyFill="1" applyBorder="1" applyAlignment="1">
      <alignment vertical="center" wrapTex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14" fontId="2" fillId="0" borderId="0" xfId="0" applyNumberFormat="1" applyFont="1"/>
    <xf numFmtId="173" fontId="2" fillId="37" borderId="0" xfId="20" applyFont="1"/>
    <xf numFmtId="173" fontId="2" fillId="37" borderId="92" xfId="20" applyFont="1" applyBorder="1"/>
    <xf numFmtId="0" fontId="2" fillId="2" borderId="17" xfId="0" applyFont="1" applyFill="1" applyBorder="1" applyAlignment="1">
      <alignment horizontal="right" vertical="center"/>
    </xf>
    <xf numFmtId="0" fontId="45" fillId="0" borderId="17" xfId="0" applyFont="1" applyBorder="1" applyAlignment="1">
      <alignment horizontal="center" vertical="center" wrapText="1"/>
    </xf>
    <xf numFmtId="0" fontId="2" fillId="2" borderId="20" xfId="0" applyFont="1" applyFill="1" applyBorder="1" applyAlignment="1">
      <alignment horizontal="right" vertical="center"/>
    </xf>
    <xf numFmtId="0" fontId="4" fillId="0" borderId="0" xfId="0" applyFont="1" applyAlignment="1">
      <alignment horizontal="center" wrapText="1"/>
    </xf>
    <xf numFmtId="0" fontId="3" fillId="3" borderId="53"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4" xfId="0" applyFont="1" applyFill="1" applyBorder="1" applyAlignment="1">
      <alignment horizontal="center" wrapText="1"/>
    </xf>
    <xf numFmtId="0" fontId="3" fillId="0" borderId="95" xfId="0" applyFont="1" applyBorder="1" applyAlignment="1">
      <alignment horizontal="center"/>
    </xf>
    <xf numFmtId="0" fontId="3" fillId="3" borderId="62"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2" xfId="0" applyFont="1" applyFill="1" applyBorder="1" applyAlignment="1">
      <alignment horizontal="center" vertical="center" wrapText="1"/>
    </xf>
    <xf numFmtId="0" fontId="3" fillId="0" borderId="17" xfId="0" applyFont="1" applyBorder="1"/>
    <xf numFmtId="0" fontId="3" fillId="0" borderId="95" xfId="0" applyFont="1" applyBorder="1" applyAlignment="1">
      <alignment wrapText="1"/>
    </xf>
    <xf numFmtId="169" fontId="3" fillId="0" borderId="95" xfId="7" applyNumberFormat="1" applyFont="1" applyBorder="1"/>
    <xf numFmtId="169" fontId="3" fillId="0" borderId="80" xfId="7" applyNumberFormat="1" applyFont="1" applyBorder="1"/>
    <xf numFmtId="0" fontId="99" fillId="0" borderId="95" xfId="0" applyFont="1" applyBorder="1" applyAlignment="1">
      <alignment horizontal="left" wrapText="1" indent="2"/>
    </xf>
    <xf numFmtId="173" fontId="9" fillId="37" borderId="95" xfId="20" applyBorder="1"/>
    <xf numFmtId="0" fontId="4" fillId="0" borderId="17" xfId="0" applyFont="1" applyBorder="1"/>
    <xf numFmtId="0" fontId="4" fillId="0" borderId="95" xfId="0" applyFont="1" applyBorder="1" applyAlignment="1">
      <alignment wrapText="1"/>
    </xf>
    <xf numFmtId="169" fontId="4" fillId="0" borderId="80" xfId="7" applyNumberFormat="1" applyFont="1" applyBorder="1"/>
    <xf numFmtId="0" fontId="111" fillId="3" borderId="62" xfId="0" applyFont="1" applyFill="1" applyBorder="1" applyAlignment="1">
      <alignment horizontal="left"/>
    </xf>
    <xf numFmtId="0" fontId="111" fillId="3" borderId="0" xfId="0" applyFont="1" applyFill="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92" xfId="7" applyNumberFormat="1" applyFont="1" applyFill="1" applyBorder="1"/>
    <xf numFmtId="0" fontId="99" fillId="0" borderId="9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2" xfId="0" applyFont="1" applyFill="1" applyBorder="1"/>
    <xf numFmtId="0" fontId="4" fillId="0" borderId="20" xfId="0" applyFont="1" applyBorder="1"/>
    <xf numFmtId="0" fontId="4" fillId="0" borderId="21" xfId="0" applyFont="1" applyBorder="1" applyAlignment="1">
      <alignment wrapText="1"/>
    </xf>
    <xf numFmtId="10" fontId="4" fillId="0" borderId="22" xfId="20962" applyNumberFormat="1" applyFont="1" applyBorder="1"/>
    <xf numFmtId="0" fontId="2" fillId="2" borderId="85" xfId="0" applyFont="1" applyFill="1" applyBorder="1" applyAlignment="1">
      <alignment horizontal="right" vertical="center"/>
    </xf>
    <xf numFmtId="0" fontId="2" fillId="0" borderId="93" xfId="0" applyFont="1" applyBorder="1" applyAlignment="1">
      <alignment vertical="center" wrapText="1"/>
    </xf>
    <xf numFmtId="197" fontId="87" fillId="2" borderId="88" xfId="0" applyNumberFormat="1" applyFont="1" applyFill="1" applyBorder="1" applyAlignment="1" applyProtection="1">
      <alignment vertical="center"/>
      <protection locked="0"/>
    </xf>
    <xf numFmtId="0" fontId="112" fillId="0" borderId="0" xfId="11" applyFont="1"/>
    <xf numFmtId="0" fontId="114" fillId="0" borderId="0" xfId="11" applyFont="1"/>
    <xf numFmtId="0" fontId="113" fillId="0" borderId="0" xfId="0" applyFont="1"/>
    <xf numFmtId="0" fontId="115" fillId="0" borderId="67" xfId="0" applyFont="1" applyBorder="1" applyAlignment="1">
      <alignment horizontal="left" vertical="center" wrapText="1"/>
    </xf>
    <xf numFmtId="0" fontId="6" fillId="0" borderId="110" xfId="17" applyBorder="1" applyAlignment="1" applyProtection="1"/>
    <xf numFmtId="0" fontId="113" fillId="0" borderId="0" xfId="0" applyFont="1" applyAlignment="1">
      <alignment horizontal="left" vertical="top" wrapText="1"/>
    </xf>
    <xf numFmtId="0" fontId="111" fillId="0" borderId="110" xfId="0" applyFont="1" applyBorder="1" applyAlignment="1">
      <alignment horizontal="center" vertical="center"/>
    </xf>
    <xf numFmtId="0" fontId="0" fillId="0" borderId="110" xfId="0" applyBorder="1" applyAlignment="1">
      <alignment horizontal="center"/>
    </xf>
    <xf numFmtId="0" fontId="124" fillId="3" borderId="110" xfId="20966" applyFont="1" applyFill="1" applyBorder="1" applyAlignment="1">
      <alignment horizontal="left" vertical="center" wrapText="1"/>
    </xf>
    <xf numFmtId="0" fontId="125" fillId="0" borderId="110" xfId="20966" applyFont="1" applyBorder="1" applyAlignment="1">
      <alignment horizontal="left" vertical="center" wrapText="1" indent="1"/>
    </xf>
    <xf numFmtId="0" fontId="126" fillId="3" borderId="120" xfId="0" applyFont="1" applyFill="1" applyBorder="1" applyAlignment="1">
      <alignment horizontal="left" vertical="center" wrapText="1"/>
    </xf>
    <xf numFmtId="0" fontId="125" fillId="3" borderId="110" xfId="20966" applyFont="1" applyFill="1" applyBorder="1" applyAlignment="1">
      <alignment horizontal="left" vertical="center" wrapText="1" indent="1"/>
    </xf>
    <xf numFmtId="0" fontId="124" fillId="0" borderId="120" xfId="0" applyFont="1" applyBorder="1" applyAlignment="1">
      <alignment horizontal="left" vertical="center" wrapText="1"/>
    </xf>
    <xf numFmtId="0" fontId="126" fillId="0" borderId="120" xfId="0" applyFont="1" applyBorder="1" applyAlignment="1">
      <alignment horizontal="left" vertical="center" wrapText="1"/>
    </xf>
    <xf numFmtId="0" fontId="126" fillId="0" borderId="120" xfId="0" applyFont="1" applyBorder="1" applyAlignment="1">
      <alignment vertical="center" wrapText="1"/>
    </xf>
    <xf numFmtId="0" fontId="127" fillId="0" borderId="120" xfId="0" applyFont="1" applyBorder="1" applyAlignment="1">
      <alignment horizontal="left" vertical="center" wrapText="1" indent="1"/>
    </xf>
    <xf numFmtId="0" fontId="127" fillId="3" borderId="120" xfId="0" applyFont="1" applyFill="1" applyBorder="1" applyAlignment="1">
      <alignment horizontal="left" vertical="center" wrapText="1" indent="1"/>
    </xf>
    <xf numFmtId="0" fontId="126" fillId="3" borderId="121" xfId="0" applyFont="1" applyFill="1" applyBorder="1" applyAlignment="1">
      <alignment horizontal="left" vertical="center" wrapText="1"/>
    </xf>
    <xf numFmtId="0" fontId="127" fillId="0" borderId="110" xfId="20966" applyFont="1" applyBorder="1" applyAlignment="1">
      <alignment horizontal="left" vertical="center" wrapText="1" indent="1"/>
    </xf>
    <xf numFmtId="0" fontId="126" fillId="0" borderId="110" xfId="0" applyFont="1" applyBorder="1" applyAlignment="1">
      <alignment horizontal="left" vertical="center" wrapText="1"/>
    </xf>
    <xf numFmtId="0" fontId="128" fillId="0" borderId="110" xfId="20966" applyFont="1" applyBorder="1" applyAlignment="1">
      <alignment horizontal="center" vertical="center" wrapText="1"/>
    </xf>
    <xf numFmtId="0" fontId="126" fillId="3" borderId="122" xfId="0" applyFont="1" applyFill="1" applyBorder="1" applyAlignment="1">
      <alignment horizontal="left" vertical="center" wrapText="1"/>
    </xf>
    <xf numFmtId="0" fontId="0" fillId="0" borderId="123" xfId="0" applyBorder="1" applyAlignment="1">
      <alignment horizontal="center"/>
    </xf>
    <xf numFmtId="0" fontId="125" fillId="3" borderId="123" xfId="20966" applyFont="1" applyFill="1" applyBorder="1" applyAlignment="1">
      <alignment horizontal="left" vertical="center" wrapText="1" indent="1"/>
    </xf>
    <xf numFmtId="0" fontId="125" fillId="3" borderId="120" xfId="0" applyFont="1" applyFill="1" applyBorder="1" applyAlignment="1">
      <alignment horizontal="left" vertical="center" wrapText="1" indent="1"/>
    </xf>
    <xf numFmtId="0" fontId="125" fillId="0" borderId="123" xfId="20966" applyFont="1" applyBorder="1" applyAlignment="1">
      <alignment horizontal="left" vertical="center" wrapText="1" indent="1"/>
    </xf>
    <xf numFmtId="0" fontId="125" fillId="0" borderId="120" xfId="0" applyFont="1" applyBorder="1" applyAlignment="1">
      <alignment horizontal="left" vertical="center" wrapText="1" indent="1"/>
    </xf>
    <xf numFmtId="0" fontId="125" fillId="0" borderId="121" xfId="0" applyFont="1" applyBorder="1" applyAlignment="1">
      <alignment horizontal="left" vertical="center" wrapText="1" indent="1"/>
    </xf>
    <xf numFmtId="0" fontId="126" fillId="0" borderId="123" xfId="20966" applyFont="1" applyBorder="1" applyAlignment="1">
      <alignment horizontal="left" vertical="center" wrapText="1"/>
    </xf>
    <xf numFmtId="0" fontId="126" fillId="0" borderId="123" xfId="0" applyFont="1" applyBorder="1" applyAlignment="1">
      <alignment vertical="center" wrapText="1"/>
    </xf>
    <xf numFmtId="0" fontId="128" fillId="0" borderId="123" xfId="20966" applyFont="1" applyBorder="1" applyAlignment="1">
      <alignment horizontal="center" vertical="center" wrapText="1"/>
    </xf>
    <xf numFmtId="0" fontId="126" fillId="3" borderId="123" xfId="20966" applyFont="1" applyFill="1" applyBorder="1" applyAlignment="1">
      <alignment horizontal="left" vertical="center" wrapText="1"/>
    </xf>
    <xf numFmtId="0" fontId="129" fillId="0" borderId="0" xfId="0" applyFont="1" applyAlignment="1">
      <alignment horizontal="justify"/>
    </xf>
    <xf numFmtId="0" fontId="126" fillId="0" borderId="123"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Border="1" applyAlignment="1">
      <alignment horizontal="center" vertical="center" wrapText="1"/>
    </xf>
    <xf numFmtId="0" fontId="0" fillId="0" borderId="123" xfId="0" applyBorder="1" applyAlignment="1">
      <alignment horizontal="center" vertical="center"/>
    </xf>
    <xf numFmtId="0" fontId="126" fillId="0" borderId="128" xfId="0" applyFont="1" applyBorder="1" applyAlignment="1">
      <alignment horizontal="justify" vertical="center" wrapText="1"/>
    </xf>
    <xf numFmtId="0" fontId="126" fillId="0" borderId="120" xfId="0" applyFont="1" applyBorder="1" applyAlignment="1">
      <alignment horizontal="justify" vertical="center" wrapText="1"/>
    </xf>
    <xf numFmtId="0" fontId="124" fillId="0" borderId="120" xfId="0" applyFont="1" applyBorder="1" applyAlignment="1">
      <alignment horizontal="justify" vertical="center" wrapText="1"/>
    </xf>
    <xf numFmtId="0" fontId="126" fillId="3" borderId="120" xfId="0" applyFont="1" applyFill="1" applyBorder="1" applyAlignment="1">
      <alignment horizontal="justify" vertical="center" wrapText="1"/>
    </xf>
    <xf numFmtId="0" fontId="126" fillId="0" borderId="121" xfId="0" applyFont="1" applyBorder="1" applyAlignment="1">
      <alignment horizontal="justify" vertical="center" wrapText="1"/>
    </xf>
    <xf numFmtId="0" fontId="126" fillId="0" borderId="122" xfId="0" applyFont="1" applyBorder="1" applyAlignment="1">
      <alignment horizontal="justify" vertical="center" wrapText="1"/>
    </xf>
    <xf numFmtId="0" fontId="124" fillId="0" borderId="120" xfId="0" applyFont="1" applyBorder="1" applyAlignment="1">
      <alignment vertical="center" wrapText="1"/>
    </xf>
    <xf numFmtId="0" fontId="125" fillId="0" borderId="120" xfId="0" applyFont="1" applyBorder="1" applyAlignment="1">
      <alignment horizontal="left" vertical="center" wrapText="1"/>
    </xf>
    <xf numFmtId="0" fontId="126" fillId="0" borderId="129" xfId="0" applyFont="1" applyBorder="1" applyAlignment="1">
      <alignment vertical="center" wrapText="1"/>
    </xf>
    <xf numFmtId="0" fontId="104" fillId="0" borderId="126" xfId="0" applyFont="1" applyBorder="1" applyAlignment="1">
      <alignment vertical="center" wrapText="1"/>
    </xf>
    <xf numFmtId="197" fontId="94" fillId="0" borderId="123" xfId="0" applyNumberFormat="1" applyFont="1" applyBorder="1" applyAlignment="1">
      <alignment horizontal="right"/>
    </xf>
    <xf numFmtId="197" fontId="94" fillId="36" borderId="123" xfId="0" applyNumberFormat="1" applyFont="1" applyFill="1" applyBorder="1" applyAlignment="1">
      <alignment horizontal="right"/>
    </xf>
    <xf numFmtId="197" fontId="94" fillId="36" borderId="80" xfId="0" applyNumberFormat="1" applyFont="1" applyFill="1" applyBorder="1" applyAlignment="1">
      <alignment horizontal="right"/>
    </xf>
    <xf numFmtId="0" fontId="2" fillId="0" borderId="126" xfId="0" applyFont="1" applyBorder="1" applyAlignment="1">
      <alignment horizontal="left" vertical="center" wrapText="1" indent="4"/>
    </xf>
    <xf numFmtId="0" fontId="45" fillId="0" borderId="126" xfId="0" applyFont="1" applyBorder="1" applyAlignment="1">
      <alignment vertical="center" wrapText="1"/>
    </xf>
    <xf numFmtId="0" fontId="2" fillId="0" borderId="123" xfId="0" applyFont="1" applyBorder="1" applyAlignment="1" applyProtection="1">
      <alignment horizontal="left" vertical="center" indent="11"/>
      <protection locked="0"/>
    </xf>
    <xf numFmtId="0" fontId="46" fillId="0" borderId="123" xfId="0" applyFont="1" applyBorder="1" applyAlignment="1" applyProtection="1">
      <alignment horizontal="left" vertical="center" indent="17"/>
      <protection locked="0"/>
    </xf>
    <xf numFmtId="0" fontId="111" fillId="0" borderId="123" xfId="0" applyFont="1" applyBorder="1" applyAlignment="1">
      <alignment vertical="center"/>
    </xf>
    <xf numFmtId="0" fontId="95" fillId="0" borderId="123" xfId="0" applyFont="1" applyBorder="1" applyAlignment="1">
      <alignment vertical="center" wrapText="1"/>
    </xf>
    <xf numFmtId="0" fontId="96" fillId="0" borderId="126" xfId="0" applyFont="1" applyBorder="1" applyAlignment="1">
      <alignment horizontal="left" vertical="center" wrapText="1"/>
    </xf>
    <xf numFmtId="0" fontId="2" fillId="0" borderId="126" xfId="0" applyFont="1" applyBorder="1" applyAlignment="1">
      <alignment horizontal="left" vertical="center" wrapText="1"/>
    </xf>
    <xf numFmtId="197" fontId="94" fillId="0" borderId="0" xfId="0" applyNumberFormat="1" applyFont="1" applyAlignment="1">
      <alignment horizontal="right"/>
    </xf>
    <xf numFmtId="168" fontId="84" fillId="0" borderId="79" xfId="7" applyFont="1" applyFill="1" applyBorder="1" applyAlignment="1">
      <alignment horizontal="center" vertical="center"/>
    </xf>
    <xf numFmtId="0" fontId="125" fillId="3" borderId="121" xfId="0"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0" fontId="125" fillId="0" borderId="123" xfId="0" applyFont="1" applyBorder="1" applyAlignment="1">
      <alignment horizontal="left" vertical="center" wrapText="1" indent="1"/>
    </xf>
    <xf numFmtId="0" fontId="126" fillId="3" borderId="123" xfId="0" applyFont="1" applyFill="1" applyBorder="1" applyAlignment="1">
      <alignment horizontal="left" vertical="center" wrapText="1"/>
    </xf>
    <xf numFmtId="0" fontId="127" fillId="3" borderId="123" xfId="0" applyFont="1" applyFill="1" applyBorder="1" applyAlignment="1">
      <alignment horizontal="left" vertical="center" wrapText="1" indent="1"/>
    </xf>
    <xf numFmtId="0" fontId="129" fillId="0" borderId="123" xfId="0" applyFont="1" applyBorder="1" applyAlignment="1">
      <alignment horizontal="justify"/>
    </xf>
    <xf numFmtId="0" fontId="116" fillId="0" borderId="123" xfId="0" applyFont="1" applyBorder="1"/>
    <xf numFmtId="49" fontId="118" fillId="0" borderId="123" xfId="5" applyNumberFormat="1" applyFont="1" applyBorder="1" applyAlignment="1" applyProtection="1">
      <alignment horizontal="right" vertical="center"/>
      <protection locked="0"/>
    </xf>
    <xf numFmtId="0" fontId="117" fillId="3" borderId="123" xfId="13" applyFont="1" applyFill="1" applyBorder="1" applyAlignment="1" applyProtection="1">
      <alignment horizontal="left" vertical="center" wrapText="1"/>
      <protection locked="0"/>
    </xf>
    <xf numFmtId="49" fontId="117" fillId="3" borderId="123" xfId="5" applyNumberFormat="1" applyFont="1" applyFill="1" applyBorder="1" applyAlignment="1" applyProtection="1">
      <alignment horizontal="right" vertical="center"/>
      <protection locked="0"/>
    </xf>
    <xf numFmtId="0" fontId="117" fillId="0" borderId="123" xfId="13" applyFont="1" applyBorder="1" applyAlignment="1" applyProtection="1">
      <alignment horizontal="left" vertical="center" wrapText="1"/>
      <protection locked="0"/>
    </xf>
    <xf numFmtId="49" fontId="117" fillId="0" borderId="123" xfId="5" applyNumberFormat="1" applyFont="1" applyBorder="1" applyAlignment="1" applyProtection="1">
      <alignment horizontal="right" vertical="center"/>
      <protection locked="0"/>
    </xf>
    <xf numFmtId="0" fontId="119" fillId="0" borderId="123" xfId="13" applyFont="1" applyBorder="1" applyAlignment="1" applyProtection="1">
      <alignment horizontal="left" vertical="center" wrapText="1"/>
      <protection locked="0"/>
    </xf>
    <xf numFmtId="0" fontId="116" fillId="0" borderId="123" xfId="0" applyFont="1" applyBorder="1" applyAlignment="1">
      <alignment horizontal="center" vertical="center" wrapText="1"/>
    </xf>
    <xf numFmtId="14" fontId="113" fillId="0" borderId="0" xfId="0" applyNumberFormat="1" applyFont="1"/>
    <xf numFmtId="168" fontId="96" fillId="0" borderId="0" xfId="7" applyFont="1"/>
    <xf numFmtId="0" fontId="113" fillId="0" borderId="0" xfId="0" applyFont="1" applyAlignment="1">
      <alignment wrapText="1"/>
    </xf>
    <xf numFmtId="0" fontId="112" fillId="0" borderId="123" xfId="0" applyFont="1" applyBorder="1"/>
    <xf numFmtId="0" fontId="112" fillId="0" borderId="123" xfId="0" applyFont="1" applyBorder="1" applyAlignment="1">
      <alignment horizontal="left" indent="8"/>
    </xf>
    <xf numFmtId="0" fontId="112" fillId="0" borderId="123" xfId="0" applyFont="1" applyBorder="1" applyAlignment="1">
      <alignment wrapText="1"/>
    </xf>
    <xf numFmtId="0" fontId="116" fillId="0" borderId="0" xfId="0" applyFont="1"/>
    <xf numFmtId="0" fontId="115" fillId="0" borderId="123" xfId="0" applyFont="1" applyBorder="1"/>
    <xf numFmtId="49" fontId="118" fillId="0" borderId="123" xfId="5" applyNumberFormat="1" applyFont="1" applyBorder="1" applyAlignment="1" applyProtection="1">
      <alignment horizontal="right" vertical="center" wrapText="1"/>
      <protection locked="0"/>
    </xf>
    <xf numFmtId="49" fontId="117" fillId="3" borderId="123" xfId="5" applyNumberFormat="1" applyFont="1" applyFill="1" applyBorder="1" applyAlignment="1" applyProtection="1">
      <alignment horizontal="right" vertical="center" wrapText="1"/>
      <protection locked="0"/>
    </xf>
    <xf numFmtId="49" fontId="117" fillId="0" borderId="123" xfId="5" applyNumberFormat="1" applyFont="1" applyBorder="1" applyAlignment="1" applyProtection="1">
      <alignment horizontal="right" vertical="center" wrapText="1"/>
      <protection locked="0"/>
    </xf>
    <xf numFmtId="0" fontId="112" fillId="0" borderId="123" xfId="0" applyFont="1" applyBorder="1" applyAlignment="1">
      <alignment horizontal="center" vertical="center" wrapText="1"/>
    </xf>
    <xf numFmtId="0" fontId="112" fillId="0" borderId="127" xfId="0" applyFont="1" applyBorder="1" applyAlignment="1">
      <alignment horizontal="center" vertical="center" wrapText="1"/>
    </xf>
    <xf numFmtId="0" fontId="112" fillId="0" borderId="123"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23" xfId="0" applyFont="1" applyBorder="1" applyAlignment="1">
      <alignment horizontal="left" vertical="center" wrapText="1"/>
    </xf>
    <xf numFmtId="0" fontId="115" fillId="0" borderId="123" xfId="0" applyFont="1" applyBorder="1" applyAlignment="1">
      <alignment horizontal="left" wrapText="1" indent="1"/>
    </xf>
    <xf numFmtId="0" fontId="115" fillId="0" borderId="123" xfId="0" applyFont="1" applyBorder="1" applyAlignment="1">
      <alignment horizontal="left" vertical="center" indent="1"/>
    </xf>
    <xf numFmtId="0" fontId="113" fillId="0" borderId="123" xfId="0" applyFont="1" applyBorder="1"/>
    <xf numFmtId="0" fontId="112" fillId="0" borderId="123" xfId="0" applyFont="1" applyBorder="1" applyAlignment="1">
      <alignment horizontal="left" wrapText="1" indent="1"/>
    </xf>
    <xf numFmtId="0" fontId="112" fillId="0" borderId="123" xfId="0" applyFont="1" applyBorder="1" applyAlignment="1">
      <alignment horizontal="left" indent="1"/>
    </xf>
    <xf numFmtId="0" fontId="112" fillId="0" borderId="123" xfId="0" applyFont="1" applyBorder="1" applyAlignment="1">
      <alignment horizontal="left" wrapText="1" indent="4"/>
    </xf>
    <xf numFmtId="0" fontId="112" fillId="0" borderId="123" xfId="0" applyFont="1" applyBorder="1" applyAlignment="1">
      <alignment horizontal="left" indent="3"/>
    </xf>
    <xf numFmtId="0" fontId="115" fillId="0" borderId="123" xfId="0" applyFont="1" applyBorder="1" applyAlignment="1">
      <alignment horizontal="left" indent="1"/>
    </xf>
    <xf numFmtId="0" fontId="113" fillId="78" borderId="123" xfId="0" applyFont="1" applyFill="1" applyBorder="1"/>
    <xf numFmtId="0" fontId="116" fillId="0" borderId="7" xfId="0" applyFont="1" applyBorder="1"/>
    <xf numFmtId="0" fontId="113" fillId="0" borderId="123" xfId="0" applyFont="1" applyBorder="1" applyAlignment="1">
      <alignment horizontal="left" wrapText="1" indent="2"/>
    </xf>
    <xf numFmtId="0" fontId="113" fillId="0" borderId="123" xfId="0" applyFont="1" applyBorder="1" applyAlignment="1">
      <alignment horizontal="left" wrapText="1"/>
    </xf>
    <xf numFmtId="0" fontId="115" fillId="76" borderId="123" xfId="0" applyFont="1" applyFill="1" applyBorder="1"/>
    <xf numFmtId="0" fontId="112" fillId="0" borderId="123" xfId="0" applyFont="1" applyBorder="1" applyAlignment="1">
      <alignment horizontal="center"/>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102" xfId="0" applyFont="1" applyBorder="1" applyAlignment="1">
      <alignment horizontal="center" vertical="center" wrapText="1"/>
    </xf>
    <xf numFmtId="0" fontId="112" fillId="0" borderId="126" xfId="0" applyFont="1" applyBorder="1" applyAlignment="1">
      <alignment horizontal="center" vertical="center" wrapText="1"/>
    </xf>
    <xf numFmtId="0" fontId="112" fillId="0" borderId="103" xfId="0" applyFont="1" applyBorder="1" applyAlignment="1">
      <alignment horizontal="center" vertical="center" wrapText="1"/>
    </xf>
    <xf numFmtId="0" fontId="112" fillId="0" borderId="22" xfId="0" applyFont="1" applyBorder="1"/>
    <xf numFmtId="0" fontId="112" fillId="0" borderId="21" xfId="0" applyFont="1" applyBorder="1"/>
    <xf numFmtId="0" fontId="112" fillId="0" borderId="24" xfId="0" applyFont="1" applyBorder="1"/>
    <xf numFmtId="49" fontId="112" fillId="0" borderId="20" xfId="0" applyNumberFormat="1" applyFont="1" applyBorder="1" applyAlignment="1">
      <alignment horizontal="left" wrapText="1" indent="1"/>
    </xf>
    <xf numFmtId="49" fontId="112" fillId="0" borderId="22" xfId="0" applyNumberFormat="1" applyFont="1" applyBorder="1" applyAlignment="1">
      <alignment horizontal="left" wrapText="1" indent="1"/>
    </xf>
    <xf numFmtId="0" fontId="112" fillId="0" borderId="20" xfId="0" applyFont="1" applyBorder="1" applyAlignment="1">
      <alignment horizontal="left" wrapText="1" indent="1"/>
    </xf>
    <xf numFmtId="0" fontId="112" fillId="0" borderId="80" xfId="0" applyFont="1" applyBorder="1"/>
    <xf numFmtId="0" fontId="112" fillId="0" borderId="126" xfId="0" applyFont="1" applyBorder="1"/>
    <xf numFmtId="49" fontId="112" fillId="0" borderId="17" xfId="0" applyNumberFormat="1" applyFont="1" applyBorder="1" applyAlignment="1">
      <alignment horizontal="left" wrapText="1" indent="1"/>
    </xf>
    <xf numFmtId="49" fontId="112" fillId="0" borderId="80" xfId="0" applyNumberFormat="1" applyFont="1" applyBorder="1" applyAlignment="1">
      <alignment horizontal="left" wrapText="1" indent="1"/>
    </xf>
    <xf numFmtId="0" fontId="112" fillId="0" borderId="17" xfId="0" applyFont="1" applyBorder="1" applyAlignment="1">
      <alignment horizontal="left" wrapText="1" indent="1"/>
    </xf>
    <xf numFmtId="49" fontId="112" fillId="0" borderId="17" xfId="0" applyNumberFormat="1" applyFont="1" applyBorder="1" applyAlignment="1">
      <alignment horizontal="left" wrapText="1" indent="3"/>
    </xf>
    <xf numFmtId="49" fontId="112" fillId="0" borderId="80" xfId="0" applyNumberFormat="1" applyFont="1" applyBorder="1" applyAlignment="1">
      <alignment horizontal="left" wrapText="1" indent="3"/>
    </xf>
    <xf numFmtId="49" fontId="112" fillId="0" borderId="17" xfId="0" applyNumberFormat="1" applyFont="1" applyBorder="1" applyAlignment="1">
      <alignment horizontal="left" wrapText="1" indent="2"/>
    </xf>
    <xf numFmtId="49" fontId="112" fillId="0" borderId="80" xfId="0" applyNumberFormat="1" applyFont="1" applyBorder="1" applyAlignment="1">
      <alignment horizontal="left" wrapText="1" indent="2"/>
    </xf>
    <xf numFmtId="49" fontId="112" fillId="0" borderId="17" xfId="0" applyNumberFormat="1" applyFont="1" applyBorder="1" applyAlignment="1">
      <alignment horizontal="left" vertical="top" wrapText="1" indent="2"/>
    </xf>
    <xf numFmtId="49" fontId="112" fillId="0" borderId="80" xfId="0" applyNumberFormat="1" applyFont="1" applyBorder="1" applyAlignment="1">
      <alignment horizontal="left" vertical="top" wrapText="1" indent="2"/>
    </xf>
    <xf numFmtId="0" fontId="112" fillId="79" borderId="80" xfId="0" applyFont="1" applyFill="1" applyBorder="1"/>
    <xf numFmtId="0" fontId="112" fillId="79" borderId="123" xfId="0" applyFont="1" applyFill="1" applyBorder="1"/>
    <xf numFmtId="0" fontId="112" fillId="79" borderId="126" xfId="0" applyFont="1" applyFill="1" applyBorder="1"/>
    <xf numFmtId="0" fontId="112" fillId="79" borderId="17" xfId="0" applyFont="1" applyFill="1" applyBorder="1"/>
    <xf numFmtId="49" fontId="112" fillId="0" borderId="80" xfId="0" applyNumberFormat="1" applyFont="1" applyBorder="1" applyAlignment="1">
      <alignment horizontal="left" indent="1"/>
    </xf>
    <xf numFmtId="0" fontId="112" fillId="0" borderId="17" xfId="0" applyFont="1" applyBorder="1" applyAlignment="1">
      <alignment horizontal="left" indent="1"/>
    </xf>
    <xf numFmtId="49" fontId="112" fillId="0" borderId="17" xfId="0" applyNumberFormat="1" applyFont="1" applyBorder="1" applyAlignment="1">
      <alignment horizontal="left" indent="1"/>
    </xf>
    <xf numFmtId="49" fontId="112" fillId="0" borderId="17" xfId="0" applyNumberFormat="1" applyFont="1" applyBorder="1" applyAlignment="1">
      <alignment horizontal="left" indent="3"/>
    </xf>
    <xf numFmtId="49" fontId="112" fillId="0" borderId="80" xfId="0" applyNumberFormat="1" applyFont="1" applyBorder="1" applyAlignment="1">
      <alignment horizontal="left" indent="3"/>
    </xf>
    <xf numFmtId="0" fontId="112" fillId="0" borderId="17" xfId="0" applyFont="1" applyBorder="1" applyAlignment="1">
      <alignment horizontal="left" indent="2"/>
    </xf>
    <xf numFmtId="0" fontId="112" fillId="0" borderId="80" xfId="0" applyFont="1" applyBorder="1" applyAlignment="1">
      <alignment horizontal="left" indent="2"/>
    </xf>
    <xf numFmtId="0" fontId="112" fillId="0" borderId="80" xfId="0" applyFont="1" applyBorder="1" applyAlignment="1">
      <alignment horizontal="left" indent="1"/>
    </xf>
    <xf numFmtId="0" fontId="115" fillId="0" borderId="17" xfId="0" applyFont="1" applyBorder="1"/>
    <xf numFmtId="0" fontId="115" fillId="0" borderId="63" xfId="0" applyFont="1" applyBorder="1"/>
    <xf numFmtId="0" fontId="112" fillId="0" borderId="66" xfId="0" applyFont="1" applyBorder="1"/>
    <xf numFmtId="0" fontId="112" fillId="0" borderId="74" xfId="0" applyFont="1" applyBorder="1" applyAlignment="1">
      <alignment horizontal="center" vertical="center" wrapText="1"/>
    </xf>
    <xf numFmtId="0" fontId="112" fillId="0" borderId="80" xfId="0" applyFont="1" applyBorder="1" applyAlignment="1">
      <alignment horizontal="center" vertical="center" wrapText="1"/>
    </xf>
    <xf numFmtId="0" fontId="112" fillId="0" borderId="0" xfId="0" applyFont="1" applyAlignment="1">
      <alignment horizontal="left"/>
    </xf>
    <xf numFmtId="0" fontId="115" fillId="0" borderId="123" xfId="0" applyFont="1" applyBorder="1" applyAlignment="1">
      <alignment horizontal="left" vertical="center" wrapText="1"/>
    </xf>
    <xf numFmtId="0" fontId="112" fillId="0" borderId="123" xfId="0" applyFont="1" applyBorder="1" applyAlignment="1">
      <alignment horizontal="center" vertical="center" textRotation="90" wrapText="1"/>
    </xf>
    <xf numFmtId="0" fontId="117" fillId="0" borderId="0" xfId="0" applyFont="1"/>
    <xf numFmtId="0" fontId="94" fillId="0" borderId="0" xfId="0" applyFont="1" applyAlignment="1">
      <alignment wrapText="1"/>
    </xf>
    <xf numFmtId="0" fontId="117" fillId="0" borderId="123" xfId="0" applyFont="1" applyBorder="1"/>
    <xf numFmtId="0" fontId="115" fillId="0" borderId="123"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8" xfId="0" applyFont="1" applyBorder="1" applyAlignment="1">
      <alignment horizontal="left" vertical="center" wrapText="1" indent="1" readingOrder="1"/>
    </xf>
    <xf numFmtId="0" fontId="133" fillId="0" borderId="123" xfId="0" applyFont="1" applyBorder="1" applyAlignment="1">
      <alignment horizontal="left" indent="3"/>
    </xf>
    <xf numFmtId="0" fontId="115" fillId="0" borderId="123" xfId="0" applyFont="1" applyBorder="1" applyAlignment="1">
      <alignment vertical="center" wrapText="1" readingOrder="1"/>
    </xf>
    <xf numFmtId="0" fontId="133" fillId="0" borderId="123" xfId="0" applyFont="1" applyBorder="1" applyAlignment="1">
      <alignment horizontal="left" indent="2"/>
    </xf>
    <xf numFmtId="0" fontId="117" fillId="0" borderId="127" xfId="0" applyFont="1" applyBorder="1"/>
    <xf numFmtId="0" fontId="112" fillId="0" borderId="119" xfId="0" applyFont="1" applyBorder="1" applyAlignment="1">
      <alignment vertical="center" wrapText="1" readingOrder="1"/>
    </xf>
    <xf numFmtId="0" fontId="133" fillId="0" borderId="127" xfId="0" applyFont="1" applyBorder="1" applyAlignment="1">
      <alignment horizontal="left" indent="2"/>
    </xf>
    <xf numFmtId="0" fontId="112" fillId="0" borderId="118" xfId="0" applyFont="1" applyBorder="1" applyAlignment="1">
      <alignment vertical="center" wrapText="1" readingOrder="1"/>
    </xf>
    <xf numFmtId="0" fontId="112" fillId="0" borderId="117" xfId="0" applyFont="1" applyBorder="1" applyAlignment="1">
      <alignment vertical="center" wrapText="1" readingOrder="1"/>
    </xf>
    <xf numFmtId="0" fontId="133" fillId="0" borderId="7" xfId="0" applyFont="1" applyBorder="1"/>
    <xf numFmtId="0" fontId="2" fillId="0" borderId="14" xfId="0" applyFont="1" applyBorder="1" applyAlignment="1">
      <alignment horizontal="left" vertical="center" wrapText="1" indent="1"/>
    </xf>
    <xf numFmtId="173" fontId="2" fillId="37" borderId="62" xfId="20" applyFont="1" applyBorder="1"/>
    <xf numFmtId="197" fontId="84" fillId="0" borderId="17" xfId="0" applyNumberFormat="1" applyFont="1" applyBorder="1" applyAlignment="1" applyProtection="1">
      <alignment vertical="center" wrapText="1"/>
      <protection locked="0"/>
    </xf>
    <xf numFmtId="197" fontId="84" fillId="0" borderId="123" xfId="0" applyNumberFormat="1" applyFont="1" applyBorder="1" applyAlignment="1" applyProtection="1">
      <alignment vertical="center" wrapText="1"/>
      <protection locked="0"/>
    </xf>
    <xf numFmtId="197" fontId="84" fillId="0" borderId="80" xfId="0" applyNumberFormat="1" applyFont="1" applyBorder="1" applyAlignment="1" applyProtection="1">
      <alignment vertical="center" wrapText="1"/>
      <protection locked="0"/>
    </xf>
    <xf numFmtId="197" fontId="87" fillId="2" borderId="17" xfId="0" applyNumberFormat="1" applyFont="1" applyFill="1" applyBorder="1" applyAlignment="1" applyProtection="1">
      <alignment vertical="center"/>
      <protection locked="0"/>
    </xf>
    <xf numFmtId="197" fontId="87" fillId="2" borderId="123" xfId="0" applyNumberFormat="1" applyFont="1" applyFill="1" applyBorder="1" applyAlignment="1" applyProtection="1">
      <alignment vertical="center"/>
      <protection locked="0"/>
    </xf>
    <xf numFmtId="197" fontId="87" fillId="2" borderId="80" xfId="0" applyNumberFormat="1" applyFont="1" applyFill="1" applyBorder="1" applyAlignment="1" applyProtection="1">
      <alignment vertical="center"/>
      <protection locked="0"/>
    </xf>
    <xf numFmtId="197" fontId="84" fillId="0" borderId="17" xfId="0" applyNumberFormat="1" applyFont="1" applyBorder="1" applyAlignment="1" applyProtection="1">
      <alignment horizontal="center" vertical="center" wrapText="1"/>
      <protection locked="0"/>
    </xf>
    <xf numFmtId="197" fontId="84" fillId="0" borderId="123" xfId="0" applyNumberFormat="1" applyFont="1" applyBorder="1" applyAlignment="1" applyProtection="1">
      <alignment horizontal="center" vertical="center" wrapText="1"/>
      <protection locked="0"/>
    </xf>
    <xf numFmtId="197" fontId="84" fillId="0" borderId="80" xfId="0" applyNumberFormat="1" applyFont="1" applyBorder="1" applyAlignment="1" applyProtection="1">
      <alignment horizontal="center" vertical="center" wrapText="1"/>
      <protection locked="0"/>
    </xf>
    <xf numFmtId="197" fontId="87" fillId="2" borderId="85" xfId="0" applyNumberFormat="1" applyFont="1" applyFill="1" applyBorder="1" applyAlignment="1" applyProtection="1">
      <alignment vertical="center"/>
      <protection locked="0"/>
    </xf>
    <xf numFmtId="197" fontId="87" fillId="2" borderId="127" xfId="0" applyNumberFormat="1" applyFont="1" applyFill="1" applyBorder="1" applyAlignment="1" applyProtection="1">
      <alignment vertical="center"/>
      <protection locked="0"/>
    </xf>
    <xf numFmtId="197" fontId="87" fillId="2" borderId="20" xfId="0" applyNumberFormat="1" applyFont="1" applyFill="1" applyBorder="1" applyAlignment="1" applyProtection="1">
      <alignment vertical="center"/>
      <protection locked="0"/>
    </xf>
    <xf numFmtId="171" fontId="135" fillId="80" borderId="56" xfId="0" applyNumberFormat="1" applyFont="1" applyFill="1" applyBorder="1" applyAlignment="1">
      <alignment horizontal="center"/>
    </xf>
    <xf numFmtId="0" fontId="2" fillId="81" borderId="0" xfId="13" applyFont="1" applyFill="1" applyAlignment="1" applyProtection="1">
      <alignment wrapText="1"/>
      <protection locked="0"/>
    </xf>
    <xf numFmtId="3" fontId="0" fillId="0" borderId="110" xfId="0" applyNumberFormat="1" applyBorder="1"/>
    <xf numFmtId="3" fontId="2" fillId="0" borderId="0" xfId="0" applyNumberFormat="1" applyFont="1"/>
    <xf numFmtId="3" fontId="84" fillId="0" borderId="0" xfId="0" applyNumberFormat="1" applyFont="1"/>
    <xf numFmtId="3" fontId="85" fillId="0" borderId="0" xfId="0" applyNumberFormat="1" applyFont="1"/>
    <xf numFmtId="3" fontId="2" fillId="0" borderId="110" xfId="0" applyNumberFormat="1" applyFont="1" applyBorder="1" applyAlignment="1">
      <alignment horizontal="center" vertical="center" wrapText="1"/>
    </xf>
    <xf numFmtId="3" fontId="136" fillId="0" borderId="110" xfId="0" applyNumberFormat="1" applyFont="1" applyBorder="1"/>
    <xf numFmtId="3" fontId="136" fillId="36" borderId="110" xfId="0" applyNumberFormat="1" applyFont="1" applyFill="1" applyBorder="1"/>
    <xf numFmtId="3" fontId="0" fillId="36" borderId="110" xfId="0" applyNumberFormat="1" applyFill="1" applyBorder="1"/>
    <xf numFmtId="3" fontId="0" fillId="0" borderId="123" xfId="0" applyNumberFormat="1" applyBorder="1"/>
    <xf numFmtId="3" fontId="0" fillId="36" borderId="123" xfId="0" applyNumberFormat="1" applyFill="1" applyBorder="1"/>
    <xf numFmtId="3" fontId="0" fillId="0" borderId="0" xfId="0" applyNumberFormat="1"/>
    <xf numFmtId="3" fontId="136" fillId="0" borderId="110" xfId="0" applyNumberFormat="1" applyFont="1" applyBorder="1" applyAlignment="1">
      <alignment vertical="center"/>
    </xf>
    <xf numFmtId="3" fontId="136" fillId="36" borderId="110" xfId="0" applyNumberFormat="1" applyFont="1" applyFill="1" applyBorder="1" applyAlignment="1">
      <alignment vertical="center"/>
    </xf>
    <xf numFmtId="198" fontId="2" fillId="0" borderId="0" xfId="0" applyNumberFormat="1" applyFont="1"/>
    <xf numFmtId="198" fontId="84" fillId="0" borderId="0" xfId="0" applyNumberFormat="1" applyFont="1"/>
    <xf numFmtId="198" fontId="2" fillId="0" borderId="123" xfId="0" applyNumberFormat="1" applyFont="1" applyBorder="1" applyAlignment="1">
      <alignment horizontal="center" vertical="center" wrapText="1"/>
    </xf>
    <xf numFmtId="198" fontId="0" fillId="0" borderId="0" xfId="0" applyNumberFormat="1"/>
    <xf numFmtId="0" fontId="6" fillId="0" borderId="3" xfId="17" applyBorder="1" applyAlignment="1" applyProtection="1"/>
    <xf numFmtId="0" fontId="84" fillId="0" borderId="83" xfId="0" applyFont="1" applyBorder="1"/>
    <xf numFmtId="0" fontId="45" fillId="0" borderId="83" xfId="0" applyFont="1" applyBorder="1" applyAlignment="1">
      <alignment horizontal="center" vertical="center" wrapText="1"/>
    </xf>
    <xf numFmtId="0" fontId="2" fillId="0" borderId="83" xfId="0" applyFont="1" applyBorder="1"/>
    <xf numFmtId="0" fontId="2" fillId="0" borderId="123" xfId="0" applyFont="1" applyBorder="1" applyAlignment="1">
      <alignment wrapText="1"/>
    </xf>
    <xf numFmtId="0" fontId="45" fillId="0" borderId="123" xfId="0" applyFont="1" applyBorder="1" applyAlignment="1">
      <alignment horizontal="center" vertical="center" wrapText="1"/>
    </xf>
    <xf numFmtId="0" fontId="2" fillId="0" borderId="124" xfId="0" applyFont="1" applyBorder="1" applyAlignment="1">
      <alignment wrapText="1"/>
    </xf>
    <xf numFmtId="10" fontId="84" fillId="0" borderId="83" xfId="0" applyNumberFormat="1" applyFont="1" applyBorder="1"/>
    <xf numFmtId="0" fontId="84" fillId="0" borderId="22" xfId="0" applyFont="1" applyBorder="1"/>
    <xf numFmtId="0" fontId="45" fillId="0" borderId="107" xfId="0" applyFont="1" applyBorder="1" applyAlignment="1">
      <alignment horizontal="center" vertical="center" wrapText="1"/>
    </xf>
    <xf numFmtId="14" fontId="2" fillId="0" borderId="0" xfId="0" applyNumberFormat="1" applyFont="1" applyAlignment="1">
      <alignment horizontal="left"/>
    </xf>
    <xf numFmtId="10" fontId="100" fillId="0" borderId="123" xfId="20962" applyNumberFormat="1" applyFont="1" applyFill="1" applyBorder="1" applyAlignment="1">
      <alignment horizontal="left" vertical="center" wrapText="1"/>
    </xf>
    <xf numFmtId="3" fontId="2" fillId="0" borderId="0" xfId="11" applyNumberFormat="1"/>
    <xf numFmtId="3" fontId="46" fillId="0" borderId="0" xfId="0" applyNumberFormat="1" applyFont="1" applyAlignment="1" applyProtection="1">
      <alignment horizontal="right"/>
      <protection locked="0"/>
    </xf>
    <xf numFmtId="3" fontId="84" fillId="0" borderId="6" xfId="0" applyNumberFormat="1" applyFont="1" applyBorder="1" applyAlignment="1">
      <alignment horizontal="center" vertical="center" wrapText="1"/>
    </xf>
    <xf numFmtId="171" fontId="137" fillId="0" borderId="59" xfId="0" applyNumberFormat="1" applyFont="1" applyBorder="1" applyAlignment="1">
      <alignment horizontal="center"/>
    </xf>
    <xf numFmtId="171" fontId="137" fillId="0" borderId="57" xfId="0" applyNumberFormat="1" applyFont="1" applyBorder="1" applyAlignment="1">
      <alignment horizontal="center"/>
    </xf>
    <xf numFmtId="171" fontId="135" fillId="0" borderId="57" xfId="0" applyNumberFormat="1" applyFont="1" applyBorder="1" applyAlignment="1">
      <alignment horizontal="center"/>
    </xf>
    <xf numFmtId="171" fontId="138" fillId="0" borderId="57" xfId="0" applyNumberFormat="1" applyFont="1" applyBorder="1" applyAlignment="1">
      <alignment horizontal="center"/>
    </xf>
    <xf numFmtId="171" fontId="137" fillId="0" borderId="60" xfId="0" applyNumberFormat="1" applyFont="1" applyBorder="1" applyAlignment="1">
      <alignment horizontal="center"/>
    </xf>
    <xf numFmtId="171" fontId="139" fillId="0" borderId="55" xfId="0" applyNumberFormat="1" applyFont="1" applyBorder="1" applyAlignment="1">
      <alignment horizontal="center"/>
    </xf>
    <xf numFmtId="171" fontId="137" fillId="0" borderId="61" xfId="0" applyNumberFormat="1" applyFont="1" applyBorder="1" applyAlignment="1">
      <alignment horizontal="center"/>
    </xf>
    <xf numFmtId="171" fontId="137" fillId="0" borderId="123" xfId="0" applyNumberFormat="1" applyFont="1" applyBorder="1" applyAlignment="1">
      <alignment horizontal="center"/>
    </xf>
    <xf numFmtId="0" fontId="137" fillId="0" borderId="123" xfId="0" applyFont="1" applyBorder="1"/>
    <xf numFmtId="3" fontId="3" fillId="0" borderId="79" xfId="0" applyNumberFormat="1" applyFont="1" applyBorder="1" applyAlignment="1">
      <alignment vertical="center"/>
    </xf>
    <xf numFmtId="3" fontId="3" fillId="0" borderId="0" xfId="0" applyNumberFormat="1" applyFont="1"/>
    <xf numFmtId="3" fontId="2" fillId="0" borderId="3" xfId="0" applyNumberFormat="1" applyFont="1" applyBorder="1" applyAlignment="1">
      <alignment horizontal="center" vertical="center" wrapText="1"/>
    </xf>
    <xf numFmtId="3" fontId="3" fillId="3" borderId="82" xfId="0" applyNumberFormat="1" applyFont="1" applyFill="1" applyBorder="1" applyAlignment="1">
      <alignment vertical="center"/>
    </xf>
    <xf numFmtId="3" fontId="3" fillId="3" borderId="83" xfId="0" applyNumberFormat="1" applyFont="1" applyFill="1" applyBorder="1" applyAlignment="1">
      <alignment vertical="center"/>
    </xf>
    <xf numFmtId="3" fontId="116" fillId="0" borderId="123" xfId="0" applyNumberFormat="1" applyFont="1" applyBorder="1"/>
    <xf numFmtId="3" fontId="113" fillId="0" borderId="123" xfId="0" applyNumberFormat="1" applyFont="1" applyBorder="1"/>
    <xf numFmtId="3" fontId="116" fillId="0" borderId="123" xfId="0" applyNumberFormat="1" applyFont="1" applyBorder="1" applyAlignment="1">
      <alignment horizontal="center" vertical="center" wrapText="1"/>
    </xf>
    <xf numFmtId="3" fontId="112" fillId="0" borderId="123" xfId="0" applyNumberFormat="1" applyFont="1" applyBorder="1"/>
    <xf numFmtId="3" fontId="112" fillId="36" borderId="123" xfId="20965" applyNumberFormat="1" applyFont="1" applyFill="1" applyBorder="1"/>
    <xf numFmtId="3" fontId="115" fillId="0" borderId="123" xfId="0" applyNumberFormat="1" applyFont="1" applyBorder="1"/>
    <xf numFmtId="197" fontId="96" fillId="0" borderId="123" xfId="0" applyNumberFormat="1" applyFont="1" applyBorder="1" applyAlignment="1">
      <alignment vertical="center" wrapText="1"/>
    </xf>
    <xf numFmtId="10" fontId="94" fillId="2" borderId="123" xfId="0" applyNumberFormat="1" applyFont="1" applyFill="1" applyBorder="1" applyAlignment="1" applyProtection="1">
      <alignment vertical="center"/>
      <protection locked="0"/>
    </xf>
    <xf numFmtId="197" fontId="94" fillId="2" borderId="123" xfId="0" applyNumberFormat="1" applyFont="1" applyFill="1" applyBorder="1" applyAlignment="1">
      <alignment vertical="center"/>
    </xf>
    <xf numFmtId="197" fontId="94" fillId="2" borderId="123" xfId="0" applyNumberFormat="1" applyFont="1" applyFill="1" applyBorder="1" applyAlignment="1" applyProtection="1">
      <alignment vertical="center"/>
      <protection locked="0"/>
    </xf>
    <xf numFmtId="173" fontId="9" fillId="37" borderId="92" xfId="20" applyBorder="1"/>
    <xf numFmtId="10" fontId="94" fillId="2" borderId="21" xfId="0" applyNumberFormat="1" applyFont="1" applyFill="1" applyBorder="1" applyAlignment="1" applyProtection="1">
      <alignment vertical="center"/>
      <protection locked="0"/>
    </xf>
    <xf numFmtId="10" fontId="96" fillId="0" borderId="123" xfId="0" applyNumberFormat="1" applyFont="1" applyBorder="1" applyAlignment="1">
      <alignment vertical="center" wrapText="1"/>
    </xf>
    <xf numFmtId="199" fontId="0" fillId="0" borderId="123" xfId="0" applyNumberFormat="1" applyBorder="1"/>
    <xf numFmtId="200" fontId="84" fillId="0" borderId="0" xfId="0" applyNumberFormat="1" applyFont="1"/>
    <xf numFmtId="200" fontId="2" fillId="0" borderId="123" xfId="0" applyNumberFormat="1" applyFont="1" applyBorder="1" applyAlignment="1">
      <alignment horizontal="center" vertical="center" wrapText="1"/>
    </xf>
    <xf numFmtId="200" fontId="136" fillId="36" borderId="123" xfId="0" applyNumberFormat="1" applyFont="1" applyFill="1" applyBorder="1"/>
    <xf numFmtId="200" fontId="0" fillId="36" borderId="123" xfId="0" applyNumberFormat="1" applyFill="1" applyBorder="1"/>
    <xf numFmtId="200" fontId="0" fillId="0" borderId="0" xfId="0" applyNumberFormat="1"/>
    <xf numFmtId="200" fontId="136" fillId="0" borderId="123" xfId="0" applyNumberFormat="1" applyFont="1" applyBorder="1"/>
    <xf numFmtId="200" fontId="100" fillId="0" borderId="123" xfId="7" applyNumberFormat="1" applyFont="1" applyFill="1" applyBorder="1" applyAlignment="1"/>
    <xf numFmtId="200" fontId="140" fillId="0" borderId="123" xfId="7" applyNumberFormat="1" applyFont="1" applyFill="1" applyBorder="1" applyAlignment="1"/>
    <xf numFmtId="200" fontId="0" fillId="0" borderId="123" xfId="0" applyNumberFormat="1" applyBorder="1"/>
    <xf numFmtId="3" fontId="3" fillId="0" borderId="80"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14" fontId="113" fillId="0" borderId="0" xfId="0" applyNumberFormat="1" applyFont="1" applyAlignment="1">
      <alignment horizontal="left"/>
    </xf>
    <xf numFmtId="3" fontId="3" fillId="0" borderId="58" xfId="0" applyNumberFormat="1" applyFont="1" applyBorder="1" applyAlignment="1">
      <alignment horizontal="center" vertical="center" wrapText="1"/>
    </xf>
    <xf numFmtId="10" fontId="87" fillId="2" borderId="18" xfId="0" applyNumberFormat="1" applyFont="1" applyFill="1" applyBorder="1" applyAlignment="1" applyProtection="1">
      <alignment vertical="center"/>
      <protection locked="0"/>
    </xf>
    <xf numFmtId="197" fontId="84" fillId="0" borderId="18" xfId="0" applyNumberFormat="1" applyFont="1" applyBorder="1" applyAlignment="1">
      <alignment vertical="center" wrapText="1"/>
    </xf>
    <xf numFmtId="10" fontId="84" fillId="0" borderId="18" xfId="0" applyNumberFormat="1" applyFont="1" applyBorder="1" applyAlignment="1">
      <alignment vertical="center" wrapText="1"/>
    </xf>
    <xf numFmtId="10" fontId="87" fillId="2" borderId="18" xfId="0" applyNumberFormat="1" applyFont="1" applyFill="1" applyBorder="1" applyAlignment="1">
      <alignment vertical="center"/>
    </xf>
    <xf numFmtId="10" fontId="87" fillId="2" borderId="22" xfId="0" applyNumberFormat="1" applyFont="1" applyFill="1" applyBorder="1" applyAlignment="1" applyProtection="1">
      <alignment vertical="center"/>
      <protection locked="0"/>
    </xf>
    <xf numFmtId="10" fontId="94" fillId="2" borderId="123" xfId="0" applyNumberFormat="1" applyFont="1" applyFill="1" applyBorder="1" applyAlignment="1">
      <alignment vertical="center"/>
    </xf>
    <xf numFmtId="3" fontId="103" fillId="0" borderId="80" xfId="0" applyNumberFormat="1" applyFont="1" applyBorder="1" applyAlignment="1">
      <alignment vertical="center" wrapText="1"/>
    </xf>
    <xf numFmtId="3" fontId="140" fillId="0" borderId="123" xfId="7" applyNumberFormat="1" applyFont="1" applyFill="1" applyBorder="1" applyAlignment="1">
      <alignment vertical="center" wrapText="1"/>
    </xf>
    <xf numFmtId="3" fontId="3" fillId="0" borderId="123" xfId="7" applyNumberFormat="1" applyFont="1" applyFill="1" applyBorder="1" applyAlignment="1">
      <alignment vertical="center" wrapText="1"/>
    </xf>
    <xf numFmtId="3" fontId="140" fillId="0" borderId="123" xfId="7" applyNumberFormat="1" applyFont="1" applyBorder="1" applyAlignment="1">
      <alignment vertical="center"/>
    </xf>
    <xf numFmtId="3" fontId="4" fillId="36" borderId="21" xfId="0" applyNumberFormat="1" applyFont="1" applyFill="1" applyBorder="1" applyAlignment="1">
      <alignment horizontal="center" vertical="center"/>
    </xf>
    <xf numFmtId="3" fontId="100" fillId="0" borderId="80" xfId="0" applyNumberFormat="1" applyFont="1" applyBorder="1" applyAlignment="1">
      <alignment horizontal="right" vertical="center" wrapText="1"/>
    </xf>
    <xf numFmtId="10" fontId="96" fillId="0" borderId="123" xfId="20962" applyNumberFormat="1" applyFont="1" applyFill="1" applyBorder="1" applyAlignment="1">
      <alignment horizontal="left" vertical="center" wrapText="1"/>
    </xf>
    <xf numFmtId="10" fontId="3" fillId="0" borderId="123" xfId="20962" applyNumberFormat="1" applyFont="1" applyFill="1" applyBorder="1" applyAlignment="1">
      <alignment horizontal="left" vertical="center" wrapText="1"/>
    </xf>
    <xf numFmtId="10" fontId="4" fillId="36" borderId="123" xfId="0" applyNumberFormat="1" applyFont="1" applyFill="1" applyBorder="1" applyAlignment="1">
      <alignment horizontal="left" vertical="center" wrapText="1"/>
    </xf>
    <xf numFmtId="3" fontId="137" fillId="0" borderId="0" xfId="0" applyNumberFormat="1" applyFont="1"/>
    <xf numFmtId="3" fontId="94" fillId="0" borderId="0" xfId="11" applyNumberFormat="1" applyFont="1"/>
    <xf numFmtId="3" fontId="139" fillId="0" borderId="30" xfId="0" applyNumberFormat="1" applyFont="1" applyBorder="1" applyAlignment="1">
      <alignment horizontal="center" vertical="center"/>
    </xf>
    <xf numFmtId="3" fontId="137" fillId="0" borderId="11" xfId="0" applyNumberFormat="1" applyFont="1" applyBorder="1" applyAlignment="1">
      <alignment horizontal="center" vertical="center"/>
    </xf>
    <xf numFmtId="3" fontId="139" fillId="0" borderId="11" xfId="0" applyNumberFormat="1" applyFont="1" applyBorder="1" applyAlignment="1">
      <alignment horizontal="center" vertical="center"/>
    </xf>
    <xf numFmtId="3" fontId="135" fillId="0" borderId="11" xfId="0" applyNumberFormat="1" applyFont="1" applyBorder="1" applyAlignment="1">
      <alignment horizontal="center" vertical="center"/>
    </xf>
    <xf numFmtId="3" fontId="141" fillId="0" borderId="11" xfId="0" applyNumberFormat="1" applyFont="1" applyBorder="1" applyAlignment="1">
      <alignment horizontal="center" vertical="center"/>
    </xf>
    <xf numFmtId="3" fontId="139" fillId="0" borderId="133" xfId="0" applyNumberFormat="1" applyFont="1" applyBorder="1" applyAlignment="1">
      <alignment horizontal="center" vertical="center"/>
    </xf>
    <xf numFmtId="3" fontId="139" fillId="0" borderId="13" xfId="0" applyNumberFormat="1" applyFont="1" applyBorder="1" applyAlignment="1">
      <alignment horizontal="center" vertical="center"/>
    </xf>
    <xf numFmtId="3" fontId="137" fillId="0" borderId="12" xfId="0" applyNumberFormat="1" applyFont="1" applyBorder="1" applyAlignment="1">
      <alignment horizontal="center" vertical="center"/>
    </xf>
    <xf numFmtId="3" fontId="139" fillId="0" borderId="12" xfId="0" applyNumberFormat="1" applyFont="1" applyBorder="1" applyAlignment="1">
      <alignment horizontal="center" vertical="center"/>
    </xf>
    <xf numFmtId="3" fontId="135" fillId="0" borderId="12" xfId="0" applyNumberFormat="1" applyFont="1" applyBorder="1" applyAlignment="1">
      <alignment vertical="center"/>
    </xf>
    <xf numFmtId="3" fontId="137" fillId="0" borderId="123" xfId="0" applyNumberFormat="1" applyFont="1" applyBorder="1" applyAlignment="1">
      <alignment horizontal="center" vertical="center"/>
    </xf>
    <xf numFmtId="3" fontId="139" fillId="0" borderId="123" xfId="0" applyNumberFormat="1" applyFont="1" applyBorder="1" applyAlignment="1">
      <alignment horizontal="center" vertical="center"/>
    </xf>
    <xf numFmtId="3" fontId="139" fillId="0" borderId="123" xfId="0" applyNumberFormat="1" applyFont="1" applyBorder="1" applyAlignment="1">
      <alignment horizontal="center"/>
    </xf>
    <xf numFmtId="3" fontId="137" fillId="0" borderId="123" xfId="0" applyNumberFormat="1" applyFont="1" applyBorder="1" applyAlignment="1">
      <alignment horizontal="center"/>
    </xf>
    <xf numFmtId="3" fontId="137" fillId="0" borderId="123" xfId="0" applyNumberFormat="1" applyFont="1" applyBorder="1"/>
    <xf numFmtId="3" fontId="3" fillId="0" borderId="80" xfId="0" applyNumberFormat="1" applyFont="1" applyBorder="1"/>
    <xf numFmtId="3" fontId="2" fillId="0" borderId="80" xfId="0" applyNumberFormat="1" applyFont="1" applyBorder="1" applyAlignment="1">
      <alignment horizontal="center" vertical="center" wrapText="1"/>
    </xf>
    <xf numFmtId="10" fontId="3" fillId="0" borderId="134" xfId="0" applyNumberFormat="1" applyFont="1" applyBorder="1" applyAlignment="1">
      <alignment vertical="center"/>
    </xf>
    <xf numFmtId="10" fontId="3" fillId="0" borderId="135" xfId="0" applyNumberFormat="1" applyFont="1" applyBorder="1" applyAlignment="1">
      <alignment vertical="center"/>
    </xf>
    <xf numFmtId="3" fontId="3" fillId="0" borderId="21" xfId="0" applyNumberFormat="1" applyFont="1" applyBorder="1" applyAlignment="1">
      <alignment vertical="center"/>
    </xf>
    <xf numFmtId="3" fontId="3" fillId="0" borderId="22" xfId="0" applyNumberFormat="1" applyFont="1" applyBorder="1" applyAlignment="1">
      <alignment vertical="center"/>
    </xf>
    <xf numFmtId="3" fontId="3" fillId="0" borderId="7" xfId="0" applyNumberFormat="1" applyFont="1" applyBorder="1" applyAlignment="1">
      <alignment vertical="center"/>
    </xf>
    <xf numFmtId="3" fontId="3" fillId="0" borderId="63" xfId="0" applyNumberFormat="1" applyFont="1" applyBorder="1" applyAlignment="1">
      <alignment vertical="center"/>
    </xf>
    <xf numFmtId="168" fontId="45" fillId="76" borderId="94" xfId="7" applyFont="1" applyFill="1" applyBorder="1" applyAlignment="1">
      <alignment horizontal="right" vertical="center"/>
    </xf>
    <xf numFmtId="168" fontId="105" fillId="0" borderId="95" xfId="7" applyFont="1" applyFill="1" applyBorder="1" applyAlignment="1" applyProtection="1">
      <alignment horizontal="right" vertical="center"/>
      <protection locked="0"/>
    </xf>
    <xf numFmtId="3" fontId="136" fillId="0" borderId="123" xfId="0" applyNumberFormat="1" applyFont="1" applyBorder="1"/>
    <xf numFmtId="3" fontId="136" fillId="36" borderId="123" xfId="0" applyNumberFormat="1" applyFont="1" applyFill="1" applyBorder="1"/>
    <xf numFmtId="0" fontId="93" fillId="0" borderId="65" xfId="0" applyFont="1" applyBorder="1" applyAlignment="1">
      <alignment horizontal="left" wrapText="1"/>
    </xf>
    <xf numFmtId="0" fontId="93" fillId="0" borderId="64" xfId="0" applyFont="1" applyBorder="1" applyAlignment="1">
      <alignment horizontal="left" wrapText="1"/>
    </xf>
    <xf numFmtId="0" fontId="93" fillId="0" borderId="131" xfId="0" applyFont="1" applyBorder="1" applyAlignment="1">
      <alignment horizontal="center" vertical="center"/>
    </xf>
    <xf numFmtId="0" fontId="93" fillId="0" borderId="29" xfId="0" applyFont="1" applyBorder="1" applyAlignment="1">
      <alignment horizontal="center" vertical="center"/>
    </xf>
    <xf numFmtId="0" fontId="93" fillId="0" borderId="132" xfId="0" applyFont="1" applyBorder="1" applyAlignment="1">
      <alignment horizontal="center" vertical="center"/>
    </xf>
    <xf numFmtId="0" fontId="134" fillId="0" borderId="131" xfId="0" applyFont="1" applyBorder="1" applyAlignment="1">
      <alignment horizontal="center"/>
    </xf>
    <xf numFmtId="0" fontId="134" fillId="0" borderId="29" xfId="0" applyFont="1" applyBorder="1" applyAlignment="1">
      <alignment horizontal="center"/>
    </xf>
    <xf numFmtId="0" fontId="134" fillId="0" borderId="132" xfId="0" applyFont="1" applyBorder="1" applyAlignment="1">
      <alignment horizontal="center"/>
    </xf>
    <xf numFmtId="3" fontId="0" fillId="0" borderId="124" xfId="0" applyNumberFormat="1" applyBorder="1" applyAlignment="1">
      <alignment horizontal="center"/>
    </xf>
    <xf numFmtId="3" fontId="0" fillId="0" borderId="125" xfId="0" applyNumberFormat="1" applyBorder="1" applyAlignment="1">
      <alignment horizontal="center"/>
    </xf>
    <xf numFmtId="3" fontId="0" fillId="0" borderId="126" xfId="0" applyNumberFormat="1" applyBorder="1" applyAlignment="1">
      <alignment horizontal="center"/>
    </xf>
    <xf numFmtId="0" fontId="0" fillId="0" borderId="110" xfId="0" applyBorder="1" applyAlignment="1">
      <alignment horizontal="center" vertical="center"/>
    </xf>
    <xf numFmtId="0" fontId="121" fillId="0" borderId="111" xfId="0" applyFont="1" applyBorder="1" applyAlignment="1">
      <alignment horizontal="center" vertical="center"/>
    </xf>
    <xf numFmtId="0" fontId="121" fillId="0" borderId="7" xfId="0" applyFont="1" applyBorder="1" applyAlignment="1">
      <alignment horizontal="center" vertical="center"/>
    </xf>
    <xf numFmtId="3" fontId="122" fillId="0" borderId="15" xfId="0" applyNumberFormat="1" applyFont="1" applyBorder="1" applyAlignment="1">
      <alignment horizontal="center" vertical="center"/>
    </xf>
    <xf numFmtId="3" fontId="122" fillId="0" borderId="16" xfId="0" applyNumberFormat="1" applyFont="1" applyBorder="1" applyAlignment="1">
      <alignment horizontal="center" vertical="center"/>
    </xf>
    <xf numFmtId="3" fontId="0" fillId="0" borderId="112" xfId="0" applyNumberFormat="1" applyBorder="1" applyAlignment="1">
      <alignment horizontal="center"/>
    </xf>
    <xf numFmtId="3" fontId="0" fillId="0" borderId="113" xfId="0" applyNumberFormat="1" applyBorder="1" applyAlignment="1">
      <alignment horizontal="center"/>
    </xf>
    <xf numFmtId="3" fontId="0" fillId="0" borderId="114" xfId="0" applyNumberFormat="1" applyBorder="1" applyAlignment="1">
      <alignment horizontal="center"/>
    </xf>
    <xf numFmtId="0" fontId="0" fillId="0" borderId="67" xfId="0" applyBorder="1" applyAlignment="1">
      <alignment horizontal="center" vertical="center"/>
    </xf>
    <xf numFmtId="0" fontId="0" fillId="0" borderId="74" xfId="0" applyBorder="1" applyAlignment="1">
      <alignment horizontal="center" vertical="center"/>
    </xf>
    <xf numFmtId="0" fontId="121" fillId="0" borderId="127" xfId="0" applyFont="1" applyBorder="1" applyAlignment="1">
      <alignment horizontal="center" vertical="center" wrapText="1"/>
    </xf>
    <xf numFmtId="0" fontId="121" fillId="0" borderId="7" xfId="0" applyFont="1" applyBorder="1" applyAlignment="1">
      <alignment horizontal="center" vertical="center" wrapText="1"/>
    </xf>
    <xf numFmtId="198" fontId="122" fillId="0" borderId="15" xfId="0" applyNumberFormat="1" applyFont="1" applyBorder="1" applyAlignment="1">
      <alignment horizontal="center" vertical="center"/>
    </xf>
    <xf numFmtId="0" fontId="0" fillId="0" borderId="123" xfId="0" applyBorder="1" applyAlignment="1">
      <alignment horizontal="center" vertical="center"/>
    </xf>
    <xf numFmtId="0" fontId="0" fillId="0" borderId="123" xfId="0" applyBorder="1" applyAlignment="1">
      <alignment horizontal="center" vertical="center" wrapText="1"/>
    </xf>
    <xf numFmtId="0" fontId="122" fillId="0" borderId="15" xfId="0" applyFont="1" applyBorder="1" applyAlignment="1">
      <alignment horizontal="center" vertical="center"/>
    </xf>
    <xf numFmtId="0" fontId="122" fillId="0" borderId="16" xfId="0" applyFont="1" applyBorder="1" applyAlignment="1">
      <alignment horizontal="center" vertical="center"/>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9" xfId="0" applyFont="1" applyBorder="1" applyAlignment="1">
      <alignment horizontal="center" vertical="center" wrapText="1"/>
    </xf>
    <xf numFmtId="0" fontId="84" fillId="0" borderId="79" xfId="0" applyFont="1" applyBorder="1" applyAlignment="1">
      <alignment horizontal="center" vertical="center" wrapText="1"/>
    </xf>
    <xf numFmtId="0" fontId="45" fillId="0" borderId="79" xfId="11" applyFont="1" applyBorder="1" applyAlignment="1">
      <alignment horizontal="center" vertical="center" wrapText="1"/>
    </xf>
    <xf numFmtId="0" fontId="45" fillId="0" borderId="80" xfId="11" applyFont="1" applyBorder="1" applyAlignment="1">
      <alignment horizontal="center" vertical="center" wrapText="1"/>
    </xf>
    <xf numFmtId="0" fontId="45" fillId="0" borderId="69"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0" xfId="13" applyFont="1" applyFill="1" applyBorder="1" applyAlignment="1" applyProtection="1">
      <alignment horizontal="center" vertical="center" wrapText="1"/>
      <protection locked="0"/>
    </xf>
    <xf numFmtId="0" fontId="98"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68" xfId="1" applyNumberFormat="1" applyFont="1" applyFill="1" applyBorder="1" applyAlignment="1" applyProtection="1">
      <alignment horizontal="center"/>
      <protection locked="0"/>
    </xf>
    <xf numFmtId="169" fontId="45" fillId="3" borderId="26" xfId="1" applyNumberFormat="1" applyFont="1" applyFill="1" applyBorder="1" applyAlignment="1" applyProtection="1">
      <alignment horizontal="center"/>
      <protection locked="0"/>
    </xf>
    <xf numFmtId="169" fontId="45" fillId="3" borderId="27" xfId="1" applyNumberFormat="1" applyFont="1" applyFill="1" applyBorder="1" applyAlignment="1" applyProtection="1">
      <alignment horizontal="center"/>
      <protection locked="0"/>
    </xf>
    <xf numFmtId="169" fontId="45" fillId="0" borderId="14" xfId="1" applyNumberFormat="1" applyFont="1" applyFill="1" applyBorder="1" applyAlignment="1" applyProtection="1">
      <alignment horizontal="center"/>
      <protection locked="0"/>
    </xf>
    <xf numFmtId="169" fontId="45" fillId="0" borderId="15" xfId="1" applyNumberFormat="1" applyFont="1" applyFill="1" applyBorder="1" applyAlignment="1" applyProtection="1">
      <alignment horizontal="center"/>
      <protection locked="0"/>
    </xf>
    <xf numFmtId="169"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9" fontId="45" fillId="0" borderId="71" xfId="1" applyNumberFormat="1" applyFont="1" applyFill="1" applyBorder="1" applyAlignment="1" applyProtection="1">
      <alignment horizontal="center" vertical="center" wrapText="1"/>
      <protection locked="0"/>
    </xf>
    <xf numFmtId="169" fontId="45" fillId="0" borderId="72" xfId="1" applyNumberFormat="1" applyFont="1" applyFill="1" applyBorder="1" applyAlignment="1" applyProtection="1">
      <alignment horizontal="center" vertical="center" wrapText="1"/>
      <protection locked="0"/>
    </xf>
    <xf numFmtId="0" fontId="3" fillId="0" borderId="70" xfId="0" applyFont="1" applyBorder="1" applyAlignment="1">
      <alignment horizontal="center" vertical="center" wrapText="1"/>
    </xf>
    <xf numFmtId="0" fontId="3" fillId="0" borderId="63" xfId="0" applyFont="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3" xfId="0" applyFont="1" applyBorder="1" applyAlignment="1">
      <alignment horizontal="left" vertical="center"/>
    </xf>
    <xf numFmtId="0" fontId="99" fillId="0" borderId="54" xfId="0" applyFont="1" applyBorder="1" applyAlignment="1">
      <alignment horizontal="left" vertical="center"/>
    </xf>
    <xf numFmtId="0" fontId="3" fillId="0" borderId="54" xfId="0" applyFont="1" applyBorder="1" applyAlignment="1">
      <alignment horizontal="center" vertical="center" wrapText="1"/>
    </xf>
    <xf numFmtId="3" fontId="3" fillId="0" borderId="54" xfId="0" applyNumberFormat="1" applyFont="1" applyBorder="1" applyAlignment="1">
      <alignment horizontal="center" vertical="center" wrapText="1"/>
    </xf>
    <xf numFmtId="3" fontId="3" fillId="0" borderId="76" xfId="0" applyNumberFormat="1" applyFont="1" applyBorder="1" applyAlignment="1">
      <alignment horizontal="center" vertical="center" wrapText="1"/>
    </xf>
    <xf numFmtId="3" fontId="3" fillId="0" borderId="91"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3" fontId="3" fillId="0" borderId="132" xfId="0" applyNumberFormat="1" applyFont="1" applyBorder="1" applyAlignment="1">
      <alignment horizontal="center" vertical="center" wrapText="1"/>
    </xf>
    <xf numFmtId="3" fontId="3" fillId="0" borderId="58" xfId="0" applyNumberFormat="1"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80" xfId="0" applyFont="1" applyBorder="1" applyAlignment="1">
      <alignment horizontal="center" vertical="center" wrapText="1"/>
    </xf>
    <xf numFmtId="0" fontId="115" fillId="0" borderId="100" xfId="0" applyFont="1" applyBorder="1" applyAlignment="1">
      <alignment horizontal="left" vertical="center" wrapText="1"/>
    </xf>
    <xf numFmtId="0" fontId="115" fillId="0" borderId="101" xfId="0" applyFont="1" applyBorder="1" applyAlignment="1">
      <alignment horizontal="left" vertical="center" wrapText="1"/>
    </xf>
    <xf numFmtId="0" fontId="115" fillId="0" borderId="105" xfId="0" applyFont="1" applyBorder="1" applyAlignment="1">
      <alignment horizontal="left" vertical="center" wrapText="1"/>
    </xf>
    <xf numFmtId="0" fontId="115" fillId="0" borderId="106" xfId="0" applyFont="1" applyBorder="1" applyAlignment="1">
      <alignment horizontal="left" vertical="center" wrapText="1"/>
    </xf>
    <xf numFmtId="0" fontId="115" fillId="0" borderId="108" xfId="0" applyFont="1" applyBorder="1" applyAlignment="1">
      <alignment horizontal="left" vertical="center" wrapText="1"/>
    </xf>
    <xf numFmtId="0" fontId="115" fillId="0" borderId="109" xfId="0" applyFont="1" applyBorder="1" applyAlignment="1">
      <alignment horizontal="left" vertical="center" wrapText="1"/>
    </xf>
    <xf numFmtId="0" fontId="116" fillId="0" borderId="102"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104"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107" xfId="0" applyFont="1" applyBorder="1" applyAlignment="1">
      <alignment horizontal="center" vertical="center" wrapText="1"/>
    </xf>
    <xf numFmtId="0" fontId="116" fillId="0" borderId="74" xfId="0" applyFont="1" applyBorder="1" applyAlignment="1">
      <alignment horizontal="center" vertical="center" wrapText="1"/>
    </xf>
    <xf numFmtId="0" fontId="112" fillId="0" borderId="127"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3" xfId="0" applyFont="1" applyBorder="1" applyAlignment="1">
      <alignment horizontal="center" vertical="center" wrapText="1"/>
    </xf>
    <xf numFmtId="0" fontId="120" fillId="0" borderId="123" xfId="0" applyFont="1" applyBorder="1" applyAlignment="1">
      <alignment horizontal="center" vertical="center"/>
    </xf>
    <xf numFmtId="0" fontId="120" fillId="0" borderId="102" xfId="0" applyFont="1" applyBorder="1" applyAlignment="1">
      <alignment horizontal="center" vertical="center"/>
    </xf>
    <xf numFmtId="0" fontId="120" fillId="0" borderId="104" xfId="0" applyFont="1" applyBorder="1" applyAlignment="1">
      <alignment horizontal="center" vertical="center"/>
    </xf>
    <xf numFmtId="0" fontId="120" fillId="0" borderId="84" xfId="0" applyFont="1" applyBorder="1" applyAlignment="1">
      <alignment horizontal="center" vertical="center"/>
    </xf>
    <xf numFmtId="0" fontId="120" fillId="0" borderId="74" xfId="0" applyFont="1" applyBorder="1" applyAlignment="1">
      <alignment horizontal="center" vertical="center"/>
    </xf>
    <xf numFmtId="0" fontId="116" fillId="0" borderId="123" xfId="0" applyFont="1" applyBorder="1" applyAlignment="1">
      <alignment horizontal="center" vertical="center" wrapText="1"/>
    </xf>
    <xf numFmtId="0" fontId="112" fillId="0" borderId="126" xfId="0" applyFont="1" applyBorder="1" applyAlignment="1">
      <alignment horizontal="center" vertical="center" wrapText="1"/>
    </xf>
    <xf numFmtId="0" fontId="115" fillId="0" borderId="102" xfId="0" applyFont="1" applyBorder="1" applyAlignment="1">
      <alignment horizontal="center" vertical="center" wrapText="1"/>
    </xf>
    <xf numFmtId="0" fontId="115" fillId="0" borderId="104" xfId="0" applyFont="1" applyBorder="1" applyAlignment="1">
      <alignment horizontal="center" vertical="center" wrapText="1"/>
    </xf>
    <xf numFmtId="0" fontId="115" fillId="0" borderId="69" xfId="0" applyFont="1" applyBorder="1" applyAlignment="1">
      <alignment horizontal="center" vertical="center" wrapText="1"/>
    </xf>
    <xf numFmtId="0" fontId="115" fillId="0" borderId="67" xfId="0" applyFont="1" applyBorder="1" applyAlignment="1">
      <alignment horizontal="center" vertical="center" wrapText="1"/>
    </xf>
    <xf numFmtId="0" fontId="115" fillId="0" borderId="84" xfId="0" applyFont="1" applyBorder="1" applyAlignment="1">
      <alignment horizontal="center" vertical="center" wrapText="1"/>
    </xf>
    <xf numFmtId="0" fontId="115" fillId="0" borderId="74" xfId="0" applyFont="1" applyBorder="1" applyAlignment="1">
      <alignment horizontal="center" vertical="center" wrapText="1"/>
    </xf>
    <xf numFmtId="0" fontId="112" fillId="0" borderId="124" xfId="0" applyFont="1" applyBorder="1" applyAlignment="1">
      <alignment horizontal="center" vertical="center" wrapText="1"/>
    </xf>
    <xf numFmtId="0" fontId="112" fillId="0" borderId="125" xfId="0" applyFont="1" applyBorder="1" applyAlignment="1">
      <alignment horizontal="center" vertical="center" wrapText="1"/>
    </xf>
    <xf numFmtId="0" fontId="115" fillId="0" borderId="75"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5" xfId="0" applyFont="1" applyBorder="1" applyAlignment="1">
      <alignment horizontal="center" vertical="center" wrapText="1"/>
    </xf>
    <xf numFmtId="0" fontId="112" fillId="0" borderId="74" xfId="0" applyFont="1" applyBorder="1" applyAlignment="1">
      <alignment horizontal="center" vertical="center" wrapText="1"/>
    </xf>
    <xf numFmtId="0" fontId="115" fillId="0" borderId="53" xfId="0" applyFont="1" applyBorder="1" applyAlignment="1">
      <alignment horizontal="left" vertical="top" wrapText="1"/>
    </xf>
    <xf numFmtId="0" fontId="115" fillId="0" borderId="76" xfId="0" applyFont="1" applyBorder="1" applyAlignment="1">
      <alignment horizontal="left" vertical="top" wrapText="1"/>
    </xf>
    <xf numFmtId="0" fontId="115" fillId="0" borderId="62" xfId="0" applyFont="1" applyBorder="1" applyAlignment="1">
      <alignment horizontal="left" vertical="top" wrapText="1"/>
    </xf>
    <xf numFmtId="0" fontId="115" fillId="0" borderId="92" xfId="0" applyFont="1" applyBorder="1" applyAlignment="1">
      <alignment horizontal="left" vertical="top" wrapText="1"/>
    </xf>
    <xf numFmtId="0" fontId="115" fillId="0" borderId="99" xfId="0" applyFont="1" applyBorder="1" applyAlignment="1">
      <alignment horizontal="left" vertical="top" wrapText="1"/>
    </xf>
    <xf numFmtId="0" fontId="115" fillId="0" borderId="130" xfId="0" applyFont="1" applyBorder="1" applyAlignment="1">
      <alignment horizontal="left" vertical="top" wrapText="1"/>
    </xf>
    <xf numFmtId="0" fontId="115" fillId="0" borderId="85" xfId="0" applyFont="1" applyBorder="1" applyAlignment="1">
      <alignment horizontal="center" vertical="center" wrapText="1"/>
    </xf>
    <xf numFmtId="0" fontId="115" fillId="0" borderId="66" xfId="0" applyFont="1" applyBorder="1" applyAlignment="1">
      <alignment horizontal="center" vertical="center" wrapText="1"/>
    </xf>
    <xf numFmtId="0" fontId="112" fillId="0" borderId="63" xfId="0" applyFont="1" applyBorder="1" applyAlignment="1">
      <alignment horizontal="center" vertical="center" wrapText="1"/>
    </xf>
    <xf numFmtId="0" fontId="112" fillId="0" borderId="68" xfId="0" applyFont="1" applyBorder="1" applyAlignment="1">
      <alignment horizontal="center" vertical="center" wrapText="1"/>
    </xf>
    <xf numFmtId="0" fontId="112" fillId="0" borderId="26" xfId="0" applyFont="1" applyBorder="1" applyAlignment="1">
      <alignment horizontal="center" vertical="center" wrapText="1"/>
    </xf>
    <xf numFmtId="0" fontId="112" fillId="0" borderId="27" xfId="0" applyFont="1" applyBorder="1" applyAlignment="1">
      <alignment horizontal="center" vertical="center" wrapText="1"/>
    </xf>
    <xf numFmtId="0" fontId="112" fillId="0" borderId="102" xfId="0" applyFont="1" applyBorder="1" applyAlignment="1">
      <alignment horizontal="center" vertical="top" wrapText="1"/>
    </xf>
    <xf numFmtId="0" fontId="112" fillId="0" borderId="103" xfId="0" applyFont="1" applyBorder="1" applyAlignment="1">
      <alignment horizontal="center" vertical="top" wrapText="1"/>
    </xf>
    <xf numFmtId="0" fontId="112" fillId="0" borderId="125" xfId="0" applyFont="1" applyBorder="1" applyAlignment="1">
      <alignment horizontal="center" vertical="top" wrapText="1"/>
    </xf>
    <xf numFmtId="0" fontId="112" fillId="0" borderId="126" xfId="0" applyFont="1" applyBorder="1" applyAlignment="1">
      <alignment horizontal="center" vertical="top" wrapText="1"/>
    </xf>
    <xf numFmtId="0" fontId="132" fillId="0" borderId="115" xfId="0" applyFont="1" applyBorder="1" applyAlignment="1">
      <alignment horizontal="left" vertical="top" wrapText="1"/>
    </xf>
    <xf numFmtId="0" fontId="132" fillId="0" borderId="116" xfId="0" applyFont="1" applyBorder="1" applyAlignment="1">
      <alignment horizontal="left" vertical="top" wrapText="1"/>
    </xf>
    <xf numFmtId="0" fontId="118" fillId="0" borderId="102" xfId="0" applyFont="1" applyBorder="1" applyAlignment="1">
      <alignment horizontal="center" vertical="center"/>
    </xf>
    <xf numFmtId="0" fontId="118" fillId="0" borderId="104" xfId="0" applyFont="1" applyBorder="1" applyAlignment="1">
      <alignment horizontal="center" vertical="center"/>
    </xf>
    <xf numFmtId="0" fontId="118" fillId="0" borderId="84" xfId="0" applyFont="1" applyBorder="1" applyAlignment="1">
      <alignment horizontal="center" vertical="center"/>
    </xf>
    <xf numFmtId="0" fontId="118" fillId="0" borderId="74" xfId="0" applyFont="1" applyBorder="1" applyAlignment="1">
      <alignment horizontal="center" vertical="center"/>
    </xf>
    <xf numFmtId="0" fontId="117" fillId="0" borderId="123" xfId="0" applyFont="1" applyBorder="1" applyAlignment="1">
      <alignment horizontal="center" vertical="center" wrapText="1"/>
    </xf>
    <xf numFmtId="0" fontId="117" fillId="0" borderId="127"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C11" sqref="C11"/>
    </sheetView>
  </sheetViews>
  <sheetFormatPr defaultColWidth="9.125" defaultRowHeight="14.25"/>
  <cols>
    <col min="1" max="1" width="10.25" style="4" customWidth="1"/>
    <col min="2" max="2" width="138.375" style="5" bestFit="1" customWidth="1"/>
    <col min="3" max="3" width="39.5" style="5" customWidth="1"/>
    <col min="4" max="6" width="9.125" style="5"/>
    <col min="7" max="7" width="25" style="5" customWidth="1"/>
    <col min="8" max="16384" width="9.125" style="5"/>
  </cols>
  <sheetData>
    <row r="1" spans="1:3" ht="15">
      <c r="A1" s="96"/>
      <c r="B1" s="132" t="s">
        <v>222</v>
      </c>
      <c r="C1" s="96"/>
    </row>
    <row r="2" spans="1:3">
      <c r="A2" s="133">
        <v>1</v>
      </c>
      <c r="B2" s="241" t="s">
        <v>223</v>
      </c>
      <c r="C2" s="39" t="s">
        <v>712</v>
      </c>
    </row>
    <row r="3" spans="1:3">
      <c r="A3" s="133">
        <v>2</v>
      </c>
      <c r="B3" s="242" t="s">
        <v>219</v>
      </c>
      <c r="C3" s="39" t="s">
        <v>713</v>
      </c>
    </row>
    <row r="4" spans="1:3">
      <c r="A4" s="133">
        <v>3</v>
      </c>
      <c r="B4" s="243" t="s">
        <v>224</v>
      </c>
      <c r="C4" s="39" t="s">
        <v>714</v>
      </c>
    </row>
    <row r="5" spans="1:3">
      <c r="A5" s="134">
        <v>4</v>
      </c>
      <c r="B5" s="244" t="s">
        <v>220</v>
      </c>
      <c r="C5" s="546" t="s">
        <v>715</v>
      </c>
    </row>
    <row r="6" spans="1:3" s="135" customFormat="1" ht="45.75" customHeight="1">
      <c r="A6" s="646" t="s">
        <v>296</v>
      </c>
      <c r="B6" s="647"/>
      <c r="C6" s="647"/>
    </row>
    <row r="7" spans="1:3" ht="15">
      <c r="A7" s="136" t="s">
        <v>29</v>
      </c>
      <c r="B7" s="132" t="s">
        <v>221</v>
      </c>
    </row>
    <row r="8" spans="1:3">
      <c r="A8" s="96">
        <v>1</v>
      </c>
      <c r="B8" s="167" t="s">
        <v>20</v>
      </c>
    </row>
    <row r="9" spans="1:3">
      <c r="A9" s="96">
        <v>2</v>
      </c>
      <c r="B9" s="167" t="s">
        <v>21</v>
      </c>
    </row>
    <row r="10" spans="1:3">
      <c r="A10" s="96">
        <v>3</v>
      </c>
      <c r="B10" s="167" t="s">
        <v>22</v>
      </c>
    </row>
    <row r="11" spans="1:3">
      <c r="A11" s="96">
        <v>4</v>
      </c>
      <c r="B11" s="167" t="s">
        <v>23</v>
      </c>
    </row>
    <row r="12" spans="1:3">
      <c r="A12" s="96">
        <v>5</v>
      </c>
      <c r="B12" s="167" t="s">
        <v>24</v>
      </c>
    </row>
    <row r="13" spans="1:3">
      <c r="A13" s="96">
        <v>6</v>
      </c>
      <c r="B13" s="168" t="s">
        <v>231</v>
      </c>
    </row>
    <row r="14" spans="1:3">
      <c r="A14" s="96">
        <v>7</v>
      </c>
      <c r="B14" s="167" t="s">
        <v>225</v>
      </c>
    </row>
    <row r="15" spans="1:3">
      <c r="A15" s="96">
        <v>8</v>
      </c>
      <c r="B15" s="167" t="s">
        <v>226</v>
      </c>
    </row>
    <row r="16" spans="1:3">
      <c r="A16" s="96">
        <v>9</v>
      </c>
      <c r="B16" s="167" t="s">
        <v>25</v>
      </c>
    </row>
    <row r="17" spans="1:2">
      <c r="A17" s="240" t="s">
        <v>295</v>
      </c>
      <c r="B17" s="239" t="s">
        <v>282</v>
      </c>
    </row>
    <row r="18" spans="1:2">
      <c r="A18" s="96">
        <v>10</v>
      </c>
      <c r="B18" s="167" t="s">
        <v>26</v>
      </c>
    </row>
    <row r="19" spans="1:2">
      <c r="A19" s="96">
        <v>11</v>
      </c>
      <c r="B19" s="168" t="s">
        <v>227</v>
      </c>
    </row>
    <row r="20" spans="1:2">
      <c r="A20" s="96">
        <v>12</v>
      </c>
      <c r="B20" s="168" t="s">
        <v>27</v>
      </c>
    </row>
    <row r="21" spans="1:2">
      <c r="A21" s="291">
        <v>13</v>
      </c>
      <c r="B21" s="292" t="s">
        <v>228</v>
      </c>
    </row>
    <row r="22" spans="1:2">
      <c r="A22" s="291">
        <v>14</v>
      </c>
      <c r="B22" s="293" t="s">
        <v>253</v>
      </c>
    </row>
    <row r="23" spans="1:2">
      <c r="A23" s="291">
        <v>15</v>
      </c>
      <c r="B23" s="294" t="s">
        <v>28</v>
      </c>
    </row>
    <row r="24" spans="1:2">
      <c r="A24" s="291">
        <v>15.1</v>
      </c>
      <c r="B24" s="295" t="s">
        <v>309</v>
      </c>
    </row>
    <row r="25" spans="1:2">
      <c r="A25" s="291">
        <v>16</v>
      </c>
      <c r="B25" s="295" t="s">
        <v>373</v>
      </c>
    </row>
    <row r="26" spans="1:2">
      <c r="A26" s="291">
        <v>17</v>
      </c>
      <c r="B26" s="295" t="s">
        <v>414</v>
      </c>
    </row>
    <row r="27" spans="1:2">
      <c r="A27" s="291">
        <v>18</v>
      </c>
      <c r="B27" s="295" t="s">
        <v>702</v>
      </c>
    </row>
    <row r="28" spans="1:2">
      <c r="A28" s="291">
        <v>19</v>
      </c>
      <c r="B28" s="295" t="s">
        <v>703</v>
      </c>
    </row>
    <row r="29" spans="1:2">
      <c r="A29" s="291">
        <v>20</v>
      </c>
      <c r="B29" s="349" t="s">
        <v>704</v>
      </c>
    </row>
    <row r="30" spans="1:2">
      <c r="A30" s="291">
        <v>21</v>
      </c>
      <c r="B30" s="295" t="s">
        <v>530</v>
      </c>
    </row>
    <row r="31" spans="1:2">
      <c r="A31" s="291">
        <v>22</v>
      </c>
      <c r="B31" s="295" t="s">
        <v>705</v>
      </c>
    </row>
    <row r="32" spans="1:2">
      <c r="A32" s="291">
        <v>23</v>
      </c>
      <c r="B32" s="295" t="s">
        <v>706</v>
      </c>
    </row>
    <row r="33" spans="1:2">
      <c r="A33" s="291">
        <v>24</v>
      </c>
      <c r="B33" s="295" t="s">
        <v>707</v>
      </c>
    </row>
    <row r="34" spans="1:2">
      <c r="A34" s="291">
        <v>25</v>
      </c>
      <c r="B34" s="295" t="s">
        <v>415</v>
      </c>
    </row>
    <row r="35" spans="1:2">
      <c r="A35" s="291">
        <v>26</v>
      </c>
      <c r="B35" s="295"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BE04C604-5C0C-4560-95EA-CCD1E611CA4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25" activePane="bottomRight" state="frozen"/>
      <selection activeCell="B9" sqref="B9"/>
      <selection pane="topRight" activeCell="B9" sqref="B9"/>
      <selection pane="bottomLeft" activeCell="B9" sqref="B9"/>
      <selection pane="bottomRight" activeCell="B47" sqref="B47"/>
    </sheetView>
  </sheetViews>
  <sheetFormatPr defaultColWidth="9.125" defaultRowHeight="12.75"/>
  <cols>
    <col min="1" max="1" width="9.5" style="4" bestFit="1" customWidth="1"/>
    <col min="2" max="2" width="132.5" style="4" customWidth="1"/>
    <col min="3" max="3" width="18.5" style="4" customWidth="1"/>
    <col min="4" max="16384" width="9.125" style="4"/>
  </cols>
  <sheetData>
    <row r="1" spans="1:3">
      <c r="A1" s="2" t="s">
        <v>30</v>
      </c>
      <c r="B1" s="3" t="str">
        <f>'Info '!C2</f>
        <v>Paysera Bank Georgia JSC</v>
      </c>
    </row>
    <row r="2" spans="1:3" s="2" customFormat="1" ht="15.75" customHeight="1">
      <c r="A2" s="2" t="s">
        <v>31</v>
      </c>
      <c r="B2" s="305">
        <f>'1. key ratios '!B2</f>
        <v>45291</v>
      </c>
    </row>
    <row r="3" spans="1:3" s="2" customFormat="1" ht="15.75" customHeight="1"/>
    <row r="4" spans="1:3" ht="13.5" thickBot="1">
      <c r="A4" s="4" t="s">
        <v>143</v>
      </c>
      <c r="B4" s="78" t="s">
        <v>142</v>
      </c>
    </row>
    <row r="5" spans="1:3">
      <c r="A5" s="44" t="s">
        <v>6</v>
      </c>
      <c r="B5" s="45"/>
      <c r="C5" s="46" t="s">
        <v>35</v>
      </c>
    </row>
    <row r="6" spans="1:3">
      <c r="A6" s="47">
        <v>1</v>
      </c>
      <c r="B6" s="48" t="s">
        <v>141</v>
      </c>
      <c r="C6" s="49">
        <f>SUM(C7:C11)</f>
        <v>1954934.17</v>
      </c>
    </row>
    <row r="7" spans="1:3">
      <c r="A7" s="47">
        <v>2</v>
      </c>
      <c r="B7" s="50" t="s">
        <v>140</v>
      </c>
      <c r="C7" s="51">
        <v>3700005</v>
      </c>
    </row>
    <row r="8" spans="1:3">
      <c r="A8" s="47">
        <v>3</v>
      </c>
      <c r="B8" s="52" t="s">
        <v>139</v>
      </c>
      <c r="C8" s="51">
        <v>0</v>
      </c>
    </row>
    <row r="9" spans="1:3">
      <c r="A9" s="47">
        <v>4</v>
      </c>
      <c r="B9" s="52" t="s">
        <v>138</v>
      </c>
      <c r="C9" s="51">
        <v>0</v>
      </c>
    </row>
    <row r="10" spans="1:3">
      <c r="A10" s="47">
        <v>5</v>
      </c>
      <c r="B10" s="52" t="s">
        <v>137</v>
      </c>
      <c r="C10" s="51">
        <v>0</v>
      </c>
    </row>
    <row r="11" spans="1:3">
      <c r="A11" s="47">
        <v>6</v>
      </c>
      <c r="B11" s="53" t="s">
        <v>136</v>
      </c>
      <c r="C11" s="51">
        <v>-1745070.83</v>
      </c>
    </row>
    <row r="12" spans="1:3" s="27" customFormat="1">
      <c r="A12" s="47">
        <v>7</v>
      </c>
      <c r="B12" s="48" t="s">
        <v>135</v>
      </c>
      <c r="C12" s="54">
        <f>SUM(C13:C28)</f>
        <v>200000</v>
      </c>
    </row>
    <row r="13" spans="1:3" s="27" customFormat="1">
      <c r="A13" s="47">
        <v>8</v>
      </c>
      <c r="B13" s="55" t="s">
        <v>134</v>
      </c>
      <c r="C13" s="51">
        <v>0</v>
      </c>
    </row>
    <row r="14" spans="1:3" s="27" customFormat="1">
      <c r="A14" s="47">
        <v>9</v>
      </c>
      <c r="B14" s="57" t="s">
        <v>133</v>
      </c>
      <c r="C14" s="51">
        <v>200000</v>
      </c>
    </row>
    <row r="15" spans="1:3" s="27" customFormat="1">
      <c r="A15" s="47">
        <v>10</v>
      </c>
      <c r="B15" s="58" t="s">
        <v>132</v>
      </c>
      <c r="C15" s="51">
        <v>0</v>
      </c>
    </row>
    <row r="16" spans="1:3" s="27" customFormat="1">
      <c r="A16" s="47">
        <v>11</v>
      </c>
      <c r="B16" s="59" t="s">
        <v>131</v>
      </c>
      <c r="C16" s="51">
        <v>0</v>
      </c>
    </row>
    <row r="17" spans="1:3" s="27" customFormat="1">
      <c r="A17" s="47">
        <v>12</v>
      </c>
      <c r="B17" s="58" t="s">
        <v>130</v>
      </c>
      <c r="C17" s="51">
        <v>0</v>
      </c>
    </row>
    <row r="18" spans="1:3" s="27" customFormat="1">
      <c r="A18" s="47">
        <v>13</v>
      </c>
      <c r="B18" s="58" t="s">
        <v>129</v>
      </c>
      <c r="C18" s="51">
        <v>0</v>
      </c>
    </row>
    <row r="19" spans="1:3" s="27" customFormat="1">
      <c r="A19" s="47">
        <v>14</v>
      </c>
      <c r="B19" s="58" t="s">
        <v>128</v>
      </c>
      <c r="C19" s="51">
        <v>0</v>
      </c>
    </row>
    <row r="20" spans="1:3" s="27" customFormat="1">
      <c r="A20" s="47">
        <v>15</v>
      </c>
      <c r="B20" s="58" t="s">
        <v>127</v>
      </c>
      <c r="C20" s="51">
        <v>0</v>
      </c>
    </row>
    <row r="21" spans="1:3" s="27" customFormat="1" ht="25.5">
      <c r="A21" s="47">
        <v>16</v>
      </c>
      <c r="B21" s="57" t="s">
        <v>126</v>
      </c>
      <c r="C21" s="51">
        <v>0</v>
      </c>
    </row>
    <row r="22" spans="1:3" s="27" customFormat="1">
      <c r="A22" s="47">
        <v>17</v>
      </c>
      <c r="B22" s="60" t="s">
        <v>125</v>
      </c>
      <c r="C22" s="51">
        <v>0</v>
      </c>
    </row>
    <row r="23" spans="1:3" s="27" customFormat="1">
      <c r="A23" s="47">
        <v>18</v>
      </c>
      <c r="B23" s="528" t="s">
        <v>553</v>
      </c>
      <c r="C23" s="51">
        <v>0</v>
      </c>
    </row>
    <row r="24" spans="1:3" s="27" customFormat="1">
      <c r="A24" s="47">
        <v>19</v>
      </c>
      <c r="B24" s="57" t="s">
        <v>124</v>
      </c>
      <c r="C24" s="51">
        <v>0</v>
      </c>
    </row>
    <row r="25" spans="1:3" s="27" customFormat="1" ht="25.5">
      <c r="A25" s="47">
        <v>20</v>
      </c>
      <c r="B25" s="57" t="s">
        <v>101</v>
      </c>
      <c r="C25" s="51">
        <v>0</v>
      </c>
    </row>
    <row r="26" spans="1:3" s="27" customFormat="1">
      <c r="A26" s="47">
        <v>21</v>
      </c>
      <c r="B26" s="59" t="s">
        <v>123</v>
      </c>
      <c r="C26" s="51">
        <v>0</v>
      </c>
    </row>
    <row r="27" spans="1:3" s="27" customFormat="1">
      <c r="A27" s="47">
        <v>22</v>
      </c>
      <c r="B27" s="59" t="s">
        <v>122</v>
      </c>
      <c r="C27" s="51">
        <v>0</v>
      </c>
    </row>
    <row r="28" spans="1:3" s="27" customFormat="1">
      <c r="A28" s="47">
        <v>23</v>
      </c>
      <c r="B28" s="59" t="s">
        <v>121</v>
      </c>
      <c r="C28" s="51">
        <v>0</v>
      </c>
    </row>
    <row r="29" spans="1:3" s="27" customFormat="1">
      <c r="A29" s="47">
        <v>24</v>
      </c>
      <c r="B29" s="61" t="s">
        <v>120</v>
      </c>
      <c r="C29" s="54">
        <f>C6-C12</f>
        <v>1754934.17</v>
      </c>
    </row>
    <row r="30" spans="1:3" s="27" customFormat="1">
      <c r="A30" s="62"/>
      <c r="B30" s="63"/>
      <c r="C30" s="56"/>
    </row>
    <row r="31" spans="1:3" s="27" customFormat="1">
      <c r="A31" s="62">
        <v>25</v>
      </c>
      <c r="B31" s="61" t="s">
        <v>119</v>
      </c>
      <c r="C31" s="54">
        <f>C32+C35</f>
        <v>6014649.3900000006</v>
      </c>
    </row>
    <row r="32" spans="1:3" s="27" customFormat="1">
      <c r="A32" s="62">
        <v>26</v>
      </c>
      <c r="B32" s="52" t="s">
        <v>118</v>
      </c>
      <c r="C32" s="51">
        <v>0</v>
      </c>
    </row>
    <row r="33" spans="1:3" s="27" customFormat="1">
      <c r="A33" s="62">
        <v>27</v>
      </c>
      <c r="B33" s="64" t="s">
        <v>192</v>
      </c>
      <c r="C33" s="51">
        <v>0</v>
      </c>
    </row>
    <row r="34" spans="1:3" s="27" customFormat="1">
      <c r="A34" s="62">
        <v>28</v>
      </c>
      <c r="B34" s="64" t="s">
        <v>117</v>
      </c>
      <c r="C34" s="51">
        <v>0</v>
      </c>
    </row>
    <row r="35" spans="1:3" s="27" customFormat="1">
      <c r="A35" s="62">
        <v>29</v>
      </c>
      <c r="B35" s="52" t="s">
        <v>116</v>
      </c>
      <c r="C35" s="51">
        <v>6014649.3900000006</v>
      </c>
    </row>
    <row r="36" spans="1:3" s="27" customFormat="1">
      <c r="A36" s="62">
        <v>30</v>
      </c>
      <c r="B36" s="61" t="s">
        <v>115</v>
      </c>
      <c r="C36" s="54">
        <f>SUM(C37:C41)</f>
        <v>0</v>
      </c>
    </row>
    <row r="37" spans="1:3" s="27" customFormat="1">
      <c r="A37" s="62">
        <v>31</v>
      </c>
      <c r="B37" s="57" t="s">
        <v>114</v>
      </c>
      <c r="C37" s="51">
        <v>0</v>
      </c>
    </row>
    <row r="38" spans="1:3" s="27" customFormat="1">
      <c r="A38" s="62">
        <v>32</v>
      </c>
      <c r="B38" s="58" t="s">
        <v>113</v>
      </c>
      <c r="C38" s="51">
        <v>0</v>
      </c>
    </row>
    <row r="39" spans="1:3" s="27" customFormat="1">
      <c r="A39" s="62">
        <v>33</v>
      </c>
      <c r="B39" s="57" t="s">
        <v>112</v>
      </c>
      <c r="C39" s="51">
        <v>0</v>
      </c>
    </row>
    <row r="40" spans="1:3" s="27" customFormat="1" ht="25.5">
      <c r="A40" s="62">
        <v>34</v>
      </c>
      <c r="B40" s="57" t="s">
        <v>101</v>
      </c>
      <c r="C40" s="51">
        <v>0</v>
      </c>
    </row>
    <row r="41" spans="1:3" s="27" customFormat="1">
      <c r="A41" s="62">
        <v>35</v>
      </c>
      <c r="B41" s="59" t="s">
        <v>111</v>
      </c>
      <c r="C41" s="51">
        <v>0</v>
      </c>
    </row>
    <row r="42" spans="1:3" s="27" customFormat="1">
      <c r="A42" s="62">
        <v>36</v>
      </c>
      <c r="B42" s="61" t="s">
        <v>110</v>
      </c>
      <c r="C42" s="54">
        <f>C31-C36</f>
        <v>6014649.3900000006</v>
      </c>
    </row>
    <row r="43" spans="1:3" s="27" customFormat="1">
      <c r="A43" s="62"/>
      <c r="B43" s="63"/>
      <c r="C43" s="56"/>
    </row>
    <row r="44" spans="1:3" s="27" customFormat="1">
      <c r="A44" s="62">
        <v>37</v>
      </c>
      <c r="B44" s="65" t="s">
        <v>109</v>
      </c>
      <c r="C44" s="54">
        <f>SUM(C45:C47)</f>
        <v>0</v>
      </c>
    </row>
    <row r="45" spans="1:3" s="27" customFormat="1">
      <c r="A45" s="62">
        <v>38</v>
      </c>
      <c r="B45" s="52" t="s">
        <v>108</v>
      </c>
      <c r="C45" s="51">
        <v>0</v>
      </c>
    </row>
    <row r="46" spans="1:3" s="27" customFormat="1">
      <c r="A46" s="62">
        <v>39</v>
      </c>
      <c r="B46" s="52" t="s">
        <v>107</v>
      </c>
      <c r="C46" s="51">
        <v>0</v>
      </c>
    </row>
    <row r="47" spans="1:3" s="27" customFormat="1">
      <c r="A47" s="62">
        <v>40</v>
      </c>
      <c r="B47" s="52" t="s">
        <v>106</v>
      </c>
      <c r="C47" s="51">
        <v>0</v>
      </c>
    </row>
    <row r="48" spans="1:3" s="27" customFormat="1">
      <c r="A48" s="62">
        <v>41</v>
      </c>
      <c r="B48" s="65" t="s">
        <v>105</v>
      </c>
      <c r="C48" s="54">
        <f>SUM(C49:C52)</f>
        <v>0</v>
      </c>
    </row>
    <row r="49" spans="1:3" s="27" customFormat="1">
      <c r="A49" s="62">
        <v>42</v>
      </c>
      <c r="B49" s="57" t="s">
        <v>104</v>
      </c>
      <c r="C49" s="51">
        <v>0</v>
      </c>
    </row>
    <row r="50" spans="1:3" s="27" customFormat="1">
      <c r="A50" s="62">
        <v>43</v>
      </c>
      <c r="B50" s="58" t="s">
        <v>103</v>
      </c>
      <c r="C50" s="51">
        <v>0</v>
      </c>
    </row>
    <row r="51" spans="1:3" s="27" customFormat="1">
      <c r="A51" s="62">
        <v>44</v>
      </c>
      <c r="B51" s="57" t="s">
        <v>102</v>
      </c>
      <c r="C51" s="51">
        <v>0</v>
      </c>
    </row>
    <row r="52" spans="1:3" s="27" customFormat="1" ht="25.5">
      <c r="A52" s="62">
        <v>45</v>
      </c>
      <c r="B52" s="57" t="s">
        <v>101</v>
      </c>
      <c r="C52" s="51">
        <v>0</v>
      </c>
    </row>
    <row r="53" spans="1:3" s="27" customFormat="1" ht="13.5" thickBot="1">
      <c r="A53" s="62">
        <v>46</v>
      </c>
      <c r="B53" s="66" t="s">
        <v>100</v>
      </c>
      <c r="C53" s="67">
        <f>C44-C48</f>
        <v>0</v>
      </c>
    </row>
    <row r="56" spans="1:3">
      <c r="B56" s="4" t="s">
        <v>7</v>
      </c>
    </row>
  </sheetData>
  <dataValidations count="1">
    <dataValidation operator="lessThanOrEqual" allowBlank="1" showInputMessage="1" showErrorMessage="1" errorTitle="Should be negative number" error="Should be whole negative number or 0" sqref="C53 C36 C42:C44 C48 C29:C31"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E9" sqref="E9"/>
    </sheetView>
  </sheetViews>
  <sheetFormatPr defaultColWidth="9.125" defaultRowHeight="15"/>
  <cols>
    <col min="1" max="1" width="9.5" style="159" bestFit="1" customWidth="1"/>
    <col min="2" max="2" width="59" style="159" customWidth="1"/>
    <col min="3" max="3" width="16.75" style="159" bestFit="1" customWidth="1"/>
    <col min="4" max="4" width="13.25" style="159" bestFit="1" customWidth="1"/>
    <col min="5" max="16384" width="9.125" style="159"/>
  </cols>
  <sheetData>
    <row r="1" spans="1:4">
      <c r="A1" s="157" t="s">
        <v>30</v>
      </c>
      <c r="B1" s="3" t="str">
        <f>'Info '!C2</f>
        <v>Paysera Bank Georgia JSC</v>
      </c>
    </row>
    <row r="2" spans="1:4" s="157" customFormat="1" ht="15.75" customHeight="1">
      <c r="A2" s="157" t="s">
        <v>31</v>
      </c>
      <c r="B2" s="305">
        <f>'1. key ratios '!B2</f>
        <v>45291</v>
      </c>
    </row>
    <row r="3" spans="1:4" s="157" customFormat="1" ht="15.75" customHeight="1"/>
    <row r="4" spans="1:4" ht="15.75" thickBot="1">
      <c r="A4" s="159" t="s">
        <v>281</v>
      </c>
      <c r="B4" s="231" t="s">
        <v>282</v>
      </c>
    </row>
    <row r="5" spans="1:4" s="164" customFormat="1" ht="12.75" customHeight="1">
      <c r="A5" s="289"/>
      <c r="B5" s="290" t="s">
        <v>285</v>
      </c>
      <c r="C5" s="224" t="s">
        <v>283</v>
      </c>
      <c r="D5" s="225" t="s">
        <v>284</v>
      </c>
    </row>
    <row r="6" spans="1:4" s="232" customFormat="1">
      <c r="A6" s="226">
        <v>1</v>
      </c>
      <c r="B6" s="282" t="s">
        <v>286</v>
      </c>
      <c r="C6" s="282"/>
      <c r="D6" s="227"/>
    </row>
    <row r="7" spans="1:4" s="232" customFormat="1">
      <c r="A7" s="228" t="s">
        <v>272</v>
      </c>
      <c r="B7" s="283" t="s">
        <v>287</v>
      </c>
      <c r="C7" s="614">
        <v>4.4999999999999998E-2</v>
      </c>
      <c r="D7" s="598">
        <f>C7*'5. RWA'!$C$13</f>
        <v>202425.44953499993</v>
      </c>
    </row>
    <row r="8" spans="1:4" s="232" customFormat="1">
      <c r="A8" s="228" t="s">
        <v>273</v>
      </c>
      <c r="B8" s="283" t="s">
        <v>288</v>
      </c>
      <c r="C8" s="615">
        <v>0.06</v>
      </c>
      <c r="D8" s="598">
        <f>C8*'5. RWA'!$C$13</f>
        <v>269900.59937999991</v>
      </c>
    </row>
    <row r="9" spans="1:4" s="232" customFormat="1">
      <c r="A9" s="228" t="s">
        <v>274</v>
      </c>
      <c r="B9" s="283" t="s">
        <v>289</v>
      </c>
      <c r="C9" s="615">
        <v>0.08</v>
      </c>
      <c r="D9" s="598">
        <f>C9*'5. RWA'!$C$13</f>
        <v>359867.4658399999</v>
      </c>
    </row>
    <row r="10" spans="1:4" s="232" customFormat="1">
      <c r="A10" s="226" t="s">
        <v>275</v>
      </c>
      <c r="B10" s="282" t="s">
        <v>290</v>
      </c>
      <c r="C10" s="616"/>
      <c r="D10" s="284"/>
    </row>
    <row r="11" spans="1:4" s="233" customFormat="1">
      <c r="A11" s="229" t="s">
        <v>276</v>
      </c>
      <c r="B11" s="277" t="s">
        <v>356</v>
      </c>
      <c r="C11" s="557">
        <v>2.5000000000000001E-2</v>
      </c>
      <c r="D11" s="598">
        <f>C11*'5. RWA'!$C$13</f>
        <v>112458.58307499997</v>
      </c>
    </row>
    <row r="12" spans="1:4" s="233" customFormat="1">
      <c r="A12" s="229" t="s">
        <v>277</v>
      </c>
      <c r="B12" s="277" t="s">
        <v>291</v>
      </c>
      <c r="C12" s="557">
        <v>0.01</v>
      </c>
      <c r="D12" s="598">
        <f>C12*'5. RWA'!$C$13</f>
        <v>44983.433229999988</v>
      </c>
    </row>
    <row r="13" spans="1:4" s="233" customFormat="1">
      <c r="A13" s="229" t="s">
        <v>278</v>
      </c>
      <c r="B13" s="277" t="s">
        <v>292</v>
      </c>
      <c r="C13" s="557">
        <v>0</v>
      </c>
      <c r="D13" s="598">
        <f>C13*'5. RWA'!$C$13</f>
        <v>0</v>
      </c>
    </row>
    <row r="14" spans="1:4" s="233" customFormat="1">
      <c r="A14" s="226" t="s">
        <v>279</v>
      </c>
      <c r="B14" s="282" t="s">
        <v>353</v>
      </c>
      <c r="C14" s="279"/>
      <c r="D14" s="285"/>
    </row>
    <row r="15" spans="1:4" s="233" customFormat="1">
      <c r="A15" s="229">
        <v>3.1</v>
      </c>
      <c r="B15" s="277" t="s">
        <v>297</v>
      </c>
      <c r="C15" s="278"/>
      <c r="D15" s="613">
        <f>C15*'5. RWA'!C13</f>
        <v>0</v>
      </c>
    </row>
    <row r="16" spans="1:4" s="233" customFormat="1">
      <c r="A16" s="229">
        <v>3.2</v>
      </c>
      <c r="B16" s="277" t="s">
        <v>298</v>
      </c>
      <c r="C16" s="278"/>
      <c r="D16" s="613">
        <f>C16*'5. RWA'!$C$13</f>
        <v>0</v>
      </c>
    </row>
    <row r="17" spans="1:4" s="232" customFormat="1">
      <c r="A17" s="229">
        <v>3.3</v>
      </c>
      <c r="B17" s="277" t="s">
        <v>299</v>
      </c>
      <c r="C17" s="278"/>
      <c r="D17" s="613">
        <f>C17*'5. RWA'!$C$13</f>
        <v>0</v>
      </c>
    </row>
    <row r="18" spans="1:4" s="164" customFormat="1" ht="12.75" customHeight="1">
      <c r="A18" s="287"/>
      <c r="B18" s="288" t="s">
        <v>352</v>
      </c>
      <c r="C18" s="280" t="s">
        <v>283</v>
      </c>
      <c r="D18" s="286" t="s">
        <v>284</v>
      </c>
    </row>
    <row r="19" spans="1:4" s="232" customFormat="1">
      <c r="A19" s="230">
        <v>4</v>
      </c>
      <c r="B19" s="277" t="s">
        <v>293</v>
      </c>
      <c r="C19" s="278">
        <f>C7+C11+C12+C13+C15</f>
        <v>0.08</v>
      </c>
      <c r="D19" s="598">
        <f>C19*'5. RWA'!$C$13</f>
        <v>359867.4658399999</v>
      </c>
    </row>
    <row r="20" spans="1:4" s="232" customFormat="1">
      <c r="A20" s="230">
        <v>5</v>
      </c>
      <c r="B20" s="277" t="s">
        <v>90</v>
      </c>
      <c r="C20" s="278">
        <f>C8+C11+C12+C13+C16</f>
        <v>9.4999999999999987E-2</v>
      </c>
      <c r="D20" s="598">
        <f>C20*'5. RWA'!$C$13</f>
        <v>427342.61568499985</v>
      </c>
    </row>
    <row r="21" spans="1:4" s="232" customFormat="1" ht="15.75" thickBot="1">
      <c r="A21" s="234" t="s">
        <v>280</v>
      </c>
      <c r="B21" s="235" t="s">
        <v>294</v>
      </c>
      <c r="C21" s="281">
        <f>C9+C11+C12+C13+C17</f>
        <v>0.115</v>
      </c>
      <c r="D21" s="599">
        <f>C21*'5. RWA'!$C$13</f>
        <v>517309.4821449999</v>
      </c>
    </row>
    <row r="23" spans="1:4" ht="52.5">
      <c r="B23" s="195"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5" zoomScaleNormal="85" workbookViewId="0">
      <pane xSplit="1" ySplit="5" topLeftCell="B6" activePane="bottomRight" state="frozen"/>
      <selection activeCell="B47" sqref="B47"/>
      <selection pane="topRight" activeCell="B47" sqref="B47"/>
      <selection pane="bottomLeft" activeCell="B47" sqref="B47"/>
      <selection pane="bottomRight" activeCell="D60" sqref="D60"/>
    </sheetView>
  </sheetViews>
  <sheetFormatPr defaultColWidth="9.125" defaultRowHeight="15.75"/>
  <cols>
    <col min="1" max="1" width="10.75" style="4" customWidth="1"/>
    <col min="2" max="2" width="91.875" style="4" customWidth="1"/>
    <col min="3" max="3" width="53.125" style="617" customWidth="1"/>
    <col min="4" max="4" width="32.25" style="531" customWidth="1"/>
    <col min="5" max="5" width="9.5" style="5" customWidth="1"/>
    <col min="6" max="16384" width="9.125" style="5"/>
  </cols>
  <sheetData>
    <row r="1" spans="1:6">
      <c r="A1" s="2" t="s">
        <v>30</v>
      </c>
      <c r="B1" s="3" t="str">
        <f>'Info '!C2</f>
        <v>Paysera Bank Georgia JSC</v>
      </c>
      <c r="E1" s="4"/>
      <c r="F1" s="4"/>
    </row>
    <row r="2" spans="1:6" s="2" customFormat="1" ht="15.75" customHeight="1">
      <c r="A2" s="2" t="s">
        <v>31</v>
      </c>
      <c r="B2" s="305">
        <f>'1. key ratios '!B2</f>
        <v>45291</v>
      </c>
      <c r="C2" s="618"/>
      <c r="D2" s="558"/>
    </row>
    <row r="3" spans="1:6" s="2" customFormat="1" ht="15.75" customHeight="1">
      <c r="A3" s="68"/>
      <c r="C3" s="618"/>
      <c r="D3" s="558"/>
    </row>
    <row r="4" spans="1:6" s="2" customFormat="1" ht="15.75" customHeight="1" thickBot="1">
      <c r="A4" s="2" t="s">
        <v>47</v>
      </c>
      <c r="B4" s="151" t="s">
        <v>178</v>
      </c>
      <c r="C4" s="618"/>
      <c r="D4" s="559" t="s">
        <v>35</v>
      </c>
    </row>
    <row r="5" spans="1:6" ht="30">
      <c r="A5" s="69" t="s">
        <v>6</v>
      </c>
      <c r="B5" s="170" t="s">
        <v>218</v>
      </c>
      <c r="C5" s="601" t="s">
        <v>660</v>
      </c>
      <c r="D5" s="560" t="s">
        <v>49</v>
      </c>
    </row>
    <row r="6" spans="1:6">
      <c r="A6" s="352">
        <v>1</v>
      </c>
      <c r="B6" s="353" t="s">
        <v>561</v>
      </c>
      <c r="C6" s="619">
        <f>SUM(C7:C9)</f>
        <v>9622521.4500000011</v>
      </c>
      <c r="D6" s="561"/>
      <c r="E6" s="70"/>
    </row>
    <row r="7" spans="1:6">
      <c r="A7" s="352">
        <v>1.1000000000000001</v>
      </c>
      <c r="B7" s="354" t="s">
        <v>562</v>
      </c>
      <c r="C7" s="620">
        <v>303159.21999999997</v>
      </c>
      <c r="D7" s="562"/>
      <c r="E7" s="70"/>
    </row>
    <row r="8" spans="1:6">
      <c r="A8" s="352">
        <v>1.2</v>
      </c>
      <c r="B8" s="354" t="s">
        <v>563</v>
      </c>
      <c r="C8" s="620">
        <v>700900.26</v>
      </c>
      <c r="D8" s="562"/>
      <c r="E8" s="70"/>
    </row>
    <row r="9" spans="1:6">
      <c r="A9" s="352">
        <v>1.3</v>
      </c>
      <c r="B9" s="354" t="s">
        <v>564</v>
      </c>
      <c r="C9" s="620">
        <v>8618461.9700000007</v>
      </c>
      <c r="D9" s="562"/>
      <c r="E9" s="70"/>
    </row>
    <row r="10" spans="1:6">
      <c r="A10" s="352">
        <v>2</v>
      </c>
      <c r="B10" s="355" t="s">
        <v>565</v>
      </c>
      <c r="C10" s="621">
        <v>0</v>
      </c>
      <c r="D10" s="562"/>
      <c r="E10" s="70"/>
    </row>
    <row r="11" spans="1:6">
      <c r="A11" s="352">
        <v>2.1</v>
      </c>
      <c r="B11" s="356" t="s">
        <v>566</v>
      </c>
      <c r="C11" s="622">
        <v>0</v>
      </c>
      <c r="D11" s="563"/>
      <c r="E11" s="71"/>
    </row>
    <row r="12" spans="1:6">
      <c r="A12" s="352">
        <v>3</v>
      </c>
      <c r="B12" s="357" t="s">
        <v>567</v>
      </c>
      <c r="C12" s="623">
        <v>0</v>
      </c>
      <c r="D12" s="563"/>
      <c r="E12" s="71"/>
    </row>
    <row r="13" spans="1:6">
      <c r="A13" s="352">
        <v>4</v>
      </c>
      <c r="B13" s="358" t="s">
        <v>568</v>
      </c>
      <c r="C13" s="623">
        <v>0</v>
      </c>
      <c r="D13" s="563"/>
      <c r="E13" s="71"/>
    </row>
    <row r="14" spans="1:6">
      <c r="A14" s="352">
        <v>5</v>
      </c>
      <c r="B14" s="359" t="s">
        <v>569</v>
      </c>
      <c r="C14" s="623">
        <v>0</v>
      </c>
      <c r="D14" s="563"/>
      <c r="E14" s="71"/>
    </row>
    <row r="15" spans="1:6">
      <c r="A15" s="352">
        <v>5.0999999999999996</v>
      </c>
      <c r="B15" s="360" t="s">
        <v>570</v>
      </c>
      <c r="C15" s="620">
        <v>0</v>
      </c>
      <c r="D15" s="563"/>
      <c r="E15" s="70"/>
    </row>
    <row r="16" spans="1:6">
      <c r="A16" s="352">
        <v>5.2</v>
      </c>
      <c r="B16" s="360" t="s">
        <v>571</v>
      </c>
      <c r="C16" s="620">
        <v>0</v>
      </c>
      <c r="D16" s="562"/>
      <c r="E16" s="70"/>
    </row>
    <row r="17" spans="1:5">
      <c r="A17" s="352">
        <v>5.3</v>
      </c>
      <c r="B17" s="361" t="s">
        <v>572</v>
      </c>
      <c r="C17" s="620">
        <v>0</v>
      </c>
      <c r="D17" s="562"/>
      <c r="E17" s="70"/>
    </row>
    <row r="18" spans="1:5">
      <c r="A18" s="352">
        <v>6</v>
      </c>
      <c r="B18" s="357" t="s">
        <v>573</v>
      </c>
      <c r="C18" s="621">
        <v>0</v>
      </c>
      <c r="D18" s="562"/>
      <c r="E18" s="70"/>
    </row>
    <row r="19" spans="1:5">
      <c r="A19" s="352">
        <v>6.1</v>
      </c>
      <c r="B19" s="360" t="s">
        <v>571</v>
      </c>
      <c r="C19" s="622">
        <v>0</v>
      </c>
      <c r="D19" s="562"/>
      <c r="E19" s="70"/>
    </row>
    <row r="20" spans="1:5">
      <c r="A20" s="352">
        <v>6.2</v>
      </c>
      <c r="B20" s="361" t="s">
        <v>572</v>
      </c>
      <c r="C20" s="622">
        <v>0</v>
      </c>
      <c r="D20" s="562"/>
      <c r="E20" s="70"/>
    </row>
    <row r="21" spans="1:5">
      <c r="A21" s="352">
        <v>7</v>
      </c>
      <c r="B21" s="355" t="s">
        <v>574</v>
      </c>
      <c r="C21" s="623">
        <v>0</v>
      </c>
      <c r="D21" s="562"/>
      <c r="E21" s="70"/>
    </row>
    <row r="22" spans="1:5">
      <c r="A22" s="352">
        <v>8</v>
      </c>
      <c r="B22" s="362" t="s">
        <v>575</v>
      </c>
      <c r="C22" s="621">
        <v>0</v>
      </c>
      <c r="D22" s="562"/>
      <c r="E22" s="70"/>
    </row>
    <row r="23" spans="1:5">
      <c r="A23" s="352">
        <v>9</v>
      </c>
      <c r="B23" s="358" t="s">
        <v>576</v>
      </c>
      <c r="C23" s="621">
        <v>437067.79</v>
      </c>
      <c r="D23" s="564"/>
      <c r="E23" s="70"/>
    </row>
    <row r="24" spans="1:5">
      <c r="A24" s="352">
        <v>9.1</v>
      </c>
      <c r="B24" s="360" t="s">
        <v>577</v>
      </c>
      <c r="C24" s="620">
        <v>437067.79</v>
      </c>
      <c r="D24" s="565"/>
      <c r="E24" s="70"/>
    </row>
    <row r="25" spans="1:5">
      <c r="A25" s="352">
        <v>9.1999999999999993</v>
      </c>
      <c r="B25" s="360" t="s">
        <v>578</v>
      </c>
      <c r="C25" s="624">
        <v>0</v>
      </c>
      <c r="D25" s="566"/>
      <c r="E25" s="72"/>
    </row>
    <row r="26" spans="1:5">
      <c r="A26" s="352">
        <v>10</v>
      </c>
      <c r="B26" s="358" t="s">
        <v>579</v>
      </c>
      <c r="C26" s="625">
        <v>200000</v>
      </c>
      <c r="D26" s="527" t="s">
        <v>726</v>
      </c>
      <c r="E26" s="70"/>
    </row>
    <row r="27" spans="1:5">
      <c r="A27" s="352">
        <v>10.1</v>
      </c>
      <c r="B27" s="360" t="s">
        <v>580</v>
      </c>
      <c r="C27" s="620">
        <v>0</v>
      </c>
      <c r="D27" s="562"/>
      <c r="E27" s="70"/>
    </row>
    <row r="28" spans="1:5">
      <c r="A28" s="352">
        <v>10.199999999999999</v>
      </c>
      <c r="B28" s="360" t="s">
        <v>581</v>
      </c>
      <c r="C28" s="620">
        <v>200000</v>
      </c>
      <c r="D28" s="562"/>
      <c r="E28" s="70"/>
    </row>
    <row r="29" spans="1:5">
      <c r="A29" s="352">
        <v>11</v>
      </c>
      <c r="B29" s="358" t="s">
        <v>582</v>
      </c>
      <c r="C29" s="621">
        <v>0</v>
      </c>
      <c r="D29" s="562"/>
      <c r="E29" s="70"/>
    </row>
    <row r="30" spans="1:5">
      <c r="A30" s="352">
        <v>11.1</v>
      </c>
      <c r="B30" s="360" t="s">
        <v>583</v>
      </c>
      <c r="C30" s="620">
        <v>0</v>
      </c>
      <c r="D30" s="562"/>
      <c r="E30" s="70"/>
    </row>
    <row r="31" spans="1:5">
      <c r="A31" s="352">
        <v>11.2</v>
      </c>
      <c r="B31" s="360" t="s">
        <v>584</v>
      </c>
      <c r="C31" s="620">
        <v>0</v>
      </c>
      <c r="D31" s="562"/>
      <c r="E31" s="70"/>
    </row>
    <row r="32" spans="1:5">
      <c r="A32" s="352">
        <v>13</v>
      </c>
      <c r="B32" s="358" t="s">
        <v>585</v>
      </c>
      <c r="C32" s="621">
        <v>482905.81</v>
      </c>
      <c r="D32" s="562"/>
      <c r="E32" s="70"/>
    </row>
    <row r="33" spans="1:5">
      <c r="A33" s="352">
        <v>13.1</v>
      </c>
      <c r="B33" s="363" t="s">
        <v>586</v>
      </c>
      <c r="C33" s="620">
        <v>0</v>
      </c>
      <c r="D33" s="562"/>
      <c r="E33" s="70"/>
    </row>
    <row r="34" spans="1:5">
      <c r="A34" s="352">
        <v>13.2</v>
      </c>
      <c r="B34" s="363" t="s">
        <v>587</v>
      </c>
      <c r="C34" s="626">
        <v>0</v>
      </c>
      <c r="D34" s="565"/>
      <c r="E34" s="70"/>
    </row>
    <row r="35" spans="1:5">
      <c r="A35" s="352">
        <v>14</v>
      </c>
      <c r="B35" s="364" t="s">
        <v>588</v>
      </c>
      <c r="C35" s="627">
        <v>10742495.050000001</v>
      </c>
      <c r="D35" s="565"/>
      <c r="E35" s="70"/>
    </row>
    <row r="36" spans="1:5">
      <c r="A36" s="352"/>
      <c r="B36" s="365" t="s">
        <v>589</v>
      </c>
      <c r="C36" s="628">
        <v>0</v>
      </c>
      <c r="D36" s="567"/>
      <c r="E36" s="70"/>
    </row>
    <row r="37" spans="1:5">
      <c r="A37" s="352">
        <v>15</v>
      </c>
      <c r="B37" s="366" t="s">
        <v>590</v>
      </c>
      <c r="C37" s="624">
        <v>0</v>
      </c>
      <c r="D37" s="566"/>
      <c r="E37" s="72"/>
    </row>
    <row r="38" spans="1:5">
      <c r="A38" s="367">
        <v>15.1</v>
      </c>
      <c r="B38" s="368" t="s">
        <v>566</v>
      </c>
      <c r="C38" s="620">
        <v>0</v>
      </c>
      <c r="D38" s="562"/>
      <c r="E38" s="70"/>
    </row>
    <row r="39" spans="1:5">
      <c r="A39" s="367">
        <v>16</v>
      </c>
      <c r="B39" s="355" t="s">
        <v>591</v>
      </c>
      <c r="C39" s="621">
        <v>0</v>
      </c>
      <c r="D39" s="562"/>
      <c r="E39" s="70"/>
    </row>
    <row r="40" spans="1:5">
      <c r="A40" s="367">
        <v>17</v>
      </c>
      <c r="B40" s="355" t="s">
        <v>592</v>
      </c>
      <c r="C40" s="621">
        <v>1288821.4100000004</v>
      </c>
      <c r="D40" s="562"/>
      <c r="E40" s="70"/>
    </row>
    <row r="41" spans="1:5">
      <c r="A41" s="367">
        <v>17.100000000000001</v>
      </c>
      <c r="B41" s="369" t="s">
        <v>593</v>
      </c>
      <c r="C41" s="620">
        <v>1288821.4100000004</v>
      </c>
      <c r="D41" s="562"/>
      <c r="E41" s="70"/>
    </row>
    <row r="42" spans="1:5">
      <c r="A42" s="367">
        <v>17.2</v>
      </c>
      <c r="B42" s="370" t="s">
        <v>594</v>
      </c>
      <c r="C42" s="626">
        <v>0</v>
      </c>
      <c r="D42" s="565"/>
      <c r="E42" s="70"/>
    </row>
    <row r="43" spans="1:5">
      <c r="A43" s="367">
        <v>17.3</v>
      </c>
      <c r="B43" s="406" t="s">
        <v>595</v>
      </c>
      <c r="C43" s="629">
        <v>0</v>
      </c>
      <c r="D43" s="568"/>
      <c r="E43" s="70"/>
    </row>
    <row r="44" spans="1:5">
      <c r="A44" s="367">
        <v>17.399999999999999</v>
      </c>
      <c r="B44" s="407" t="s">
        <v>596</v>
      </c>
      <c r="C44" s="629">
        <v>0</v>
      </c>
      <c r="D44" s="568"/>
      <c r="E44" s="70"/>
    </row>
    <row r="45" spans="1:5">
      <c r="A45" s="367">
        <v>18</v>
      </c>
      <c r="B45" s="378" t="s">
        <v>597</v>
      </c>
      <c r="C45" s="630">
        <v>0</v>
      </c>
      <c r="D45" s="568"/>
      <c r="E45" s="72"/>
    </row>
    <row r="46" spans="1:5">
      <c r="A46" s="367">
        <v>19</v>
      </c>
      <c r="B46" s="378" t="s">
        <v>598</v>
      </c>
      <c r="C46" s="631">
        <v>6138.76</v>
      </c>
      <c r="D46" s="569"/>
    </row>
    <row r="47" spans="1:5">
      <c r="A47" s="367">
        <v>19.100000000000001</v>
      </c>
      <c r="B47" s="408" t="s">
        <v>599</v>
      </c>
      <c r="C47" s="632">
        <v>1203.76</v>
      </c>
      <c r="D47" s="569"/>
    </row>
    <row r="48" spans="1:5">
      <c r="A48" s="367">
        <v>19.2</v>
      </c>
      <c r="B48" s="408" t="s">
        <v>600</v>
      </c>
      <c r="C48" s="632">
        <v>4935</v>
      </c>
      <c r="D48" s="569"/>
    </row>
    <row r="49" spans="1:4">
      <c r="A49" s="367">
        <v>20</v>
      </c>
      <c r="B49" s="373" t="s">
        <v>601</v>
      </c>
      <c r="C49" s="631">
        <v>0</v>
      </c>
      <c r="D49" s="569"/>
    </row>
    <row r="50" spans="1:4">
      <c r="A50" s="367">
        <v>21</v>
      </c>
      <c r="B50" s="409" t="s">
        <v>602</v>
      </c>
      <c r="C50" s="631">
        <v>1477951.4800000002</v>
      </c>
      <c r="D50" s="569"/>
    </row>
    <row r="51" spans="1:4">
      <c r="A51" s="367">
        <v>21.1</v>
      </c>
      <c r="B51" s="370" t="s">
        <v>603</v>
      </c>
      <c r="C51" s="632">
        <v>0</v>
      </c>
      <c r="D51" s="569"/>
    </row>
    <row r="52" spans="1:4">
      <c r="A52" s="367">
        <v>22</v>
      </c>
      <c r="B52" s="374" t="s">
        <v>604</v>
      </c>
      <c r="C52" s="631">
        <v>2772911.6500000004</v>
      </c>
      <c r="D52" s="569"/>
    </row>
    <row r="53" spans="1:4">
      <c r="A53" s="367"/>
      <c r="B53" s="375" t="s">
        <v>605</v>
      </c>
      <c r="C53" s="633">
        <v>0</v>
      </c>
      <c r="D53" s="569"/>
    </row>
    <row r="54" spans="1:4">
      <c r="A54" s="367">
        <v>23</v>
      </c>
      <c r="B54" s="373" t="s">
        <v>606</v>
      </c>
      <c r="C54" s="630">
        <v>3700005</v>
      </c>
      <c r="D54" s="527" t="s">
        <v>727</v>
      </c>
    </row>
    <row r="55" spans="1:4">
      <c r="A55" s="367">
        <v>24</v>
      </c>
      <c r="B55" s="373" t="s">
        <v>607</v>
      </c>
      <c r="C55" s="630">
        <v>0</v>
      </c>
      <c r="D55" s="569"/>
    </row>
    <row r="56" spans="1:4">
      <c r="A56" s="367">
        <v>25</v>
      </c>
      <c r="B56" s="378" t="s">
        <v>608</v>
      </c>
      <c r="C56" s="630">
        <v>0</v>
      </c>
      <c r="D56" s="569"/>
    </row>
    <row r="57" spans="1:4">
      <c r="A57" s="367">
        <v>26</v>
      </c>
      <c r="B57" s="378" t="s">
        <v>609</v>
      </c>
      <c r="C57" s="630">
        <v>0</v>
      </c>
      <c r="D57" s="569"/>
    </row>
    <row r="58" spans="1:4">
      <c r="A58" s="367">
        <v>27</v>
      </c>
      <c r="B58" s="378" t="s">
        <v>610</v>
      </c>
      <c r="C58" s="630">
        <v>6014649.3900000006</v>
      </c>
      <c r="D58" s="569"/>
    </row>
    <row r="59" spans="1:4">
      <c r="A59" s="367">
        <v>27.1</v>
      </c>
      <c r="B59" s="407" t="s">
        <v>611</v>
      </c>
      <c r="C59" s="629">
        <v>0</v>
      </c>
      <c r="D59" s="569"/>
    </row>
    <row r="60" spans="1:4">
      <c r="A60" s="367">
        <v>27.2</v>
      </c>
      <c r="B60" s="407" t="s">
        <v>612</v>
      </c>
      <c r="C60" s="629">
        <v>6014649.3900000006</v>
      </c>
      <c r="D60" s="527" t="s">
        <v>729</v>
      </c>
    </row>
    <row r="61" spans="1:4">
      <c r="A61" s="367">
        <v>28</v>
      </c>
      <c r="B61" s="376" t="s">
        <v>613</v>
      </c>
      <c r="C61" s="630">
        <v>0</v>
      </c>
      <c r="D61" s="569"/>
    </row>
    <row r="62" spans="1:4">
      <c r="A62" s="367">
        <v>29</v>
      </c>
      <c r="B62" s="378" t="s">
        <v>614</v>
      </c>
      <c r="C62" s="630">
        <v>0</v>
      </c>
      <c r="D62" s="569"/>
    </row>
    <row r="63" spans="1:4">
      <c r="A63" s="367">
        <v>29.1</v>
      </c>
      <c r="B63" s="410" t="s">
        <v>615</v>
      </c>
      <c r="C63" s="629">
        <v>0</v>
      </c>
      <c r="D63" s="569"/>
    </row>
    <row r="64" spans="1:4">
      <c r="A64" s="367">
        <v>29.2</v>
      </c>
      <c r="B64" s="408" t="s">
        <v>616</v>
      </c>
      <c r="C64" s="629">
        <v>0</v>
      </c>
      <c r="D64" s="569"/>
    </row>
    <row r="65" spans="1:4">
      <c r="A65" s="367">
        <v>29.3</v>
      </c>
      <c r="B65" s="408" t="s">
        <v>617</v>
      </c>
      <c r="C65" s="629">
        <v>0</v>
      </c>
      <c r="D65" s="569"/>
    </row>
    <row r="66" spans="1:4">
      <c r="A66" s="367">
        <v>30</v>
      </c>
      <c r="B66" s="378" t="s">
        <v>618</v>
      </c>
      <c r="C66" s="630">
        <v>-1745070.83</v>
      </c>
      <c r="D66" s="527" t="s">
        <v>728</v>
      </c>
    </row>
    <row r="67" spans="1:4">
      <c r="A67" s="367">
        <v>31</v>
      </c>
      <c r="B67" s="411" t="s">
        <v>619</v>
      </c>
      <c r="C67" s="630">
        <v>7969583.5600000005</v>
      </c>
      <c r="D67" s="569"/>
    </row>
    <row r="68" spans="1:4">
      <c r="A68" s="367">
        <v>32</v>
      </c>
      <c r="B68" s="378" t="s">
        <v>620</v>
      </c>
      <c r="C68" s="630">
        <v>10742495.210000001</v>
      </c>
      <c r="D68" s="56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115" zoomScaleNormal="115"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25" defaultRowHeight="12.75"/>
  <cols>
    <col min="1" max="1" width="10.5" style="4" bestFit="1" customWidth="1"/>
    <col min="2" max="2" width="95" style="4" customWidth="1"/>
    <col min="3" max="3" width="13" style="4" bestFit="1" customWidth="1"/>
    <col min="4" max="4" width="16.5" style="4" bestFit="1" customWidth="1"/>
    <col min="5" max="5" width="13" style="4" bestFit="1" customWidth="1"/>
    <col min="6" max="6" width="16.5" style="4" bestFit="1" customWidth="1"/>
    <col min="7" max="7" width="13" style="4" bestFit="1" customWidth="1"/>
    <col min="8" max="8" width="13.25" style="4" bestFit="1" customWidth="1"/>
    <col min="9" max="9" width="13" style="4" bestFit="1" customWidth="1"/>
    <col min="10" max="10" width="13.25" style="4" bestFit="1" customWidth="1"/>
    <col min="11" max="11" width="13" style="4" bestFit="1" customWidth="1"/>
    <col min="12" max="16" width="13" style="17" bestFit="1" customWidth="1"/>
    <col min="17" max="17" width="14.75" style="17" customWidth="1"/>
    <col min="18" max="18" width="13" style="17" bestFit="1" customWidth="1"/>
    <col min="19" max="19" width="34.875" style="17" customWidth="1"/>
    <col min="20" max="16384" width="9.125" style="17"/>
  </cols>
  <sheetData>
    <row r="1" spans="1:19">
      <c r="A1" s="2" t="s">
        <v>30</v>
      </c>
      <c r="B1" s="3" t="str">
        <f>'Info '!C2</f>
        <v>Paysera Bank Georgia JSC</v>
      </c>
    </row>
    <row r="2" spans="1:19">
      <c r="A2" s="2" t="s">
        <v>31</v>
      </c>
      <c r="B2" s="305">
        <f>'1. key ratios '!B2</f>
        <v>45291</v>
      </c>
    </row>
    <row r="4" spans="1:19" ht="26.25" thickBot="1">
      <c r="A4" s="4" t="s">
        <v>146</v>
      </c>
      <c r="B4" s="188" t="s">
        <v>251</v>
      </c>
    </row>
    <row r="5" spans="1:19" s="177" customFormat="1" ht="15">
      <c r="A5" s="172"/>
      <c r="B5" s="173"/>
      <c r="C5" s="174" t="s">
        <v>0</v>
      </c>
      <c r="D5" s="174" t="s">
        <v>1</v>
      </c>
      <c r="E5" s="174" t="s">
        <v>2</v>
      </c>
      <c r="F5" s="174" t="s">
        <v>3</v>
      </c>
      <c r="G5" s="174" t="s">
        <v>4</v>
      </c>
      <c r="H5" s="174" t="s">
        <v>5</v>
      </c>
      <c r="I5" s="174" t="s">
        <v>8</v>
      </c>
      <c r="J5" s="174" t="s">
        <v>9</v>
      </c>
      <c r="K5" s="174" t="s">
        <v>10</v>
      </c>
      <c r="L5" s="174" t="s">
        <v>11</v>
      </c>
      <c r="M5" s="174" t="s">
        <v>12</v>
      </c>
      <c r="N5" s="174" t="s">
        <v>13</v>
      </c>
      <c r="O5" s="174" t="s">
        <v>235</v>
      </c>
      <c r="P5" s="174" t="s">
        <v>236</v>
      </c>
      <c r="Q5" s="174" t="s">
        <v>237</v>
      </c>
      <c r="R5" s="175" t="s">
        <v>238</v>
      </c>
      <c r="S5" s="176" t="s">
        <v>239</v>
      </c>
    </row>
    <row r="6" spans="1:19" s="177" customFormat="1" ht="99" customHeight="1">
      <c r="A6" s="178"/>
      <c r="B6" s="686" t="s">
        <v>240</v>
      </c>
      <c r="C6" s="682">
        <v>0</v>
      </c>
      <c r="D6" s="683"/>
      <c r="E6" s="682">
        <v>0.2</v>
      </c>
      <c r="F6" s="683"/>
      <c r="G6" s="682">
        <v>0.35</v>
      </c>
      <c r="H6" s="683"/>
      <c r="I6" s="682">
        <v>0.5</v>
      </c>
      <c r="J6" s="683"/>
      <c r="K6" s="682">
        <v>0.75</v>
      </c>
      <c r="L6" s="683"/>
      <c r="M6" s="682">
        <v>1</v>
      </c>
      <c r="N6" s="683"/>
      <c r="O6" s="682">
        <v>1.5</v>
      </c>
      <c r="P6" s="683"/>
      <c r="Q6" s="682">
        <v>2.5</v>
      </c>
      <c r="R6" s="683"/>
      <c r="S6" s="684" t="s">
        <v>145</v>
      </c>
    </row>
    <row r="7" spans="1:19" s="177" customFormat="1" ht="30.75" customHeight="1">
      <c r="A7" s="178"/>
      <c r="B7" s="687"/>
      <c r="C7" s="169" t="s">
        <v>148</v>
      </c>
      <c r="D7" s="169" t="s">
        <v>147</v>
      </c>
      <c r="E7" s="169" t="s">
        <v>148</v>
      </c>
      <c r="F7" s="169" t="s">
        <v>147</v>
      </c>
      <c r="G7" s="169" t="s">
        <v>148</v>
      </c>
      <c r="H7" s="169" t="s">
        <v>147</v>
      </c>
      <c r="I7" s="169" t="s">
        <v>148</v>
      </c>
      <c r="J7" s="169" t="s">
        <v>147</v>
      </c>
      <c r="K7" s="169" t="s">
        <v>148</v>
      </c>
      <c r="L7" s="169" t="s">
        <v>147</v>
      </c>
      <c r="M7" s="169" t="s">
        <v>148</v>
      </c>
      <c r="N7" s="169" t="s">
        <v>147</v>
      </c>
      <c r="O7" s="169" t="s">
        <v>148</v>
      </c>
      <c r="P7" s="169" t="s">
        <v>147</v>
      </c>
      <c r="Q7" s="169" t="s">
        <v>148</v>
      </c>
      <c r="R7" s="169" t="s">
        <v>147</v>
      </c>
      <c r="S7" s="685"/>
    </row>
    <row r="8" spans="1:19" ht="15">
      <c r="A8" s="73">
        <v>1</v>
      </c>
      <c r="B8" s="1" t="s">
        <v>51</v>
      </c>
      <c r="C8" s="74">
        <v>700900.26</v>
      </c>
      <c r="D8" s="74">
        <v>0</v>
      </c>
      <c r="E8" s="74">
        <v>0</v>
      </c>
      <c r="F8" s="74">
        <v>0</v>
      </c>
      <c r="G8" s="74">
        <v>0</v>
      </c>
      <c r="H8" s="74">
        <v>0</v>
      </c>
      <c r="I8" s="74">
        <v>0</v>
      </c>
      <c r="J8" s="74">
        <v>0</v>
      </c>
      <c r="K8" s="74">
        <v>0</v>
      </c>
      <c r="L8" s="74">
        <v>0</v>
      </c>
      <c r="M8" s="74">
        <v>0</v>
      </c>
      <c r="N8" s="74">
        <v>0</v>
      </c>
      <c r="O8" s="74">
        <v>0</v>
      </c>
      <c r="P8" s="74">
        <v>0</v>
      </c>
      <c r="Q8" s="74">
        <v>0</v>
      </c>
      <c r="R8" s="74">
        <v>0</v>
      </c>
      <c r="S8" s="634">
        <f>$C$6*SUM(C8:D8)+$E$6*SUM(E8:F8)+$G$6*SUM(G8:H8)+$I$6*SUM(I8:J8)+$K$6*SUM(K8:L8)+$M$6*SUM(M8:N8)+$O$6*SUM(O8:P8)+$Q$6*SUM(Q8:R8)</f>
        <v>0</v>
      </c>
    </row>
    <row r="9" spans="1:19" ht="15">
      <c r="A9" s="73">
        <v>2</v>
      </c>
      <c r="B9" s="1" t="s">
        <v>52</v>
      </c>
      <c r="C9" s="74">
        <v>0</v>
      </c>
      <c r="D9" s="74">
        <v>0</v>
      </c>
      <c r="E9" s="74">
        <v>0</v>
      </c>
      <c r="F9" s="74">
        <v>0</v>
      </c>
      <c r="G9" s="74">
        <v>0</v>
      </c>
      <c r="H9" s="74">
        <v>0</v>
      </c>
      <c r="I9" s="74">
        <v>0</v>
      </c>
      <c r="J9" s="74">
        <v>0</v>
      </c>
      <c r="K9" s="74">
        <v>0</v>
      </c>
      <c r="L9" s="74">
        <v>0</v>
      </c>
      <c r="M9" s="74">
        <v>0</v>
      </c>
      <c r="N9" s="74">
        <v>0</v>
      </c>
      <c r="O9" s="74">
        <v>0</v>
      </c>
      <c r="P9" s="74">
        <v>0</v>
      </c>
      <c r="Q9" s="74">
        <v>0</v>
      </c>
      <c r="R9" s="74">
        <v>0</v>
      </c>
      <c r="S9" s="634">
        <f t="shared" ref="S9:S21" si="0">$C$6*SUM(C9:D9)+$E$6*SUM(E9:F9)+$G$6*SUM(G9:H9)+$I$6*SUM(I9:J9)+$K$6*SUM(K9:L9)+$M$6*SUM(M9:N9)+$O$6*SUM(O9:P9)+$Q$6*SUM(Q9:R9)</f>
        <v>0</v>
      </c>
    </row>
    <row r="10" spans="1:19" ht="15">
      <c r="A10" s="73">
        <v>3</v>
      </c>
      <c r="B10" s="1" t="s">
        <v>164</v>
      </c>
      <c r="C10" s="74">
        <v>0</v>
      </c>
      <c r="D10" s="74">
        <v>0</v>
      </c>
      <c r="E10" s="74">
        <v>0</v>
      </c>
      <c r="F10" s="74">
        <v>0</v>
      </c>
      <c r="G10" s="74">
        <v>0</v>
      </c>
      <c r="H10" s="74">
        <v>0</v>
      </c>
      <c r="I10" s="74">
        <v>0</v>
      </c>
      <c r="J10" s="74">
        <v>0</v>
      </c>
      <c r="K10" s="74">
        <v>0</v>
      </c>
      <c r="L10" s="74">
        <v>0</v>
      </c>
      <c r="M10" s="74">
        <v>0</v>
      </c>
      <c r="N10" s="74">
        <v>0</v>
      </c>
      <c r="O10" s="74">
        <v>0</v>
      </c>
      <c r="P10" s="74">
        <v>0</v>
      </c>
      <c r="Q10" s="74">
        <v>0</v>
      </c>
      <c r="R10" s="74">
        <v>0</v>
      </c>
      <c r="S10" s="634">
        <f t="shared" si="0"/>
        <v>0</v>
      </c>
    </row>
    <row r="11" spans="1:19" ht="15">
      <c r="A11" s="73">
        <v>4</v>
      </c>
      <c r="B11" s="1" t="s">
        <v>53</v>
      </c>
      <c r="C11" s="74">
        <v>0</v>
      </c>
      <c r="D11" s="74">
        <v>0</v>
      </c>
      <c r="E11" s="74">
        <v>0</v>
      </c>
      <c r="F11" s="74">
        <v>0</v>
      </c>
      <c r="G11" s="74">
        <v>0</v>
      </c>
      <c r="H11" s="74">
        <v>0</v>
      </c>
      <c r="I11" s="74">
        <v>0</v>
      </c>
      <c r="J11" s="74">
        <v>0</v>
      </c>
      <c r="K11" s="74">
        <v>0</v>
      </c>
      <c r="L11" s="74">
        <v>0</v>
      </c>
      <c r="M11" s="74">
        <v>0</v>
      </c>
      <c r="N11" s="74">
        <v>0</v>
      </c>
      <c r="O11" s="74">
        <v>0</v>
      </c>
      <c r="P11" s="74">
        <v>0</v>
      </c>
      <c r="Q11" s="74">
        <v>0</v>
      </c>
      <c r="R11" s="74">
        <v>0</v>
      </c>
      <c r="S11" s="634">
        <f t="shared" si="0"/>
        <v>0</v>
      </c>
    </row>
    <row r="12" spans="1:19" ht="15">
      <c r="A12" s="73">
        <v>5</v>
      </c>
      <c r="B12" s="1" t="s">
        <v>54</v>
      </c>
      <c r="C12" s="74">
        <v>0</v>
      </c>
      <c r="D12" s="74">
        <v>0</v>
      </c>
      <c r="E12" s="74">
        <v>0</v>
      </c>
      <c r="F12" s="74">
        <v>0</v>
      </c>
      <c r="G12" s="74">
        <v>0</v>
      </c>
      <c r="H12" s="74">
        <v>0</v>
      </c>
      <c r="I12" s="74">
        <v>0</v>
      </c>
      <c r="J12" s="74">
        <v>0</v>
      </c>
      <c r="K12" s="74">
        <v>0</v>
      </c>
      <c r="L12" s="74">
        <v>0</v>
      </c>
      <c r="M12" s="74">
        <v>0</v>
      </c>
      <c r="N12" s="74">
        <v>0</v>
      </c>
      <c r="O12" s="74">
        <v>0</v>
      </c>
      <c r="P12" s="74">
        <v>0</v>
      </c>
      <c r="Q12" s="74">
        <v>0</v>
      </c>
      <c r="R12" s="74">
        <v>0</v>
      </c>
      <c r="S12" s="634">
        <f t="shared" si="0"/>
        <v>0</v>
      </c>
    </row>
    <row r="13" spans="1:19" ht="15">
      <c r="A13" s="73">
        <v>6</v>
      </c>
      <c r="B13" s="1" t="s">
        <v>55</v>
      </c>
      <c r="C13" s="74">
        <v>0</v>
      </c>
      <c r="D13" s="74">
        <v>0</v>
      </c>
      <c r="E13" s="74">
        <v>1305197.74</v>
      </c>
      <c r="F13" s="74">
        <v>0</v>
      </c>
      <c r="G13" s="74">
        <v>0</v>
      </c>
      <c r="H13" s="74">
        <v>0</v>
      </c>
      <c r="I13" s="74">
        <v>7313264.2299999995</v>
      </c>
      <c r="J13" s="74">
        <v>0</v>
      </c>
      <c r="K13" s="74">
        <v>0</v>
      </c>
      <c r="L13" s="74">
        <v>0</v>
      </c>
      <c r="M13" s="74">
        <v>0</v>
      </c>
      <c r="N13" s="74">
        <v>0</v>
      </c>
      <c r="O13" s="74">
        <v>0</v>
      </c>
      <c r="P13" s="74">
        <v>0</v>
      </c>
      <c r="Q13" s="74">
        <v>0</v>
      </c>
      <c r="R13" s="74">
        <v>0</v>
      </c>
      <c r="S13" s="634">
        <f t="shared" si="0"/>
        <v>3917671.6629999997</v>
      </c>
    </row>
    <row r="14" spans="1:19" ht="15">
      <c r="A14" s="73">
        <v>7</v>
      </c>
      <c r="B14" s="1" t="s">
        <v>56</v>
      </c>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634">
        <f t="shared" si="0"/>
        <v>0</v>
      </c>
    </row>
    <row r="15" spans="1:19" ht="15">
      <c r="A15" s="73">
        <v>8</v>
      </c>
      <c r="B15" s="1" t="s">
        <v>57</v>
      </c>
      <c r="C15" s="74">
        <v>0</v>
      </c>
      <c r="D15" s="74">
        <v>0</v>
      </c>
      <c r="E15" s="74">
        <v>0</v>
      </c>
      <c r="F15" s="74">
        <v>0</v>
      </c>
      <c r="G15" s="74">
        <v>0</v>
      </c>
      <c r="H15" s="74">
        <v>0</v>
      </c>
      <c r="I15" s="74">
        <v>0</v>
      </c>
      <c r="J15" s="74">
        <v>0</v>
      </c>
      <c r="K15" s="74">
        <v>0</v>
      </c>
      <c r="L15" s="74">
        <v>0</v>
      </c>
      <c r="M15" s="74">
        <v>0</v>
      </c>
      <c r="N15" s="74">
        <v>0</v>
      </c>
      <c r="O15" s="74">
        <v>0</v>
      </c>
      <c r="P15" s="74">
        <v>0</v>
      </c>
      <c r="Q15" s="74">
        <v>0</v>
      </c>
      <c r="R15" s="74">
        <v>0</v>
      </c>
      <c r="S15" s="634">
        <f t="shared" si="0"/>
        <v>0</v>
      </c>
    </row>
    <row r="16" spans="1:19" ht="15">
      <c r="A16" s="73">
        <v>9</v>
      </c>
      <c r="B16" s="1" t="s">
        <v>58</v>
      </c>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634">
        <f t="shared" si="0"/>
        <v>0</v>
      </c>
    </row>
    <row r="17" spans="1:19" ht="15">
      <c r="A17" s="73">
        <v>10</v>
      </c>
      <c r="B17" s="1" t="s">
        <v>59</v>
      </c>
      <c r="C17" s="74">
        <v>0</v>
      </c>
      <c r="D17" s="74">
        <v>0</v>
      </c>
      <c r="E17" s="74">
        <v>0</v>
      </c>
      <c r="F17" s="74">
        <v>0</v>
      </c>
      <c r="G17" s="74">
        <v>0</v>
      </c>
      <c r="H17" s="74">
        <v>0</v>
      </c>
      <c r="I17" s="74">
        <v>0</v>
      </c>
      <c r="J17" s="74">
        <v>0</v>
      </c>
      <c r="K17" s="74">
        <v>0</v>
      </c>
      <c r="L17" s="74">
        <v>0</v>
      </c>
      <c r="M17" s="74">
        <v>0</v>
      </c>
      <c r="N17" s="74">
        <v>0</v>
      </c>
      <c r="O17" s="74">
        <v>0</v>
      </c>
      <c r="P17" s="74">
        <v>0</v>
      </c>
      <c r="Q17" s="74">
        <v>0</v>
      </c>
      <c r="R17" s="74">
        <v>0</v>
      </c>
      <c r="S17" s="634">
        <f t="shared" si="0"/>
        <v>0</v>
      </c>
    </row>
    <row r="18" spans="1:19" ht="15">
      <c r="A18" s="73">
        <v>11</v>
      </c>
      <c r="B18" s="1" t="s">
        <v>60</v>
      </c>
      <c r="C18" s="74">
        <v>0</v>
      </c>
      <c r="D18" s="74">
        <v>0</v>
      </c>
      <c r="E18" s="74">
        <v>0</v>
      </c>
      <c r="F18" s="74">
        <v>0</v>
      </c>
      <c r="G18" s="74">
        <v>0</v>
      </c>
      <c r="H18" s="74">
        <v>0</v>
      </c>
      <c r="I18" s="74">
        <v>0</v>
      </c>
      <c r="J18" s="74">
        <v>0</v>
      </c>
      <c r="K18" s="74">
        <v>0</v>
      </c>
      <c r="L18" s="74">
        <v>0</v>
      </c>
      <c r="M18" s="74">
        <v>0</v>
      </c>
      <c r="N18" s="74">
        <v>0</v>
      </c>
      <c r="O18" s="74">
        <v>0</v>
      </c>
      <c r="P18" s="74">
        <v>0</v>
      </c>
      <c r="Q18" s="74">
        <v>0</v>
      </c>
      <c r="R18" s="74">
        <v>0</v>
      </c>
      <c r="S18" s="634">
        <f t="shared" si="0"/>
        <v>0</v>
      </c>
    </row>
    <row r="19" spans="1:19" ht="15">
      <c r="A19" s="73">
        <v>12</v>
      </c>
      <c r="B19" s="1" t="s">
        <v>61</v>
      </c>
      <c r="C19" s="74">
        <v>0</v>
      </c>
      <c r="D19" s="74">
        <v>0</v>
      </c>
      <c r="E19" s="74">
        <v>0</v>
      </c>
      <c r="F19" s="74">
        <v>0</v>
      </c>
      <c r="G19" s="74">
        <v>0</v>
      </c>
      <c r="H19" s="74">
        <v>0</v>
      </c>
      <c r="I19" s="74">
        <v>0</v>
      </c>
      <c r="J19" s="74">
        <v>0</v>
      </c>
      <c r="K19" s="74">
        <v>0</v>
      </c>
      <c r="L19" s="74">
        <v>0</v>
      </c>
      <c r="M19" s="74">
        <v>0</v>
      </c>
      <c r="N19" s="74">
        <v>0</v>
      </c>
      <c r="O19" s="74">
        <v>0</v>
      </c>
      <c r="P19" s="74">
        <v>0</v>
      </c>
      <c r="Q19" s="74">
        <v>0</v>
      </c>
      <c r="R19" s="74">
        <v>0</v>
      </c>
      <c r="S19" s="634">
        <f t="shared" si="0"/>
        <v>0</v>
      </c>
    </row>
    <row r="20" spans="1:19" ht="15">
      <c r="A20" s="73">
        <v>13</v>
      </c>
      <c r="B20" s="1" t="s">
        <v>144</v>
      </c>
      <c r="C20" s="74">
        <v>0</v>
      </c>
      <c r="D20" s="74">
        <v>0</v>
      </c>
      <c r="E20" s="74">
        <v>0</v>
      </c>
      <c r="F20" s="74">
        <v>0</v>
      </c>
      <c r="G20" s="74">
        <v>0</v>
      </c>
      <c r="H20" s="74">
        <v>0</v>
      </c>
      <c r="I20" s="74">
        <v>0</v>
      </c>
      <c r="J20" s="74">
        <v>0</v>
      </c>
      <c r="K20" s="74">
        <v>0</v>
      </c>
      <c r="L20" s="74">
        <v>0</v>
      </c>
      <c r="M20" s="74">
        <v>0</v>
      </c>
      <c r="N20" s="74">
        <v>0</v>
      </c>
      <c r="O20" s="74">
        <v>0</v>
      </c>
      <c r="P20" s="74">
        <v>0</v>
      </c>
      <c r="Q20" s="74">
        <v>0</v>
      </c>
      <c r="R20" s="74">
        <v>0</v>
      </c>
      <c r="S20" s="634">
        <f t="shared" si="0"/>
        <v>0</v>
      </c>
    </row>
    <row r="21" spans="1:19" ht="15">
      <c r="A21" s="73">
        <v>14</v>
      </c>
      <c r="B21" s="1" t="s">
        <v>63</v>
      </c>
      <c r="C21" s="74">
        <v>303159.21999999997</v>
      </c>
      <c r="D21" s="74">
        <v>0</v>
      </c>
      <c r="E21" s="74">
        <v>0</v>
      </c>
      <c r="F21" s="74">
        <v>0</v>
      </c>
      <c r="G21" s="74">
        <v>0</v>
      </c>
      <c r="H21" s="74">
        <v>0</v>
      </c>
      <c r="I21" s="74">
        <v>0</v>
      </c>
      <c r="J21" s="74">
        <v>0</v>
      </c>
      <c r="K21" s="74">
        <v>0</v>
      </c>
      <c r="L21" s="74">
        <v>0</v>
      </c>
      <c r="M21" s="74">
        <v>464752.7</v>
      </c>
      <c r="N21" s="74">
        <v>0</v>
      </c>
      <c r="O21" s="74">
        <v>0</v>
      </c>
      <c r="P21" s="74">
        <v>0</v>
      </c>
      <c r="Q21" s="74">
        <v>0</v>
      </c>
      <c r="R21" s="74">
        <v>0</v>
      </c>
      <c r="S21" s="634">
        <f t="shared" si="0"/>
        <v>464752.7</v>
      </c>
    </row>
    <row r="22" spans="1:19" ht="13.5" thickBot="1">
      <c r="A22" s="75"/>
      <c r="B22" s="76" t="s">
        <v>64</v>
      </c>
      <c r="C22" s="77">
        <f>SUM(C8:C21)</f>
        <v>1004059.48</v>
      </c>
      <c r="D22" s="77">
        <f t="shared" ref="D22:J22" si="1">SUM(D8:D21)</f>
        <v>0</v>
      </c>
      <c r="E22" s="77">
        <f t="shared" si="1"/>
        <v>1305197.74</v>
      </c>
      <c r="F22" s="77">
        <f t="shared" si="1"/>
        <v>0</v>
      </c>
      <c r="G22" s="77">
        <f t="shared" si="1"/>
        <v>0</v>
      </c>
      <c r="H22" s="77">
        <f t="shared" si="1"/>
        <v>0</v>
      </c>
      <c r="I22" s="77">
        <f t="shared" si="1"/>
        <v>7313264.2299999995</v>
      </c>
      <c r="J22" s="77">
        <f t="shared" si="1"/>
        <v>0</v>
      </c>
      <c r="K22" s="77">
        <f t="shared" ref="K22:S22" si="2">SUM(K8:K21)</f>
        <v>0</v>
      </c>
      <c r="L22" s="77">
        <f t="shared" si="2"/>
        <v>0</v>
      </c>
      <c r="M22" s="77">
        <f t="shared" si="2"/>
        <v>464752.7</v>
      </c>
      <c r="N22" s="77">
        <f t="shared" si="2"/>
        <v>0</v>
      </c>
      <c r="O22" s="77">
        <f t="shared" si="2"/>
        <v>0</v>
      </c>
      <c r="P22" s="77">
        <f t="shared" si="2"/>
        <v>0</v>
      </c>
      <c r="Q22" s="77">
        <f t="shared" si="2"/>
        <v>0</v>
      </c>
      <c r="R22" s="77">
        <f t="shared" si="2"/>
        <v>0</v>
      </c>
      <c r="S22" s="189">
        <f t="shared" si="2"/>
        <v>4382424.3629999999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25" defaultRowHeight="12.75"/>
  <cols>
    <col min="1" max="1" width="10.5" style="4" bestFit="1" customWidth="1"/>
    <col min="2" max="2" width="63.75" style="4" bestFit="1" customWidth="1"/>
    <col min="3" max="3" width="19" style="4" customWidth="1"/>
    <col min="4" max="4" width="19.5" style="4" customWidth="1"/>
    <col min="5" max="5" width="31.125" style="4" customWidth="1"/>
    <col min="6" max="6" width="29.125" style="4" customWidth="1"/>
    <col min="7" max="7" width="28.5" style="4" customWidth="1"/>
    <col min="8" max="8" width="26.5" style="4" customWidth="1"/>
    <col min="9" max="9" width="23.75" style="4" customWidth="1"/>
    <col min="10" max="10" width="21.5" style="4" customWidth="1"/>
    <col min="11" max="11" width="15.75" style="4" customWidth="1"/>
    <col min="12" max="12" width="13.25" style="4" customWidth="1"/>
    <col min="13" max="13" width="20.875" style="4" customWidth="1"/>
    <col min="14" max="14" width="19.25" style="4" customWidth="1"/>
    <col min="15" max="15" width="18.5" style="4" customWidth="1"/>
    <col min="16" max="16" width="19" style="4" customWidth="1"/>
    <col min="17" max="17" width="20.25" style="4" customWidth="1"/>
    <col min="18" max="18" width="18" style="4" customWidth="1"/>
    <col min="19" max="19" width="36" style="4" customWidth="1"/>
    <col min="20" max="20" width="26.125" style="4" customWidth="1"/>
    <col min="21" max="21" width="24.875" style="4" customWidth="1"/>
    <col min="22" max="22" width="20" style="4" customWidth="1"/>
    <col min="23" max="16384" width="9.125" style="17"/>
  </cols>
  <sheetData>
    <row r="1" spans="1:22">
      <c r="A1" s="2" t="s">
        <v>30</v>
      </c>
      <c r="B1" s="3" t="str">
        <f>'Info '!C2</f>
        <v>Paysera Bank Georgia JSC</v>
      </c>
    </row>
    <row r="2" spans="1:22">
      <c r="A2" s="2" t="s">
        <v>31</v>
      </c>
      <c r="B2" s="305">
        <f>'1. key ratios '!B2</f>
        <v>45291</v>
      </c>
    </row>
    <row r="4" spans="1:22" ht="13.5" thickBot="1">
      <c r="A4" s="4" t="s">
        <v>243</v>
      </c>
      <c r="B4" s="78" t="s">
        <v>50</v>
      </c>
      <c r="V4" s="18" t="s">
        <v>35</v>
      </c>
    </row>
    <row r="5" spans="1:22" ht="12.75" customHeight="1">
      <c r="A5" s="79"/>
      <c r="B5" s="80"/>
      <c r="C5" s="688" t="s">
        <v>169</v>
      </c>
      <c r="D5" s="689"/>
      <c r="E5" s="689"/>
      <c r="F5" s="689"/>
      <c r="G5" s="689"/>
      <c r="H5" s="689"/>
      <c r="I5" s="689"/>
      <c r="J5" s="689"/>
      <c r="K5" s="689"/>
      <c r="L5" s="690"/>
      <c r="M5" s="691" t="s">
        <v>170</v>
      </c>
      <c r="N5" s="692"/>
      <c r="O5" s="692"/>
      <c r="P5" s="692"/>
      <c r="Q5" s="692"/>
      <c r="R5" s="692"/>
      <c r="S5" s="693"/>
      <c r="T5" s="696" t="s">
        <v>241</v>
      </c>
      <c r="U5" s="696" t="s">
        <v>242</v>
      </c>
      <c r="V5" s="694" t="s">
        <v>76</v>
      </c>
    </row>
    <row r="6" spans="1:22" s="43" customFormat="1" ht="89.25">
      <c r="A6" s="41"/>
      <c r="B6" s="81"/>
      <c r="C6" s="82" t="s">
        <v>65</v>
      </c>
      <c r="D6" s="154" t="s">
        <v>66</v>
      </c>
      <c r="E6" s="108" t="s">
        <v>172</v>
      </c>
      <c r="F6" s="108" t="s">
        <v>173</v>
      </c>
      <c r="G6" s="154" t="s">
        <v>176</v>
      </c>
      <c r="H6" s="154" t="s">
        <v>171</v>
      </c>
      <c r="I6" s="154" t="s">
        <v>67</v>
      </c>
      <c r="J6" s="154" t="s">
        <v>68</v>
      </c>
      <c r="K6" s="83" t="s">
        <v>69</v>
      </c>
      <c r="L6" s="84" t="s">
        <v>70</v>
      </c>
      <c r="M6" s="82" t="s">
        <v>174</v>
      </c>
      <c r="N6" s="83" t="s">
        <v>71</v>
      </c>
      <c r="O6" s="83" t="s">
        <v>72</v>
      </c>
      <c r="P6" s="83" t="s">
        <v>73</v>
      </c>
      <c r="Q6" s="83" t="s">
        <v>74</v>
      </c>
      <c r="R6" s="83" t="s">
        <v>75</v>
      </c>
      <c r="S6" s="171" t="s">
        <v>175</v>
      </c>
      <c r="T6" s="697"/>
      <c r="U6" s="697"/>
      <c r="V6" s="695"/>
    </row>
    <row r="7" spans="1:22">
      <c r="A7" s="85">
        <v>1</v>
      </c>
      <c r="B7" s="1" t="s">
        <v>51</v>
      </c>
      <c r="C7" s="86"/>
      <c r="D7" s="74"/>
      <c r="E7" s="74"/>
      <c r="F7" s="74"/>
      <c r="G7" s="74"/>
      <c r="H7" s="74"/>
      <c r="I7" s="74"/>
      <c r="J7" s="74"/>
      <c r="K7" s="74"/>
      <c r="L7" s="87"/>
      <c r="M7" s="86"/>
      <c r="N7" s="74"/>
      <c r="O7" s="74"/>
      <c r="P7" s="74"/>
      <c r="Q7" s="74"/>
      <c r="R7" s="74"/>
      <c r="S7" s="87"/>
      <c r="T7" s="179"/>
      <c r="U7" s="179"/>
      <c r="V7" s="88">
        <f>SUM(C7:S7)</f>
        <v>0</v>
      </c>
    </row>
    <row r="8" spans="1:22">
      <c r="A8" s="85">
        <v>2</v>
      </c>
      <c r="B8" s="1" t="s">
        <v>52</v>
      </c>
      <c r="C8" s="86"/>
      <c r="D8" s="74"/>
      <c r="E8" s="74"/>
      <c r="F8" s="74"/>
      <c r="G8" s="74"/>
      <c r="H8" s="74"/>
      <c r="I8" s="74"/>
      <c r="J8" s="74"/>
      <c r="K8" s="74"/>
      <c r="L8" s="87"/>
      <c r="M8" s="86"/>
      <c r="N8" s="74"/>
      <c r="O8" s="74"/>
      <c r="P8" s="74"/>
      <c r="Q8" s="74"/>
      <c r="R8" s="74"/>
      <c r="S8" s="87"/>
      <c r="T8" s="179"/>
      <c r="U8" s="179"/>
      <c r="V8" s="88">
        <f t="shared" ref="V8:V20" si="0">SUM(C8:S8)</f>
        <v>0</v>
      </c>
    </row>
    <row r="9" spans="1:22">
      <c r="A9" s="85">
        <v>3</v>
      </c>
      <c r="B9" s="1" t="s">
        <v>165</v>
      </c>
      <c r="C9" s="86"/>
      <c r="D9" s="74"/>
      <c r="E9" s="74"/>
      <c r="F9" s="74"/>
      <c r="G9" s="74"/>
      <c r="H9" s="74"/>
      <c r="I9" s="74"/>
      <c r="J9" s="74"/>
      <c r="K9" s="74"/>
      <c r="L9" s="87"/>
      <c r="M9" s="86"/>
      <c r="N9" s="74"/>
      <c r="O9" s="74"/>
      <c r="P9" s="74"/>
      <c r="Q9" s="74"/>
      <c r="R9" s="74"/>
      <c r="S9" s="87"/>
      <c r="T9" s="179"/>
      <c r="U9" s="179"/>
      <c r="V9" s="88">
        <f t="shared" si="0"/>
        <v>0</v>
      </c>
    </row>
    <row r="10" spans="1:22">
      <c r="A10" s="85">
        <v>4</v>
      </c>
      <c r="B10" s="1" t="s">
        <v>53</v>
      </c>
      <c r="C10" s="86"/>
      <c r="D10" s="74"/>
      <c r="E10" s="74"/>
      <c r="F10" s="74"/>
      <c r="G10" s="74"/>
      <c r="H10" s="74"/>
      <c r="I10" s="74"/>
      <c r="J10" s="74"/>
      <c r="K10" s="74"/>
      <c r="L10" s="87"/>
      <c r="M10" s="86"/>
      <c r="N10" s="74"/>
      <c r="O10" s="74"/>
      <c r="P10" s="74"/>
      <c r="Q10" s="74"/>
      <c r="R10" s="74"/>
      <c r="S10" s="87"/>
      <c r="T10" s="179"/>
      <c r="U10" s="179"/>
      <c r="V10" s="88">
        <f t="shared" si="0"/>
        <v>0</v>
      </c>
    </row>
    <row r="11" spans="1:22">
      <c r="A11" s="85">
        <v>5</v>
      </c>
      <c r="B11" s="1" t="s">
        <v>54</v>
      </c>
      <c r="C11" s="86"/>
      <c r="D11" s="74"/>
      <c r="E11" s="74"/>
      <c r="F11" s="74"/>
      <c r="G11" s="74"/>
      <c r="H11" s="74"/>
      <c r="I11" s="74"/>
      <c r="J11" s="74"/>
      <c r="K11" s="74"/>
      <c r="L11" s="87"/>
      <c r="M11" s="86"/>
      <c r="N11" s="74"/>
      <c r="O11" s="74"/>
      <c r="P11" s="74"/>
      <c r="Q11" s="74"/>
      <c r="R11" s="74"/>
      <c r="S11" s="87"/>
      <c r="T11" s="179"/>
      <c r="U11" s="179"/>
      <c r="V11" s="88">
        <f t="shared" si="0"/>
        <v>0</v>
      </c>
    </row>
    <row r="12" spans="1:22">
      <c r="A12" s="85">
        <v>6</v>
      </c>
      <c r="B12" s="1" t="s">
        <v>55</v>
      </c>
      <c r="C12" s="86"/>
      <c r="D12" s="74"/>
      <c r="E12" s="74"/>
      <c r="F12" s="74"/>
      <c r="G12" s="74"/>
      <c r="H12" s="74"/>
      <c r="I12" s="74"/>
      <c r="J12" s="74"/>
      <c r="K12" s="74"/>
      <c r="L12" s="87"/>
      <c r="M12" s="86"/>
      <c r="N12" s="74"/>
      <c r="O12" s="74"/>
      <c r="P12" s="74"/>
      <c r="Q12" s="74"/>
      <c r="R12" s="74"/>
      <c r="S12" s="87"/>
      <c r="T12" s="179"/>
      <c r="U12" s="179"/>
      <c r="V12" s="88">
        <f t="shared" si="0"/>
        <v>0</v>
      </c>
    </row>
    <row r="13" spans="1:22">
      <c r="A13" s="85">
        <v>7</v>
      </c>
      <c r="B13" s="1" t="s">
        <v>56</v>
      </c>
      <c r="C13" s="86"/>
      <c r="D13" s="74"/>
      <c r="E13" s="74"/>
      <c r="F13" s="74"/>
      <c r="G13" s="74"/>
      <c r="H13" s="74"/>
      <c r="I13" s="74"/>
      <c r="J13" s="74"/>
      <c r="K13" s="74"/>
      <c r="L13" s="87"/>
      <c r="M13" s="86"/>
      <c r="N13" s="74"/>
      <c r="O13" s="74"/>
      <c r="P13" s="74"/>
      <c r="Q13" s="74"/>
      <c r="R13" s="74"/>
      <c r="S13" s="87"/>
      <c r="T13" s="179"/>
      <c r="U13" s="179"/>
      <c r="V13" s="88">
        <f t="shared" si="0"/>
        <v>0</v>
      </c>
    </row>
    <row r="14" spans="1:22">
      <c r="A14" s="85">
        <v>8</v>
      </c>
      <c r="B14" s="1" t="s">
        <v>57</v>
      </c>
      <c r="C14" s="86"/>
      <c r="D14" s="74"/>
      <c r="E14" s="74"/>
      <c r="F14" s="74"/>
      <c r="G14" s="74"/>
      <c r="H14" s="74"/>
      <c r="I14" s="74"/>
      <c r="J14" s="74"/>
      <c r="K14" s="74"/>
      <c r="L14" s="87"/>
      <c r="M14" s="86"/>
      <c r="N14" s="74"/>
      <c r="O14" s="74"/>
      <c r="P14" s="74"/>
      <c r="Q14" s="74"/>
      <c r="R14" s="74"/>
      <c r="S14" s="87"/>
      <c r="T14" s="179"/>
      <c r="U14" s="179"/>
      <c r="V14" s="88">
        <f t="shared" si="0"/>
        <v>0</v>
      </c>
    </row>
    <row r="15" spans="1:22">
      <c r="A15" s="85">
        <v>9</v>
      </c>
      <c r="B15" s="1" t="s">
        <v>58</v>
      </c>
      <c r="C15" s="86"/>
      <c r="D15" s="74"/>
      <c r="E15" s="74"/>
      <c r="F15" s="74"/>
      <c r="G15" s="74"/>
      <c r="H15" s="74"/>
      <c r="I15" s="74"/>
      <c r="J15" s="74"/>
      <c r="K15" s="74"/>
      <c r="L15" s="87"/>
      <c r="M15" s="86"/>
      <c r="N15" s="74"/>
      <c r="O15" s="74"/>
      <c r="P15" s="74"/>
      <c r="Q15" s="74"/>
      <c r="R15" s="74"/>
      <c r="S15" s="87"/>
      <c r="T15" s="179"/>
      <c r="U15" s="179"/>
      <c r="V15" s="88">
        <f t="shared" si="0"/>
        <v>0</v>
      </c>
    </row>
    <row r="16" spans="1:22">
      <c r="A16" s="85">
        <v>10</v>
      </c>
      <c r="B16" s="1" t="s">
        <v>59</v>
      </c>
      <c r="C16" s="86"/>
      <c r="D16" s="74"/>
      <c r="E16" s="74"/>
      <c r="F16" s="74"/>
      <c r="G16" s="74"/>
      <c r="H16" s="74"/>
      <c r="I16" s="74"/>
      <c r="J16" s="74"/>
      <c r="K16" s="74"/>
      <c r="L16" s="87"/>
      <c r="M16" s="86"/>
      <c r="N16" s="74"/>
      <c r="O16" s="74"/>
      <c r="P16" s="74"/>
      <c r="Q16" s="74"/>
      <c r="R16" s="74"/>
      <c r="S16" s="87"/>
      <c r="T16" s="179"/>
      <c r="U16" s="179"/>
      <c r="V16" s="88">
        <f t="shared" si="0"/>
        <v>0</v>
      </c>
    </row>
    <row r="17" spans="1:22">
      <c r="A17" s="85">
        <v>11</v>
      </c>
      <c r="B17" s="1" t="s">
        <v>60</v>
      </c>
      <c r="C17" s="86"/>
      <c r="D17" s="74"/>
      <c r="E17" s="74"/>
      <c r="F17" s="74"/>
      <c r="G17" s="74"/>
      <c r="H17" s="74"/>
      <c r="I17" s="74"/>
      <c r="J17" s="74"/>
      <c r="K17" s="74"/>
      <c r="L17" s="87"/>
      <c r="M17" s="86"/>
      <c r="N17" s="74"/>
      <c r="O17" s="74"/>
      <c r="P17" s="74"/>
      <c r="Q17" s="74"/>
      <c r="R17" s="74"/>
      <c r="S17" s="87"/>
      <c r="T17" s="179"/>
      <c r="U17" s="179"/>
      <c r="V17" s="88">
        <f t="shared" si="0"/>
        <v>0</v>
      </c>
    </row>
    <row r="18" spans="1:22">
      <c r="A18" s="85">
        <v>12</v>
      </c>
      <c r="B18" s="1" t="s">
        <v>61</v>
      </c>
      <c r="C18" s="86"/>
      <c r="D18" s="74"/>
      <c r="E18" s="74"/>
      <c r="F18" s="74"/>
      <c r="G18" s="74"/>
      <c r="H18" s="74"/>
      <c r="I18" s="74"/>
      <c r="J18" s="74"/>
      <c r="K18" s="74"/>
      <c r="L18" s="87"/>
      <c r="M18" s="86"/>
      <c r="N18" s="74"/>
      <c r="O18" s="74"/>
      <c r="P18" s="74"/>
      <c r="Q18" s="74"/>
      <c r="R18" s="74"/>
      <c r="S18" s="87"/>
      <c r="T18" s="179"/>
      <c r="U18" s="179"/>
      <c r="V18" s="88">
        <f t="shared" si="0"/>
        <v>0</v>
      </c>
    </row>
    <row r="19" spans="1:22">
      <c r="A19" s="85">
        <v>13</v>
      </c>
      <c r="B19" s="1" t="s">
        <v>62</v>
      </c>
      <c r="C19" s="86"/>
      <c r="D19" s="74"/>
      <c r="E19" s="74"/>
      <c r="F19" s="74"/>
      <c r="G19" s="74"/>
      <c r="H19" s="74"/>
      <c r="I19" s="74"/>
      <c r="J19" s="74"/>
      <c r="K19" s="74"/>
      <c r="L19" s="87"/>
      <c r="M19" s="86"/>
      <c r="N19" s="74"/>
      <c r="O19" s="74"/>
      <c r="P19" s="74"/>
      <c r="Q19" s="74"/>
      <c r="R19" s="74"/>
      <c r="S19" s="87"/>
      <c r="T19" s="179"/>
      <c r="U19" s="179"/>
      <c r="V19" s="88">
        <f t="shared" si="0"/>
        <v>0</v>
      </c>
    </row>
    <row r="20" spans="1:22">
      <c r="A20" s="85">
        <v>14</v>
      </c>
      <c r="B20" s="1" t="s">
        <v>63</v>
      </c>
      <c r="C20" s="86"/>
      <c r="D20" s="74"/>
      <c r="E20" s="74"/>
      <c r="F20" s="74"/>
      <c r="G20" s="74"/>
      <c r="H20" s="74"/>
      <c r="I20" s="74"/>
      <c r="J20" s="74"/>
      <c r="K20" s="74"/>
      <c r="L20" s="87"/>
      <c r="M20" s="86"/>
      <c r="N20" s="74"/>
      <c r="O20" s="74"/>
      <c r="P20" s="74"/>
      <c r="Q20" s="74"/>
      <c r="R20" s="74"/>
      <c r="S20" s="87"/>
      <c r="T20" s="179"/>
      <c r="U20" s="179"/>
      <c r="V20" s="88">
        <f t="shared" si="0"/>
        <v>0</v>
      </c>
    </row>
    <row r="21" spans="1:22" ht="13.5" thickBot="1">
      <c r="A21" s="75"/>
      <c r="B21" s="89" t="s">
        <v>64</v>
      </c>
      <c r="C21" s="90">
        <f>SUM(C7:C20)</f>
        <v>0</v>
      </c>
      <c r="D21" s="77">
        <f t="shared" ref="D21:V21" si="1">SUM(D7:D20)</f>
        <v>0</v>
      </c>
      <c r="E21" s="77">
        <f t="shared" si="1"/>
        <v>0</v>
      </c>
      <c r="F21" s="77">
        <f t="shared" si="1"/>
        <v>0</v>
      </c>
      <c r="G21" s="77">
        <f t="shared" si="1"/>
        <v>0</v>
      </c>
      <c r="H21" s="77">
        <f t="shared" si="1"/>
        <v>0</v>
      </c>
      <c r="I21" s="77">
        <f t="shared" si="1"/>
        <v>0</v>
      </c>
      <c r="J21" s="77">
        <f t="shared" si="1"/>
        <v>0</v>
      </c>
      <c r="K21" s="77">
        <f t="shared" si="1"/>
        <v>0</v>
      </c>
      <c r="L21" s="91">
        <f t="shared" si="1"/>
        <v>0</v>
      </c>
      <c r="M21" s="90">
        <f t="shared" si="1"/>
        <v>0</v>
      </c>
      <c r="N21" s="77">
        <f t="shared" si="1"/>
        <v>0</v>
      </c>
      <c r="O21" s="77">
        <f t="shared" si="1"/>
        <v>0</v>
      </c>
      <c r="P21" s="77">
        <f t="shared" si="1"/>
        <v>0</v>
      </c>
      <c r="Q21" s="77">
        <f t="shared" si="1"/>
        <v>0</v>
      </c>
      <c r="R21" s="77">
        <f t="shared" si="1"/>
        <v>0</v>
      </c>
      <c r="S21" s="91">
        <f>SUM(S7:S20)</f>
        <v>0</v>
      </c>
      <c r="T21" s="91">
        <f>SUM(T7:T20)</f>
        <v>0</v>
      </c>
      <c r="U21" s="91">
        <f t="shared" ref="U21" si="2">SUM(U7:U20)</f>
        <v>0</v>
      </c>
      <c r="V21" s="92">
        <f t="shared" si="1"/>
        <v>0</v>
      </c>
    </row>
    <row r="24" spans="1:22">
      <c r="C24" s="25"/>
      <c r="D24" s="25"/>
      <c r="E24" s="25"/>
    </row>
    <row r="25" spans="1:22">
      <c r="A25" s="40"/>
      <c r="B25" s="40"/>
      <c r="D25" s="25"/>
      <c r="E25" s="25"/>
    </row>
    <row r="26" spans="1:22">
      <c r="A26" s="40"/>
      <c r="B26" s="26"/>
      <c r="D26" s="25"/>
      <c r="E26" s="25"/>
    </row>
    <row r="27" spans="1:22">
      <c r="A27" s="40"/>
      <c r="B27" s="40"/>
      <c r="D27" s="25"/>
      <c r="E27" s="25"/>
    </row>
    <row r="28" spans="1:22">
      <c r="A28" s="40"/>
      <c r="B28" s="26"/>
      <c r="D28" s="25"/>
      <c r="E28" s="2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E13" sqref="E13"/>
    </sheetView>
  </sheetViews>
  <sheetFormatPr defaultColWidth="9.125" defaultRowHeight="15"/>
  <cols>
    <col min="1" max="1" width="10.5" style="4" bestFit="1" customWidth="1"/>
    <col min="2" max="2" width="101.875" style="4" customWidth="1"/>
    <col min="3" max="3" width="13.75" style="159" customWidth="1"/>
    <col min="4" max="4" width="14.875" style="159" bestFit="1" customWidth="1"/>
    <col min="5" max="5" width="17.75" style="159" customWidth="1"/>
    <col min="6" max="6" width="15.875" style="159" customWidth="1"/>
    <col min="7" max="7" width="17.5" style="159" customWidth="1"/>
    <col min="8" max="8" width="15.25" style="159" customWidth="1"/>
    <col min="9" max="16384" width="9.125" style="17"/>
  </cols>
  <sheetData>
    <row r="1" spans="1:9">
      <c r="A1" s="2" t="s">
        <v>30</v>
      </c>
      <c r="B1" s="4" t="str">
        <f>'Info '!C2</f>
        <v>Paysera Bank Georgia JSC</v>
      </c>
      <c r="C1" s="3"/>
    </row>
    <row r="2" spans="1:9">
      <c r="A2" s="2" t="s">
        <v>31</v>
      </c>
      <c r="B2" s="305">
        <f>'1. key ratios '!B2</f>
        <v>45291</v>
      </c>
      <c r="C2" s="305"/>
    </row>
    <row r="4" spans="1:9" ht="15.75" thickBot="1">
      <c r="A4" s="2" t="s">
        <v>150</v>
      </c>
      <c r="B4" s="78" t="s">
        <v>252</v>
      </c>
    </row>
    <row r="5" spans="1:9">
      <c r="A5" s="79"/>
      <c r="B5" s="93"/>
      <c r="C5" s="180" t="s">
        <v>0</v>
      </c>
      <c r="D5" s="180" t="s">
        <v>1</v>
      </c>
      <c r="E5" s="180" t="s">
        <v>2</v>
      </c>
      <c r="F5" s="180" t="s">
        <v>3</v>
      </c>
      <c r="G5" s="181" t="s">
        <v>4</v>
      </c>
      <c r="H5" s="182" t="s">
        <v>5</v>
      </c>
      <c r="I5" s="94"/>
    </row>
    <row r="6" spans="1:9" s="94" customFormat="1" ht="12.75" customHeight="1">
      <c r="A6" s="95"/>
      <c r="B6" s="700" t="s">
        <v>149</v>
      </c>
      <c r="C6" s="686" t="s">
        <v>245</v>
      </c>
      <c r="D6" s="702" t="s">
        <v>244</v>
      </c>
      <c r="E6" s="703"/>
      <c r="F6" s="686" t="s">
        <v>249</v>
      </c>
      <c r="G6" s="686" t="s">
        <v>250</v>
      </c>
      <c r="H6" s="698" t="s">
        <v>248</v>
      </c>
    </row>
    <row r="7" spans="1:9" ht="45">
      <c r="A7" s="97"/>
      <c r="B7" s="701"/>
      <c r="C7" s="687"/>
      <c r="D7" s="183" t="s">
        <v>247</v>
      </c>
      <c r="E7" s="183" t="s">
        <v>246</v>
      </c>
      <c r="F7" s="687"/>
      <c r="G7" s="687"/>
      <c r="H7" s="699"/>
      <c r="I7" s="94"/>
    </row>
    <row r="8" spans="1:9">
      <c r="A8" s="95">
        <v>1</v>
      </c>
      <c r="B8" s="1" t="s">
        <v>51</v>
      </c>
      <c r="C8" s="184">
        <v>700900.26</v>
      </c>
      <c r="D8" s="184">
        <v>0</v>
      </c>
      <c r="E8" s="184">
        <v>0</v>
      </c>
      <c r="F8" s="184">
        <v>0</v>
      </c>
      <c r="G8" s="184">
        <v>0</v>
      </c>
      <c r="H8" s="186">
        <f>G8/(C8+E8)</f>
        <v>0</v>
      </c>
    </row>
    <row r="9" spans="1:9" ht="15" customHeight="1">
      <c r="A9" s="95">
        <v>2</v>
      </c>
      <c r="B9" s="1" t="s">
        <v>52</v>
      </c>
      <c r="C9" s="184">
        <v>0</v>
      </c>
      <c r="D9" s="184">
        <v>0</v>
      </c>
      <c r="E9" s="184">
        <v>0</v>
      </c>
      <c r="F9" s="184">
        <v>0</v>
      </c>
      <c r="G9" s="184">
        <v>0</v>
      </c>
      <c r="H9" s="186" t="e">
        <f t="shared" ref="H9:H21" si="0">G9/(C9+E9)</f>
        <v>#DIV/0!</v>
      </c>
    </row>
    <row r="10" spans="1:9">
      <c r="A10" s="95">
        <v>3</v>
      </c>
      <c r="B10" s="1" t="s">
        <v>165</v>
      </c>
      <c r="C10" s="184">
        <v>0</v>
      </c>
      <c r="D10" s="184">
        <v>0</v>
      </c>
      <c r="E10" s="184">
        <v>0</v>
      </c>
      <c r="F10" s="184">
        <v>0</v>
      </c>
      <c r="G10" s="184">
        <v>0</v>
      </c>
      <c r="H10" s="186" t="e">
        <f t="shared" si="0"/>
        <v>#DIV/0!</v>
      </c>
    </row>
    <row r="11" spans="1:9">
      <c r="A11" s="95">
        <v>4</v>
      </c>
      <c r="B11" s="1" t="s">
        <v>53</v>
      </c>
      <c r="C11" s="184">
        <v>0</v>
      </c>
      <c r="D11" s="184">
        <v>0</v>
      </c>
      <c r="E11" s="184">
        <v>0</v>
      </c>
      <c r="F11" s="184">
        <v>0</v>
      </c>
      <c r="G11" s="184">
        <v>0</v>
      </c>
      <c r="H11" s="186" t="e">
        <f t="shared" si="0"/>
        <v>#DIV/0!</v>
      </c>
    </row>
    <row r="12" spans="1:9">
      <c r="A12" s="95">
        <v>5</v>
      </c>
      <c r="B12" s="1" t="s">
        <v>54</v>
      </c>
      <c r="C12" s="184">
        <v>0</v>
      </c>
      <c r="D12" s="184">
        <v>0</v>
      </c>
      <c r="E12" s="184">
        <v>0</v>
      </c>
      <c r="F12" s="184">
        <v>0</v>
      </c>
      <c r="G12" s="184">
        <v>0</v>
      </c>
      <c r="H12" s="186" t="e">
        <f t="shared" si="0"/>
        <v>#DIV/0!</v>
      </c>
    </row>
    <row r="13" spans="1:9">
      <c r="A13" s="95">
        <v>6</v>
      </c>
      <c r="B13" s="1" t="s">
        <v>55</v>
      </c>
      <c r="C13" s="184">
        <v>8618461.9699999988</v>
      </c>
      <c r="D13" s="184">
        <v>0</v>
      </c>
      <c r="E13" s="184">
        <v>0</v>
      </c>
      <c r="F13" s="184">
        <v>3917671.6629999997</v>
      </c>
      <c r="G13" s="184">
        <v>3917671.6629999997</v>
      </c>
      <c r="H13" s="186">
        <f t="shared" si="0"/>
        <v>0.45456737833699579</v>
      </c>
    </row>
    <row r="14" spans="1:9">
      <c r="A14" s="95">
        <v>7</v>
      </c>
      <c r="B14" s="1" t="s">
        <v>56</v>
      </c>
      <c r="C14" s="184">
        <v>0</v>
      </c>
      <c r="D14" s="184">
        <v>0</v>
      </c>
      <c r="E14" s="184">
        <v>0</v>
      </c>
      <c r="F14" s="184">
        <v>0</v>
      </c>
      <c r="G14" s="184">
        <v>0</v>
      </c>
      <c r="H14" s="186" t="e">
        <f t="shared" si="0"/>
        <v>#DIV/0!</v>
      </c>
    </row>
    <row r="15" spans="1:9">
      <c r="A15" s="95">
        <v>8</v>
      </c>
      <c r="B15" s="1" t="s">
        <v>57</v>
      </c>
      <c r="C15" s="184">
        <v>0</v>
      </c>
      <c r="D15" s="184">
        <v>0</v>
      </c>
      <c r="E15" s="184">
        <v>0</v>
      </c>
      <c r="F15" s="184">
        <v>0</v>
      </c>
      <c r="G15" s="184">
        <v>0</v>
      </c>
      <c r="H15" s="186" t="e">
        <f t="shared" si="0"/>
        <v>#DIV/0!</v>
      </c>
    </row>
    <row r="16" spans="1:9">
      <c r="A16" s="95">
        <v>9</v>
      </c>
      <c r="B16" s="1" t="s">
        <v>58</v>
      </c>
      <c r="C16" s="184">
        <v>0</v>
      </c>
      <c r="D16" s="184">
        <v>0</v>
      </c>
      <c r="E16" s="184">
        <v>0</v>
      </c>
      <c r="F16" s="184">
        <v>0</v>
      </c>
      <c r="G16" s="184">
        <v>0</v>
      </c>
      <c r="H16" s="186" t="e">
        <f t="shared" si="0"/>
        <v>#DIV/0!</v>
      </c>
    </row>
    <row r="17" spans="1:8">
      <c r="A17" s="95">
        <v>10</v>
      </c>
      <c r="B17" s="1" t="s">
        <v>59</v>
      </c>
      <c r="C17" s="184">
        <v>0</v>
      </c>
      <c r="D17" s="184">
        <v>0</v>
      </c>
      <c r="E17" s="184">
        <v>0</v>
      </c>
      <c r="F17" s="184">
        <v>0</v>
      </c>
      <c r="G17" s="184">
        <v>0</v>
      </c>
      <c r="H17" s="186" t="e">
        <f t="shared" si="0"/>
        <v>#DIV/0!</v>
      </c>
    </row>
    <row r="18" spans="1:8">
      <c r="A18" s="95">
        <v>11</v>
      </c>
      <c r="B18" s="1" t="s">
        <v>60</v>
      </c>
      <c r="C18" s="184">
        <v>0</v>
      </c>
      <c r="D18" s="184">
        <v>0</v>
      </c>
      <c r="E18" s="184">
        <v>0</v>
      </c>
      <c r="F18" s="184">
        <v>0</v>
      </c>
      <c r="G18" s="184">
        <v>0</v>
      </c>
      <c r="H18" s="186" t="e">
        <f t="shared" si="0"/>
        <v>#DIV/0!</v>
      </c>
    </row>
    <row r="19" spans="1:8">
      <c r="A19" s="95">
        <v>12</v>
      </c>
      <c r="B19" s="1" t="s">
        <v>61</v>
      </c>
      <c r="C19" s="184">
        <v>0</v>
      </c>
      <c r="D19" s="184">
        <v>0</v>
      </c>
      <c r="E19" s="184">
        <v>0</v>
      </c>
      <c r="F19" s="184">
        <v>0</v>
      </c>
      <c r="G19" s="184">
        <v>0</v>
      </c>
      <c r="H19" s="186" t="e">
        <f t="shared" si="0"/>
        <v>#DIV/0!</v>
      </c>
    </row>
    <row r="20" spans="1:8">
      <c r="A20" s="95">
        <v>13</v>
      </c>
      <c r="B20" s="1" t="s">
        <v>144</v>
      </c>
      <c r="C20" s="184">
        <v>0</v>
      </c>
      <c r="D20" s="184">
        <v>0</v>
      </c>
      <c r="E20" s="184">
        <v>0</v>
      </c>
      <c r="F20" s="184">
        <v>0</v>
      </c>
      <c r="G20" s="184">
        <v>0</v>
      </c>
      <c r="H20" s="186" t="e">
        <f t="shared" si="0"/>
        <v>#DIV/0!</v>
      </c>
    </row>
    <row r="21" spans="1:8">
      <c r="A21" s="95">
        <v>14</v>
      </c>
      <c r="B21" s="1" t="s">
        <v>63</v>
      </c>
      <c r="C21" s="184">
        <v>767911.91999999993</v>
      </c>
      <c r="D21" s="184">
        <v>0</v>
      </c>
      <c r="E21" s="184">
        <v>0</v>
      </c>
      <c r="F21" s="184">
        <v>464752.7</v>
      </c>
      <c r="G21" s="184">
        <v>464752.7</v>
      </c>
      <c r="H21" s="186">
        <f t="shared" si="0"/>
        <v>0.60521615551950292</v>
      </c>
    </row>
    <row r="22" spans="1:8" ht="15.75" thickBot="1">
      <c r="A22" s="98"/>
      <c r="B22" s="99" t="s">
        <v>64</v>
      </c>
      <c r="C22" s="185">
        <f>SUM(C8:C21)</f>
        <v>10087274.149999999</v>
      </c>
      <c r="D22" s="185">
        <f>SUM(D8:D21)</f>
        <v>0</v>
      </c>
      <c r="E22" s="185">
        <f>SUM(E8:E21)</f>
        <v>0</v>
      </c>
      <c r="F22" s="185">
        <f>SUM(F8:F21)</f>
        <v>4382424.3629999999</v>
      </c>
      <c r="G22" s="185">
        <f>SUM(G8:G21)</f>
        <v>4382424.3629999999</v>
      </c>
      <c r="H22" s="187">
        <f>G22/(C22+E22)</f>
        <v>0.43445080383782375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8" sqref="F8"/>
    </sheetView>
  </sheetViews>
  <sheetFormatPr defaultColWidth="9.125" defaultRowHeight="15"/>
  <cols>
    <col min="1" max="1" width="10.5" style="159" bestFit="1" customWidth="1"/>
    <col min="2" max="2" width="104.125" style="159" customWidth="1"/>
    <col min="3" max="5" width="12.75" style="159" customWidth="1"/>
    <col min="6" max="11" width="12.75" style="571" customWidth="1"/>
    <col min="12" max="16384" width="9.125" style="159"/>
  </cols>
  <sheetData>
    <row r="1" spans="1:11">
      <c r="A1" s="159" t="s">
        <v>30</v>
      </c>
      <c r="B1" s="3" t="str">
        <f>'Info '!C2</f>
        <v>Paysera Bank Georgia JSC</v>
      </c>
    </row>
    <row r="2" spans="1:11">
      <c r="A2" s="159" t="s">
        <v>31</v>
      </c>
      <c r="B2" s="305">
        <f>'1. key ratios '!B2</f>
        <v>45291</v>
      </c>
    </row>
    <row r="4" spans="1:11" ht="15.75" thickBot="1">
      <c r="A4" s="159" t="s">
        <v>146</v>
      </c>
      <c r="B4" s="221" t="s">
        <v>253</v>
      </c>
    </row>
    <row r="5" spans="1:11" ht="30" customHeight="1">
      <c r="A5" s="704"/>
      <c r="B5" s="705"/>
      <c r="C5" s="706" t="s">
        <v>305</v>
      </c>
      <c r="D5" s="706"/>
      <c r="E5" s="706"/>
      <c r="F5" s="707" t="s">
        <v>306</v>
      </c>
      <c r="G5" s="707"/>
      <c r="H5" s="707"/>
      <c r="I5" s="707" t="s">
        <v>307</v>
      </c>
      <c r="J5" s="707"/>
      <c r="K5" s="708"/>
    </row>
    <row r="6" spans="1:11">
      <c r="A6" s="196"/>
      <c r="B6" s="197"/>
      <c r="C6" s="19" t="s">
        <v>32</v>
      </c>
      <c r="D6" s="19" t="s">
        <v>33</v>
      </c>
      <c r="E6" s="19" t="s">
        <v>34</v>
      </c>
      <c r="F6" s="572" t="s">
        <v>32</v>
      </c>
      <c r="G6" s="572" t="s">
        <v>33</v>
      </c>
      <c r="H6" s="572" t="s">
        <v>34</v>
      </c>
      <c r="I6" s="572" t="s">
        <v>32</v>
      </c>
      <c r="J6" s="572" t="s">
        <v>33</v>
      </c>
      <c r="K6" s="635" t="s">
        <v>34</v>
      </c>
    </row>
    <row r="7" spans="1:11">
      <c r="A7" s="198" t="s">
        <v>256</v>
      </c>
      <c r="B7" s="199"/>
      <c r="C7" s="199"/>
      <c r="D7" s="199"/>
      <c r="E7" s="199"/>
      <c r="F7" s="573"/>
      <c r="G7" s="573"/>
      <c r="H7" s="573"/>
      <c r="I7" s="573"/>
      <c r="J7" s="573"/>
      <c r="K7" s="574"/>
    </row>
    <row r="8" spans="1:11">
      <c r="A8" s="200">
        <v>1</v>
      </c>
      <c r="B8" s="201" t="s">
        <v>254</v>
      </c>
      <c r="C8" s="202"/>
      <c r="D8" s="202"/>
      <c r="E8" s="202"/>
      <c r="F8" s="570">
        <v>2354780.4101086967</v>
      </c>
      <c r="G8" s="570">
        <v>5527850.2707605995</v>
      </c>
      <c r="H8" s="570">
        <v>7882630.6808692962</v>
      </c>
      <c r="I8" s="570">
        <v>357009.13</v>
      </c>
      <c r="J8" s="570">
        <v>532469.71250000002</v>
      </c>
      <c r="K8" s="574">
        <v>889478.84250000003</v>
      </c>
    </row>
    <row r="9" spans="1:11">
      <c r="A9" s="198" t="s">
        <v>257</v>
      </c>
      <c r="B9" s="199"/>
      <c r="C9" s="199"/>
      <c r="D9" s="199"/>
      <c r="E9" s="199"/>
      <c r="F9" s="573"/>
      <c r="G9" s="573"/>
      <c r="H9" s="573"/>
      <c r="I9" s="573"/>
      <c r="J9" s="573"/>
      <c r="K9" s="574"/>
    </row>
    <row r="10" spans="1:11">
      <c r="A10" s="203">
        <v>2</v>
      </c>
      <c r="B10" s="204" t="s">
        <v>265</v>
      </c>
      <c r="C10" s="570">
        <v>592562.51</v>
      </c>
      <c r="D10" s="570">
        <v>476716.09</v>
      </c>
      <c r="E10" s="570">
        <v>1069278.6399999999</v>
      </c>
      <c r="F10" s="570">
        <v>350416.84000825643</v>
      </c>
      <c r="G10" s="570">
        <v>230623.54992014804</v>
      </c>
      <c r="H10" s="570">
        <v>581040.38992840447</v>
      </c>
      <c r="I10" s="570">
        <v>58094.63</v>
      </c>
      <c r="J10" s="570">
        <v>252284.40900000001</v>
      </c>
      <c r="K10" s="574">
        <v>310379.03899999999</v>
      </c>
    </row>
    <row r="11" spans="1:11">
      <c r="A11" s="203">
        <v>3</v>
      </c>
      <c r="B11" s="204" t="s">
        <v>259</v>
      </c>
      <c r="C11" s="570">
        <v>127677.26</v>
      </c>
      <c r="D11" s="570">
        <v>574515.18000000005</v>
      </c>
      <c r="E11" s="570">
        <v>702192.52</v>
      </c>
      <c r="F11" s="570">
        <v>697157.66</v>
      </c>
      <c r="G11" s="570">
        <v>458827.76</v>
      </c>
      <c r="H11" s="570">
        <v>1155985.4269999999</v>
      </c>
      <c r="I11" s="570">
        <v>486538.64999999997</v>
      </c>
      <c r="J11" s="570">
        <v>491903.56740000006</v>
      </c>
      <c r="K11" s="574">
        <v>978442.21739999996</v>
      </c>
    </row>
    <row r="12" spans="1:11">
      <c r="A12" s="203">
        <v>4</v>
      </c>
      <c r="B12" s="204" t="s">
        <v>260</v>
      </c>
      <c r="C12" s="570">
        <v>0</v>
      </c>
      <c r="D12" s="570">
        <v>0</v>
      </c>
      <c r="E12" s="570">
        <v>0</v>
      </c>
      <c r="F12" s="570">
        <v>0</v>
      </c>
      <c r="G12" s="570">
        <v>0</v>
      </c>
      <c r="H12" s="570">
        <v>0</v>
      </c>
      <c r="I12" s="570">
        <v>0</v>
      </c>
      <c r="J12" s="570">
        <v>0</v>
      </c>
      <c r="K12" s="574">
        <v>0</v>
      </c>
    </row>
    <row r="13" spans="1:11">
      <c r="A13" s="203">
        <v>5</v>
      </c>
      <c r="B13" s="204" t="s">
        <v>268</v>
      </c>
      <c r="C13" s="570">
        <v>0</v>
      </c>
      <c r="D13" s="570">
        <v>0</v>
      </c>
      <c r="E13" s="570">
        <v>0</v>
      </c>
      <c r="F13" s="570">
        <v>0</v>
      </c>
      <c r="G13" s="570">
        <v>0</v>
      </c>
      <c r="H13" s="570">
        <v>0</v>
      </c>
      <c r="I13" s="570">
        <v>0</v>
      </c>
      <c r="J13" s="570">
        <v>0</v>
      </c>
      <c r="K13" s="574">
        <v>0</v>
      </c>
    </row>
    <row r="14" spans="1:11">
      <c r="A14" s="203">
        <v>6</v>
      </c>
      <c r="B14" s="204" t="s">
        <v>300</v>
      </c>
      <c r="C14" s="570">
        <v>0</v>
      </c>
      <c r="D14" s="570">
        <v>0</v>
      </c>
      <c r="E14" s="570">
        <v>0</v>
      </c>
      <c r="F14" s="570">
        <v>0</v>
      </c>
      <c r="G14" s="570">
        <v>0</v>
      </c>
      <c r="H14" s="570">
        <v>0</v>
      </c>
      <c r="I14" s="570">
        <v>0</v>
      </c>
      <c r="J14" s="570">
        <v>0</v>
      </c>
      <c r="K14" s="574">
        <v>0</v>
      </c>
    </row>
    <row r="15" spans="1:11">
      <c r="A15" s="203">
        <v>7</v>
      </c>
      <c r="B15" s="204" t="s">
        <v>301</v>
      </c>
      <c r="C15" s="570">
        <v>48208.684193548368</v>
      </c>
      <c r="D15" s="570">
        <v>1019811.4187903227</v>
      </c>
      <c r="E15" s="570">
        <v>1068020.102983871</v>
      </c>
      <c r="F15" s="570">
        <v>44091</v>
      </c>
      <c r="G15" s="570">
        <v>1267848</v>
      </c>
      <c r="H15" s="570">
        <v>1311939</v>
      </c>
      <c r="I15" s="570">
        <v>23744.79</v>
      </c>
      <c r="J15" s="570">
        <v>1270048.8525</v>
      </c>
      <c r="K15" s="574">
        <v>1293793.6425000001</v>
      </c>
    </row>
    <row r="16" spans="1:11">
      <c r="A16" s="203">
        <v>8</v>
      </c>
      <c r="B16" s="205" t="s">
        <v>261</v>
      </c>
      <c r="C16" s="570">
        <v>768448.45419354842</v>
      </c>
      <c r="D16" s="570">
        <v>2071042.6887903227</v>
      </c>
      <c r="E16" s="570">
        <v>2839491.2629838707</v>
      </c>
      <c r="F16" s="570">
        <v>1091665.5000082564</v>
      </c>
      <c r="G16" s="570">
        <v>1957299.309920148</v>
      </c>
      <c r="H16" s="570">
        <v>3048964.8169284044</v>
      </c>
      <c r="I16" s="570">
        <v>568378.06999999995</v>
      </c>
      <c r="J16" s="570">
        <v>2014236.8289000001</v>
      </c>
      <c r="K16" s="574">
        <v>2582614.8988999999</v>
      </c>
    </row>
    <row r="17" spans="1:11">
      <c r="A17" s="198" t="s">
        <v>258</v>
      </c>
      <c r="B17" s="199"/>
      <c r="C17" s="570">
        <v>0</v>
      </c>
      <c r="D17" s="570">
        <v>0</v>
      </c>
      <c r="E17" s="570">
        <v>0</v>
      </c>
      <c r="F17" s="570">
        <v>0</v>
      </c>
      <c r="G17" s="570">
        <v>0</v>
      </c>
      <c r="H17" s="570">
        <v>0</v>
      </c>
      <c r="I17" s="570">
        <v>0</v>
      </c>
      <c r="J17" s="570">
        <v>0</v>
      </c>
      <c r="K17" s="574">
        <v>0</v>
      </c>
    </row>
    <row r="18" spans="1:11">
      <c r="A18" s="203">
        <v>9</v>
      </c>
      <c r="B18" s="204" t="s">
        <v>264</v>
      </c>
      <c r="C18" s="570">
        <v>0</v>
      </c>
      <c r="D18" s="570">
        <v>0</v>
      </c>
      <c r="E18" s="570">
        <v>0</v>
      </c>
      <c r="F18" s="570">
        <v>0</v>
      </c>
      <c r="G18" s="570">
        <v>0</v>
      </c>
      <c r="H18" s="570">
        <v>0</v>
      </c>
      <c r="I18" s="570">
        <v>0</v>
      </c>
      <c r="J18" s="570">
        <v>0</v>
      </c>
      <c r="K18" s="574">
        <v>0</v>
      </c>
    </row>
    <row r="19" spans="1:11">
      <c r="A19" s="203">
        <v>10</v>
      </c>
      <c r="B19" s="204" t="s">
        <v>302</v>
      </c>
      <c r="C19" s="570">
        <v>0</v>
      </c>
      <c r="D19" s="570">
        <v>0</v>
      </c>
      <c r="E19" s="570">
        <v>0</v>
      </c>
      <c r="F19" s="570">
        <v>0</v>
      </c>
      <c r="G19" s="570">
        <v>0</v>
      </c>
      <c r="H19" s="570">
        <v>0</v>
      </c>
      <c r="I19" s="570">
        <v>1305197.74</v>
      </c>
      <c r="J19" s="570">
        <v>4616871.7839000002</v>
      </c>
      <c r="K19" s="574">
        <v>5922069.5239000004</v>
      </c>
    </row>
    <row r="20" spans="1:11">
      <c r="A20" s="203">
        <v>11</v>
      </c>
      <c r="B20" s="204" t="s">
        <v>263</v>
      </c>
      <c r="C20" s="570">
        <v>0</v>
      </c>
      <c r="D20" s="570">
        <v>0</v>
      </c>
      <c r="E20" s="570">
        <v>0</v>
      </c>
      <c r="F20" s="570">
        <v>0</v>
      </c>
      <c r="G20" s="570">
        <v>0</v>
      </c>
      <c r="H20" s="570">
        <v>0</v>
      </c>
      <c r="I20" s="570">
        <v>0</v>
      </c>
      <c r="J20" s="570">
        <v>0</v>
      </c>
      <c r="K20" s="574">
        <v>0</v>
      </c>
    </row>
    <row r="21" spans="1:11" ht="15.75" thickBot="1">
      <c r="A21" s="206">
        <v>12</v>
      </c>
      <c r="B21" s="207" t="s">
        <v>262</v>
      </c>
      <c r="C21" s="570">
        <v>0</v>
      </c>
      <c r="D21" s="570">
        <v>0</v>
      </c>
      <c r="E21" s="570">
        <v>0</v>
      </c>
      <c r="F21" s="570">
        <v>0</v>
      </c>
      <c r="G21" s="570">
        <v>0</v>
      </c>
      <c r="H21" s="570">
        <v>0</v>
      </c>
      <c r="I21" s="570">
        <v>1305197.74</v>
      </c>
      <c r="J21" s="570">
        <v>4616871.7839000002</v>
      </c>
      <c r="K21" s="574">
        <v>5922069.5239000004</v>
      </c>
    </row>
    <row r="22" spans="1:11" ht="38.25" customHeight="1" thickBot="1">
      <c r="A22" s="208"/>
      <c r="B22" s="209"/>
      <c r="C22" s="712"/>
      <c r="D22" s="707"/>
      <c r="E22" s="707"/>
      <c r="F22" s="709" t="s">
        <v>304</v>
      </c>
      <c r="G22" s="710"/>
      <c r="H22" s="710"/>
      <c r="I22" s="709" t="s">
        <v>269</v>
      </c>
      <c r="J22" s="710"/>
      <c r="K22" s="711"/>
    </row>
    <row r="23" spans="1:11">
      <c r="A23" s="210">
        <v>13</v>
      </c>
      <c r="B23" s="211" t="s">
        <v>254</v>
      </c>
      <c r="C23" s="212"/>
      <c r="D23" s="212"/>
      <c r="E23" s="212"/>
      <c r="F23" s="640">
        <v>2354780.4101086967</v>
      </c>
      <c r="G23" s="640">
        <v>5527850.2707605995</v>
      </c>
      <c r="H23" s="640">
        <v>7882630.6808692962</v>
      </c>
      <c r="I23" s="640">
        <v>357009.13</v>
      </c>
      <c r="J23" s="640">
        <v>532469.71250000002</v>
      </c>
      <c r="K23" s="641">
        <v>889478.84250000003</v>
      </c>
    </row>
    <row r="24" spans="1:11" ht="15.75" thickBot="1">
      <c r="A24" s="213">
        <v>14</v>
      </c>
      <c r="B24" s="214" t="s">
        <v>266</v>
      </c>
      <c r="C24" s="215"/>
      <c r="D24" s="216"/>
      <c r="E24" s="217"/>
      <c r="F24" s="638">
        <v>1091665.5000082564</v>
      </c>
      <c r="G24" s="638">
        <v>1957299.309920148</v>
      </c>
      <c r="H24" s="638">
        <v>3048964.8169284044</v>
      </c>
      <c r="I24" s="638">
        <v>142094.51749999999</v>
      </c>
      <c r="J24" s="638">
        <v>503559.20722500002</v>
      </c>
      <c r="K24" s="639">
        <v>645653.72472499998</v>
      </c>
    </row>
    <row r="25" spans="1:11" ht="15.75" thickBot="1">
      <c r="A25" s="218">
        <v>15</v>
      </c>
      <c r="B25" s="219" t="s">
        <v>267</v>
      </c>
      <c r="C25" s="220"/>
      <c r="D25" s="220"/>
      <c r="E25" s="220"/>
      <c r="F25" s="636">
        <v>2.1570530625827118</v>
      </c>
      <c r="G25" s="636">
        <v>2.8242232768099833</v>
      </c>
      <c r="H25" s="636">
        <v>2.5853465533952718</v>
      </c>
      <c r="I25" s="636">
        <v>2.5124764577915544</v>
      </c>
      <c r="J25" s="636">
        <v>1.0574123258202728</v>
      </c>
      <c r="K25" s="637">
        <v>1.3776406894870021</v>
      </c>
    </row>
    <row r="27" spans="1:11" ht="27">
      <c r="B27" s="195" t="s">
        <v>303</v>
      </c>
    </row>
  </sheetData>
  <mergeCells count="7">
    <mergeCell ref="A5:B5"/>
    <mergeCell ref="C5:E5"/>
    <mergeCell ref="F5:H5"/>
    <mergeCell ref="I5:K5"/>
    <mergeCell ref="F22:H22"/>
    <mergeCell ref="I22:K22"/>
    <mergeCell ref="C22:E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25" defaultRowHeight="12.75"/>
  <cols>
    <col min="1" max="1" width="10.5" style="4" bestFit="1" customWidth="1"/>
    <col min="2" max="2" width="95" style="4" customWidth="1"/>
    <col min="3" max="3" width="12.5" style="4" bestFit="1" customWidth="1"/>
    <col min="4" max="4" width="11.5" style="4" customWidth="1"/>
    <col min="5" max="5" width="18.25" style="4" bestFit="1" customWidth="1"/>
    <col min="6" max="13" width="12.75" style="4" customWidth="1"/>
    <col min="14" max="14" width="31" style="4" bestFit="1" customWidth="1"/>
    <col min="15" max="16384" width="9.125" style="17"/>
  </cols>
  <sheetData>
    <row r="1" spans="1:14">
      <c r="A1" s="4" t="s">
        <v>30</v>
      </c>
      <c r="B1" s="3" t="str">
        <f>'Info '!C2</f>
        <v>Paysera Bank Georgia JSC</v>
      </c>
    </row>
    <row r="2" spans="1:14" ht="14.25" customHeight="1">
      <c r="A2" s="4" t="s">
        <v>31</v>
      </c>
      <c r="B2" s="305">
        <f>'1. key ratios '!B2</f>
        <v>45291</v>
      </c>
    </row>
    <row r="3" spans="1:14" ht="14.25" customHeight="1"/>
    <row r="4" spans="1:14" ht="13.5" thickBot="1">
      <c r="A4" s="4" t="s">
        <v>162</v>
      </c>
      <c r="B4" s="153" t="s">
        <v>28</v>
      </c>
    </row>
    <row r="5" spans="1:14" s="105" customFormat="1">
      <c r="A5" s="101"/>
      <c r="B5" s="102"/>
      <c r="C5" s="103" t="s">
        <v>0</v>
      </c>
      <c r="D5" s="103" t="s">
        <v>1</v>
      </c>
      <c r="E5" s="103" t="s">
        <v>2</v>
      </c>
      <c r="F5" s="103" t="s">
        <v>3</v>
      </c>
      <c r="G5" s="103" t="s">
        <v>4</v>
      </c>
      <c r="H5" s="103" t="s">
        <v>5</v>
      </c>
      <c r="I5" s="103" t="s">
        <v>8</v>
      </c>
      <c r="J5" s="103" t="s">
        <v>9</v>
      </c>
      <c r="K5" s="103" t="s">
        <v>10</v>
      </c>
      <c r="L5" s="103" t="s">
        <v>11</v>
      </c>
      <c r="M5" s="103" t="s">
        <v>12</v>
      </c>
      <c r="N5" s="104" t="s">
        <v>13</v>
      </c>
    </row>
    <row r="6" spans="1:14" ht="25.5">
      <c r="A6" s="106"/>
      <c r="B6" s="107"/>
      <c r="C6" s="108" t="s">
        <v>161</v>
      </c>
      <c r="D6" s="109" t="s">
        <v>160</v>
      </c>
      <c r="E6" s="110" t="s">
        <v>159</v>
      </c>
      <c r="F6" s="111">
        <v>0</v>
      </c>
      <c r="G6" s="111">
        <v>0.2</v>
      </c>
      <c r="H6" s="111">
        <v>0.35</v>
      </c>
      <c r="I6" s="111">
        <v>0.5</v>
      </c>
      <c r="J6" s="111">
        <v>0.75</v>
      </c>
      <c r="K6" s="111">
        <v>1</v>
      </c>
      <c r="L6" s="111">
        <v>1.5</v>
      </c>
      <c r="M6" s="111">
        <v>2.5</v>
      </c>
      <c r="N6" s="152" t="s">
        <v>168</v>
      </c>
    </row>
    <row r="7" spans="1:14" ht="15">
      <c r="A7" s="112">
        <v>1</v>
      </c>
      <c r="B7" s="113" t="s">
        <v>158</v>
      </c>
      <c r="C7" s="114">
        <f>SUM(C8:C13)</f>
        <v>0</v>
      </c>
      <c r="D7" s="107"/>
      <c r="E7" s="115">
        <f t="shared" ref="E7:M7" si="0">SUM(E8:E13)</f>
        <v>0</v>
      </c>
      <c r="F7" s="116">
        <f>SUM(F8:F13)</f>
        <v>0</v>
      </c>
      <c r="G7" s="116">
        <f t="shared" si="0"/>
        <v>0</v>
      </c>
      <c r="H7" s="116">
        <f t="shared" si="0"/>
        <v>0</v>
      </c>
      <c r="I7" s="116">
        <f t="shared" si="0"/>
        <v>0</v>
      </c>
      <c r="J7" s="116">
        <f t="shared" si="0"/>
        <v>0</v>
      </c>
      <c r="K7" s="116">
        <f t="shared" si="0"/>
        <v>0</v>
      </c>
      <c r="L7" s="116">
        <f t="shared" si="0"/>
        <v>0</v>
      </c>
      <c r="M7" s="116">
        <f t="shared" si="0"/>
        <v>0</v>
      </c>
      <c r="N7" s="117">
        <f>SUM(N8:N13)</f>
        <v>0</v>
      </c>
    </row>
    <row r="8" spans="1:14" ht="14.25">
      <c r="A8" s="112">
        <v>1.1000000000000001</v>
      </c>
      <c r="B8" s="118" t="s">
        <v>156</v>
      </c>
      <c r="C8" s="116">
        <v>0</v>
      </c>
      <c r="D8" s="119">
        <v>0.02</v>
      </c>
      <c r="E8" s="115">
        <f>C8*D8</f>
        <v>0</v>
      </c>
      <c r="F8" s="116"/>
      <c r="G8" s="116"/>
      <c r="H8" s="116"/>
      <c r="I8" s="116"/>
      <c r="J8" s="116"/>
      <c r="K8" s="116"/>
      <c r="L8" s="116"/>
      <c r="M8" s="116"/>
      <c r="N8" s="117">
        <f>SUMPRODUCT($F$6:$M$6,F8:M8)</f>
        <v>0</v>
      </c>
    </row>
    <row r="9" spans="1:14" ht="14.25">
      <c r="A9" s="112">
        <v>1.2</v>
      </c>
      <c r="B9" s="118" t="s">
        <v>155</v>
      </c>
      <c r="C9" s="116">
        <v>0</v>
      </c>
      <c r="D9" s="119">
        <v>0.05</v>
      </c>
      <c r="E9" s="115">
        <f>C9*D9</f>
        <v>0</v>
      </c>
      <c r="F9" s="116"/>
      <c r="G9" s="116"/>
      <c r="H9" s="116"/>
      <c r="I9" s="116"/>
      <c r="J9" s="116"/>
      <c r="K9" s="116"/>
      <c r="L9" s="116"/>
      <c r="M9" s="116"/>
      <c r="N9" s="117">
        <f t="shared" ref="N9:N12" si="1">SUMPRODUCT($F$6:$M$6,F9:M9)</f>
        <v>0</v>
      </c>
    </row>
    <row r="10" spans="1:14" ht="14.25">
      <c r="A10" s="112">
        <v>1.3</v>
      </c>
      <c r="B10" s="118" t="s">
        <v>154</v>
      </c>
      <c r="C10" s="116">
        <v>0</v>
      </c>
      <c r="D10" s="119">
        <v>0.08</v>
      </c>
      <c r="E10" s="115">
        <f>C10*D10</f>
        <v>0</v>
      </c>
      <c r="F10" s="116"/>
      <c r="G10" s="116"/>
      <c r="H10" s="116"/>
      <c r="I10" s="116"/>
      <c r="J10" s="116"/>
      <c r="K10" s="116"/>
      <c r="L10" s="116"/>
      <c r="M10" s="116"/>
      <c r="N10" s="117">
        <f>SUMPRODUCT($F$6:$M$6,F10:M10)</f>
        <v>0</v>
      </c>
    </row>
    <row r="11" spans="1:14" ht="14.25">
      <c r="A11" s="112">
        <v>1.4</v>
      </c>
      <c r="B11" s="118" t="s">
        <v>153</v>
      </c>
      <c r="C11" s="116">
        <v>0</v>
      </c>
      <c r="D11" s="119">
        <v>0.11</v>
      </c>
      <c r="E11" s="115">
        <f>C11*D11</f>
        <v>0</v>
      </c>
      <c r="F11" s="116"/>
      <c r="G11" s="116"/>
      <c r="H11" s="116"/>
      <c r="I11" s="116"/>
      <c r="J11" s="116"/>
      <c r="K11" s="116"/>
      <c r="L11" s="116"/>
      <c r="M11" s="116"/>
      <c r="N11" s="117">
        <f t="shared" si="1"/>
        <v>0</v>
      </c>
    </row>
    <row r="12" spans="1:14" ht="14.25">
      <c r="A12" s="112">
        <v>1.5</v>
      </c>
      <c r="B12" s="118" t="s">
        <v>152</v>
      </c>
      <c r="C12" s="116">
        <v>0</v>
      </c>
      <c r="D12" s="119">
        <v>0.14000000000000001</v>
      </c>
      <c r="E12" s="115">
        <f>C12*D12</f>
        <v>0</v>
      </c>
      <c r="F12" s="116"/>
      <c r="G12" s="116"/>
      <c r="H12" s="116"/>
      <c r="I12" s="116"/>
      <c r="J12" s="116"/>
      <c r="K12" s="116"/>
      <c r="L12" s="116"/>
      <c r="M12" s="116"/>
      <c r="N12" s="117">
        <f t="shared" si="1"/>
        <v>0</v>
      </c>
    </row>
    <row r="13" spans="1:14" ht="14.25">
      <c r="A13" s="112">
        <v>1.6</v>
      </c>
      <c r="B13" s="120" t="s">
        <v>151</v>
      </c>
      <c r="C13" s="116">
        <v>0</v>
      </c>
      <c r="D13" s="121"/>
      <c r="E13" s="116"/>
      <c r="F13" s="116"/>
      <c r="G13" s="116"/>
      <c r="H13" s="116"/>
      <c r="I13" s="116"/>
      <c r="J13" s="116"/>
      <c r="K13" s="116"/>
      <c r="L13" s="116"/>
      <c r="M13" s="116"/>
      <c r="N13" s="117">
        <f>SUMPRODUCT($F$6:$M$6,F13:M13)</f>
        <v>0</v>
      </c>
    </row>
    <row r="14" spans="1:14" ht="15">
      <c r="A14" s="112">
        <v>2</v>
      </c>
      <c r="B14" s="122" t="s">
        <v>157</v>
      </c>
      <c r="C14" s="114">
        <f>SUM(C15:C20)</f>
        <v>0</v>
      </c>
      <c r="D14" s="107"/>
      <c r="E14" s="115">
        <f t="shared" ref="E14:M14" si="2">SUM(E15:E20)</f>
        <v>0</v>
      </c>
      <c r="F14" s="116">
        <f t="shared" si="2"/>
        <v>0</v>
      </c>
      <c r="G14" s="116">
        <f t="shared" si="2"/>
        <v>0</v>
      </c>
      <c r="H14" s="116">
        <f t="shared" si="2"/>
        <v>0</v>
      </c>
      <c r="I14" s="116">
        <f t="shared" si="2"/>
        <v>0</v>
      </c>
      <c r="J14" s="116">
        <f t="shared" si="2"/>
        <v>0</v>
      </c>
      <c r="K14" s="116">
        <f t="shared" si="2"/>
        <v>0</v>
      </c>
      <c r="L14" s="116">
        <f t="shared" si="2"/>
        <v>0</v>
      </c>
      <c r="M14" s="116">
        <f t="shared" si="2"/>
        <v>0</v>
      </c>
      <c r="N14" s="117">
        <f>SUM(N15:N20)</f>
        <v>0</v>
      </c>
    </row>
    <row r="15" spans="1:14" ht="14.25">
      <c r="A15" s="112">
        <v>2.1</v>
      </c>
      <c r="B15" s="120" t="s">
        <v>156</v>
      </c>
      <c r="C15" s="116"/>
      <c r="D15" s="119">
        <v>5.0000000000000001E-3</v>
      </c>
      <c r="E15" s="115">
        <f>C15*D15</f>
        <v>0</v>
      </c>
      <c r="F15" s="116"/>
      <c r="G15" s="116"/>
      <c r="H15" s="116"/>
      <c r="I15" s="116"/>
      <c r="J15" s="116"/>
      <c r="K15" s="116"/>
      <c r="L15" s="116"/>
      <c r="M15" s="116"/>
      <c r="N15" s="117">
        <f>SUMPRODUCT($F$6:$M$6,F15:M15)</f>
        <v>0</v>
      </c>
    </row>
    <row r="16" spans="1:14" ht="14.25">
      <c r="A16" s="112">
        <v>2.2000000000000002</v>
      </c>
      <c r="B16" s="120" t="s">
        <v>155</v>
      </c>
      <c r="C16" s="116"/>
      <c r="D16" s="119">
        <v>0.01</v>
      </c>
      <c r="E16" s="115">
        <f>C16*D16</f>
        <v>0</v>
      </c>
      <c r="F16" s="116"/>
      <c r="G16" s="116"/>
      <c r="H16" s="116"/>
      <c r="I16" s="116"/>
      <c r="J16" s="116"/>
      <c r="K16" s="116"/>
      <c r="L16" s="116"/>
      <c r="M16" s="116"/>
      <c r="N16" s="117">
        <f t="shared" ref="N16:N20" si="3">SUMPRODUCT($F$6:$M$6,F16:M16)</f>
        <v>0</v>
      </c>
    </row>
    <row r="17" spans="1:14" ht="14.25">
      <c r="A17" s="112">
        <v>2.2999999999999998</v>
      </c>
      <c r="B17" s="120" t="s">
        <v>154</v>
      </c>
      <c r="C17" s="116"/>
      <c r="D17" s="119">
        <v>0.02</v>
      </c>
      <c r="E17" s="115">
        <f>C17*D17</f>
        <v>0</v>
      </c>
      <c r="F17" s="116"/>
      <c r="G17" s="116"/>
      <c r="H17" s="116"/>
      <c r="I17" s="116"/>
      <c r="J17" s="116"/>
      <c r="K17" s="116"/>
      <c r="L17" s="116"/>
      <c r="M17" s="116"/>
      <c r="N17" s="117">
        <f t="shared" si="3"/>
        <v>0</v>
      </c>
    </row>
    <row r="18" spans="1:14" ht="14.25">
      <c r="A18" s="112">
        <v>2.4</v>
      </c>
      <c r="B18" s="120" t="s">
        <v>153</v>
      </c>
      <c r="C18" s="116"/>
      <c r="D18" s="119">
        <v>0.03</v>
      </c>
      <c r="E18" s="115">
        <f>C18*D18</f>
        <v>0</v>
      </c>
      <c r="F18" s="116"/>
      <c r="G18" s="116"/>
      <c r="H18" s="116"/>
      <c r="I18" s="116"/>
      <c r="J18" s="116"/>
      <c r="K18" s="116"/>
      <c r="L18" s="116"/>
      <c r="M18" s="116"/>
      <c r="N18" s="117">
        <f t="shared" si="3"/>
        <v>0</v>
      </c>
    </row>
    <row r="19" spans="1:14" ht="14.25">
      <c r="A19" s="112">
        <v>2.5</v>
      </c>
      <c r="B19" s="120" t="s">
        <v>152</v>
      </c>
      <c r="C19" s="116"/>
      <c r="D19" s="119">
        <v>0.04</v>
      </c>
      <c r="E19" s="115">
        <f>C19*D19</f>
        <v>0</v>
      </c>
      <c r="F19" s="116"/>
      <c r="G19" s="116"/>
      <c r="H19" s="116"/>
      <c r="I19" s="116"/>
      <c r="J19" s="116"/>
      <c r="K19" s="116"/>
      <c r="L19" s="116"/>
      <c r="M19" s="116"/>
      <c r="N19" s="117">
        <f t="shared" si="3"/>
        <v>0</v>
      </c>
    </row>
    <row r="20" spans="1:14" ht="14.25">
      <c r="A20" s="112">
        <v>2.6</v>
      </c>
      <c r="B20" s="120" t="s">
        <v>151</v>
      </c>
      <c r="C20" s="116"/>
      <c r="D20" s="121"/>
      <c r="E20" s="123"/>
      <c r="F20" s="116"/>
      <c r="G20" s="116"/>
      <c r="H20" s="116"/>
      <c r="I20" s="116"/>
      <c r="J20" s="116"/>
      <c r="K20" s="116"/>
      <c r="L20" s="116"/>
      <c r="M20" s="116"/>
      <c r="N20" s="117">
        <f t="shared" si="3"/>
        <v>0</v>
      </c>
    </row>
    <row r="21" spans="1:14" ht="15.75" thickBot="1">
      <c r="A21" s="124"/>
      <c r="B21" s="125" t="s">
        <v>64</v>
      </c>
      <c r="C21" s="100">
        <f>C14+C7</f>
        <v>0</v>
      </c>
      <c r="D21" s="126"/>
      <c r="E21" s="127">
        <f>E14+E7</f>
        <v>0</v>
      </c>
      <c r="F21" s="128">
        <f>F7+F14</f>
        <v>0</v>
      </c>
      <c r="G21" s="128">
        <f t="shared" ref="G21:L21" si="4">G7+G14</f>
        <v>0</v>
      </c>
      <c r="H21" s="128">
        <f t="shared" si="4"/>
        <v>0</v>
      </c>
      <c r="I21" s="128">
        <f t="shared" si="4"/>
        <v>0</v>
      </c>
      <c r="J21" s="128">
        <f t="shared" si="4"/>
        <v>0</v>
      </c>
      <c r="K21" s="128">
        <f t="shared" si="4"/>
        <v>0</v>
      </c>
      <c r="L21" s="128">
        <f t="shared" si="4"/>
        <v>0</v>
      </c>
      <c r="M21" s="128">
        <f>M7+M14</f>
        <v>0</v>
      </c>
      <c r="N21" s="129">
        <f>N14+N7</f>
        <v>0</v>
      </c>
    </row>
    <row r="22" spans="1:14">
      <c r="E22" s="130"/>
      <c r="F22" s="130"/>
      <c r="G22" s="130"/>
      <c r="H22" s="130"/>
      <c r="I22" s="130"/>
      <c r="J22" s="130"/>
      <c r="K22" s="130"/>
      <c r="L22" s="130"/>
      <c r="M22" s="130"/>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7" zoomScale="90" zoomScaleNormal="90" workbookViewId="0">
      <selection activeCell="F27" sqref="F27"/>
    </sheetView>
  </sheetViews>
  <sheetFormatPr defaultRowHeight="15"/>
  <cols>
    <col min="1" max="1" width="11.5" customWidth="1"/>
    <col min="2" max="2" width="76.875" style="245" customWidth="1"/>
    <col min="3" max="3" width="22.875" customWidth="1"/>
  </cols>
  <sheetData>
    <row r="1" spans="1:3">
      <c r="A1" s="2" t="s">
        <v>30</v>
      </c>
      <c r="B1" s="3" t="str">
        <f>'Info '!C2</f>
        <v>Paysera Bank Georgia JSC</v>
      </c>
    </row>
    <row r="2" spans="1:3">
      <c r="A2" s="2" t="s">
        <v>31</v>
      </c>
      <c r="B2" s="305">
        <f>'1. key ratios '!B2</f>
        <v>45291</v>
      </c>
    </row>
    <row r="3" spans="1:3">
      <c r="A3" s="4"/>
      <c r="B3"/>
    </row>
    <row r="4" spans="1:3">
      <c r="A4" s="4" t="s">
        <v>308</v>
      </c>
      <c r="B4" t="s">
        <v>309</v>
      </c>
    </row>
    <row r="5" spans="1:3">
      <c r="A5" s="246" t="s">
        <v>310</v>
      </c>
      <c r="B5" s="247"/>
      <c r="C5" s="248"/>
    </row>
    <row r="6" spans="1:3">
      <c r="A6" s="249">
        <v>1</v>
      </c>
      <c r="B6" s="250" t="s">
        <v>361</v>
      </c>
      <c r="C6" s="251">
        <v>6457490.1999999993</v>
      </c>
    </row>
    <row r="7" spans="1:3">
      <c r="A7" s="249">
        <v>2</v>
      </c>
      <c r="B7" s="250" t="s">
        <v>311</v>
      </c>
      <c r="C7" s="251">
        <v>-200738.65</v>
      </c>
    </row>
    <row r="8" spans="1:3" ht="24">
      <c r="A8" s="252">
        <v>3</v>
      </c>
      <c r="B8" s="253" t="s">
        <v>312</v>
      </c>
      <c r="C8" s="251">
        <f>C6+C7</f>
        <v>6256751.5499999989</v>
      </c>
    </row>
    <row r="9" spans="1:3">
      <c r="A9" s="246" t="s">
        <v>313</v>
      </c>
      <c r="B9" s="247"/>
      <c r="C9" s="254"/>
    </row>
    <row r="10" spans="1:3">
      <c r="A10" s="255">
        <v>4</v>
      </c>
      <c r="B10" s="256" t="s">
        <v>314</v>
      </c>
      <c r="C10" s="251"/>
    </row>
    <row r="11" spans="1:3">
      <c r="A11" s="255">
        <v>5</v>
      </c>
      <c r="B11" s="257" t="s">
        <v>315</v>
      </c>
      <c r="C11" s="251"/>
    </row>
    <row r="12" spans="1:3">
      <c r="A12" s="255" t="s">
        <v>316</v>
      </c>
      <c r="B12" s="257" t="s">
        <v>317</v>
      </c>
      <c r="C12" s="251"/>
    </row>
    <row r="13" spans="1:3" ht="24">
      <c r="A13" s="258">
        <v>6</v>
      </c>
      <c r="B13" s="256" t="s">
        <v>318</v>
      </c>
      <c r="C13" s="251"/>
    </row>
    <row r="14" spans="1:3">
      <c r="A14" s="258">
        <v>7</v>
      </c>
      <c r="B14" s="259" t="s">
        <v>319</v>
      </c>
      <c r="C14" s="251"/>
    </row>
    <row r="15" spans="1:3">
      <c r="A15" s="260">
        <v>8</v>
      </c>
      <c r="B15" s="261" t="s">
        <v>320</v>
      </c>
      <c r="C15" s="251"/>
    </row>
    <row r="16" spans="1:3">
      <c r="A16" s="258">
        <v>9</v>
      </c>
      <c r="B16" s="259" t="s">
        <v>321</v>
      </c>
      <c r="C16" s="251"/>
    </row>
    <row r="17" spans="1:3">
      <c r="A17" s="258">
        <v>10</v>
      </c>
      <c r="B17" s="259" t="s">
        <v>322</v>
      </c>
      <c r="C17" s="251"/>
    </row>
    <row r="18" spans="1:3">
      <c r="A18" s="262">
        <v>11</v>
      </c>
      <c r="B18" s="263" t="s">
        <v>323</v>
      </c>
      <c r="C18" s="264">
        <f>SUM(C10:C17)</f>
        <v>0</v>
      </c>
    </row>
    <row r="19" spans="1:3">
      <c r="A19" s="265" t="s">
        <v>324</v>
      </c>
      <c r="B19" s="266"/>
      <c r="C19" s="267"/>
    </row>
    <row r="20" spans="1:3">
      <c r="A20" s="268">
        <v>12</v>
      </c>
      <c r="B20" s="256" t="s">
        <v>325</v>
      </c>
      <c r="C20" s="251"/>
    </row>
    <row r="21" spans="1:3">
      <c r="A21" s="268">
        <v>13</v>
      </c>
      <c r="B21" s="256" t="s">
        <v>326</v>
      </c>
      <c r="C21" s="251"/>
    </row>
    <row r="22" spans="1:3">
      <c r="A22" s="268">
        <v>14</v>
      </c>
      <c r="B22" s="256" t="s">
        <v>327</v>
      </c>
      <c r="C22" s="251"/>
    </row>
    <row r="23" spans="1:3" ht="24">
      <c r="A23" s="268" t="s">
        <v>328</v>
      </c>
      <c r="B23" s="256" t="s">
        <v>329</v>
      </c>
      <c r="C23" s="251"/>
    </row>
    <row r="24" spans="1:3">
      <c r="A24" s="268">
        <v>15</v>
      </c>
      <c r="B24" s="256" t="s">
        <v>330</v>
      </c>
      <c r="C24" s="251"/>
    </row>
    <row r="25" spans="1:3">
      <c r="A25" s="268" t="s">
        <v>331</v>
      </c>
      <c r="B25" s="256" t="s">
        <v>332</v>
      </c>
      <c r="C25" s="251"/>
    </row>
    <row r="26" spans="1:3">
      <c r="A26" s="269">
        <v>16</v>
      </c>
      <c r="B26" s="270" t="s">
        <v>333</v>
      </c>
      <c r="C26" s="264">
        <f>SUM(C20:C25)</f>
        <v>0</v>
      </c>
    </row>
    <row r="27" spans="1:3">
      <c r="A27" s="246" t="s">
        <v>334</v>
      </c>
      <c r="B27" s="247"/>
      <c r="C27" s="254"/>
    </row>
    <row r="28" spans="1:3">
      <c r="A28" s="271">
        <v>17</v>
      </c>
      <c r="B28" s="257" t="s">
        <v>335</v>
      </c>
      <c r="C28" s="251"/>
    </row>
    <row r="29" spans="1:3">
      <c r="A29" s="271">
        <v>18</v>
      </c>
      <c r="B29" s="257" t="s">
        <v>336</v>
      </c>
      <c r="C29" s="251"/>
    </row>
    <row r="30" spans="1:3">
      <c r="A30" s="269">
        <v>19</v>
      </c>
      <c r="B30" s="270" t="s">
        <v>337</v>
      </c>
      <c r="C30" s="264">
        <f>C28+C29</f>
        <v>0</v>
      </c>
    </row>
    <row r="31" spans="1:3">
      <c r="A31" s="246" t="s">
        <v>338</v>
      </c>
      <c r="B31" s="247"/>
      <c r="C31" s="254"/>
    </row>
    <row r="32" spans="1:3" ht="24">
      <c r="A32" s="271" t="s">
        <v>339</v>
      </c>
      <c r="B32" s="256" t="s">
        <v>340</v>
      </c>
      <c r="C32" s="272"/>
    </row>
    <row r="33" spans="1:3">
      <c r="A33" s="271" t="s">
        <v>341</v>
      </c>
      <c r="B33" s="257" t="s">
        <v>342</v>
      </c>
      <c r="C33" s="272"/>
    </row>
    <row r="34" spans="1:3">
      <c r="A34" s="246" t="s">
        <v>343</v>
      </c>
      <c r="B34" s="247"/>
      <c r="C34" s="254"/>
    </row>
    <row r="35" spans="1:3">
      <c r="A35" s="273">
        <v>20</v>
      </c>
      <c r="B35" s="274" t="s">
        <v>344</v>
      </c>
      <c r="C35" s="264">
        <f>'1. key ratios '!C9</f>
        <v>7769583.5600000005</v>
      </c>
    </row>
    <row r="36" spans="1:3">
      <c r="A36" s="269">
        <v>21</v>
      </c>
      <c r="B36" s="270" t="s">
        <v>345</v>
      </c>
      <c r="C36" s="264">
        <f>C8+C18+C26+C30</f>
        <v>6256751.5499999989</v>
      </c>
    </row>
    <row r="37" spans="1:3">
      <c r="A37" s="246" t="s">
        <v>346</v>
      </c>
      <c r="B37" s="247"/>
      <c r="C37" s="642"/>
    </row>
    <row r="38" spans="1:3">
      <c r="A38" s="269">
        <v>22</v>
      </c>
      <c r="B38" s="270" t="s">
        <v>346</v>
      </c>
      <c r="C38" s="643">
        <f t="shared" ref="C38" si="0">C35/C36</f>
        <v>1.2417919263551389</v>
      </c>
    </row>
    <row r="39" spans="1:3">
      <c r="A39" s="246" t="s">
        <v>347</v>
      </c>
      <c r="B39" s="247"/>
      <c r="C39" s="254"/>
    </row>
    <row r="40" spans="1:3">
      <c r="A40" s="275" t="s">
        <v>348</v>
      </c>
      <c r="B40" s="256" t="s">
        <v>349</v>
      </c>
      <c r="C40" s="272"/>
    </row>
    <row r="41" spans="1:3">
      <c r="A41" s="276" t="s">
        <v>350</v>
      </c>
      <c r="B41" s="250" t="s">
        <v>351</v>
      </c>
      <c r="C41" s="272"/>
    </row>
    <row r="43" spans="1:3">
      <c r="B43" s="245"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E20" sqref="E20"/>
    </sheetView>
  </sheetViews>
  <sheetFormatPr defaultRowHeight="15.75"/>
  <cols>
    <col min="1" max="1" width="8.75" style="159"/>
    <col min="2" max="2" width="82.625" style="166" customWidth="1"/>
    <col min="3" max="7" width="17.5" style="159" customWidth="1"/>
  </cols>
  <sheetData>
    <row r="1" spans="1:7">
      <c r="A1" s="159" t="s">
        <v>30</v>
      </c>
      <c r="B1" s="3" t="str">
        <f>'Info '!C2</f>
        <v>Paysera Bank Georgia JSC</v>
      </c>
    </row>
    <row r="2" spans="1:7">
      <c r="A2" s="159" t="s">
        <v>31</v>
      </c>
      <c r="B2" s="305">
        <f>'1. key ratios '!B2</f>
        <v>45291</v>
      </c>
    </row>
    <row r="4" spans="1:7" ht="16.5" thickBot="1">
      <c r="A4" s="159" t="s">
        <v>412</v>
      </c>
      <c r="B4" s="311" t="s">
        <v>373</v>
      </c>
    </row>
    <row r="5" spans="1:7">
      <c r="A5" s="312"/>
      <c r="B5" s="313"/>
      <c r="C5" s="713" t="s">
        <v>374</v>
      </c>
      <c r="D5" s="713"/>
      <c r="E5" s="713"/>
      <c r="F5" s="713"/>
      <c r="G5" s="714" t="s">
        <v>375</v>
      </c>
    </row>
    <row r="6" spans="1:7">
      <c r="A6" s="314"/>
      <c r="B6" s="315"/>
      <c r="C6" s="316" t="s">
        <v>376</v>
      </c>
      <c r="D6" s="316" t="s">
        <v>377</v>
      </c>
      <c r="E6" s="316" t="s">
        <v>378</v>
      </c>
      <c r="F6" s="316" t="s">
        <v>379</v>
      </c>
      <c r="G6" s="715"/>
    </row>
    <row r="7" spans="1:7">
      <c r="A7" s="317"/>
      <c r="B7" s="318" t="s">
        <v>380</v>
      </c>
      <c r="C7" s="319"/>
      <c r="D7" s="319"/>
      <c r="E7" s="319"/>
      <c r="F7" s="319"/>
      <c r="G7" s="320"/>
    </row>
    <row r="8" spans="1:7">
      <c r="A8" s="321">
        <v>1</v>
      </c>
      <c r="B8" s="322" t="s">
        <v>381</v>
      </c>
      <c r="C8" s="323">
        <f>SUM(C9:C10)</f>
        <v>7769583.5600000005</v>
      </c>
      <c r="D8" s="323">
        <f>SUM(D9:D10)</f>
        <v>0</v>
      </c>
      <c r="E8" s="323">
        <f>SUM(E9:E10)</f>
        <v>0</v>
      </c>
      <c r="F8" s="323">
        <f>SUM(F9:F10)</f>
        <v>111.52999999999156</v>
      </c>
      <c r="G8" s="324">
        <f>SUM(G9:G10)</f>
        <v>7769695.0900000008</v>
      </c>
    </row>
    <row r="9" spans="1:7">
      <c r="A9" s="321">
        <v>2</v>
      </c>
      <c r="B9" s="325" t="s">
        <v>382</v>
      </c>
      <c r="C9" s="323">
        <v>7769583.5600000005</v>
      </c>
      <c r="D9" s="323">
        <v>0</v>
      </c>
      <c r="E9" s="323">
        <v>0</v>
      </c>
      <c r="F9" s="323">
        <v>0</v>
      </c>
      <c r="G9" s="324">
        <v>7769583.5600000005</v>
      </c>
    </row>
    <row r="10" spans="1:7">
      <c r="A10" s="321">
        <v>3</v>
      </c>
      <c r="B10" s="325" t="s">
        <v>383</v>
      </c>
      <c r="C10" s="326"/>
      <c r="D10" s="326"/>
      <c r="E10" s="326"/>
      <c r="F10" s="323">
        <v>111.52999999999156</v>
      </c>
      <c r="G10" s="324">
        <v>111.52999999999156</v>
      </c>
    </row>
    <row r="11" spans="1:7" ht="14.45" customHeight="1">
      <c r="A11" s="321">
        <v>4</v>
      </c>
      <c r="B11" s="322" t="s">
        <v>384</v>
      </c>
      <c r="C11" s="323">
        <v>0</v>
      </c>
      <c r="D11" s="323">
        <v>310379.17000000033</v>
      </c>
      <c r="E11" s="323">
        <v>0</v>
      </c>
      <c r="F11" s="323">
        <v>0</v>
      </c>
      <c r="G11" s="324">
        <f>SUM(G12:G13)</f>
        <v>291479.37950000027</v>
      </c>
    </row>
    <row r="12" spans="1:7">
      <c r="A12" s="321">
        <v>5</v>
      </c>
      <c r="B12" s="325" t="s">
        <v>385</v>
      </c>
      <c r="C12" s="323">
        <v>0</v>
      </c>
      <c r="D12" s="323">
        <v>302866.21000000031</v>
      </c>
      <c r="E12" s="323">
        <v>0</v>
      </c>
      <c r="F12" s="323">
        <v>0</v>
      </c>
      <c r="G12" s="324">
        <v>287722.89950000029</v>
      </c>
    </row>
    <row r="13" spans="1:7">
      <c r="A13" s="321">
        <v>6</v>
      </c>
      <c r="B13" s="325" t="s">
        <v>386</v>
      </c>
      <c r="C13" s="323">
        <v>0</v>
      </c>
      <c r="D13" s="323">
        <v>7512.96</v>
      </c>
      <c r="E13" s="323">
        <v>0</v>
      </c>
      <c r="F13" s="323">
        <v>0</v>
      </c>
      <c r="G13" s="324">
        <v>3756.48</v>
      </c>
    </row>
    <row r="14" spans="1:7">
      <c r="A14" s="321">
        <v>7</v>
      </c>
      <c r="B14" s="322" t="s">
        <v>387</v>
      </c>
      <c r="C14" s="323">
        <v>0</v>
      </c>
      <c r="D14" s="323">
        <v>978442.23999999999</v>
      </c>
      <c r="E14" s="323">
        <v>0</v>
      </c>
      <c r="F14" s="323">
        <v>0</v>
      </c>
      <c r="G14" s="324">
        <f>SUM(G15:G16)</f>
        <v>489221.12</v>
      </c>
    </row>
    <row r="15" spans="1:7" ht="45">
      <c r="A15" s="321">
        <v>8</v>
      </c>
      <c r="B15" s="325" t="s">
        <v>388</v>
      </c>
      <c r="C15" s="323">
        <v>0</v>
      </c>
      <c r="D15" s="323">
        <v>978442.23999999999</v>
      </c>
      <c r="E15" s="323">
        <v>0</v>
      </c>
      <c r="F15" s="323">
        <v>0</v>
      </c>
      <c r="G15" s="324">
        <v>489221.12</v>
      </c>
    </row>
    <row r="16" spans="1:7" ht="30">
      <c r="A16" s="321">
        <v>9</v>
      </c>
      <c r="B16" s="325" t="s">
        <v>389</v>
      </c>
      <c r="C16" s="323">
        <v>0</v>
      </c>
      <c r="D16" s="323">
        <v>0</v>
      </c>
      <c r="E16" s="323">
        <v>0</v>
      </c>
      <c r="F16" s="323">
        <v>0</v>
      </c>
      <c r="G16" s="324"/>
    </row>
    <row r="17" spans="1:7">
      <c r="A17" s="321">
        <v>10</v>
      </c>
      <c r="B17" s="322" t="s">
        <v>390</v>
      </c>
      <c r="C17" s="323">
        <v>0</v>
      </c>
      <c r="D17" s="323">
        <v>0</v>
      </c>
      <c r="E17" s="323">
        <v>0</v>
      </c>
      <c r="F17" s="323">
        <v>0</v>
      </c>
      <c r="G17" s="324"/>
    </row>
    <row r="18" spans="1:7">
      <c r="A18" s="321">
        <v>11</v>
      </c>
      <c r="B18" s="322" t="s">
        <v>391</v>
      </c>
      <c r="C18" s="323">
        <v>1683978.7100000028</v>
      </c>
      <c r="D18" s="323">
        <v>0</v>
      </c>
      <c r="E18" s="323">
        <v>0</v>
      </c>
      <c r="F18" s="323">
        <v>0</v>
      </c>
      <c r="G18" s="324">
        <f t="shared" ref="G18" si="0">SUM(G19:G20)</f>
        <v>0</v>
      </c>
    </row>
    <row r="19" spans="1:7">
      <c r="A19" s="321">
        <v>12</v>
      </c>
      <c r="B19" s="325" t="s">
        <v>392</v>
      </c>
      <c r="C19" s="326"/>
      <c r="D19" s="323">
        <v>0</v>
      </c>
      <c r="E19" s="323"/>
      <c r="F19" s="323"/>
      <c r="G19" s="324">
        <v>0</v>
      </c>
    </row>
    <row r="20" spans="1:7">
      <c r="A20" s="321">
        <v>13</v>
      </c>
      <c r="B20" s="325" t="s">
        <v>393</v>
      </c>
      <c r="C20" s="323">
        <v>1683978.7100000028</v>
      </c>
      <c r="D20" s="323">
        <v>0</v>
      </c>
      <c r="E20" s="323">
        <v>0</v>
      </c>
      <c r="F20" s="323">
        <v>0</v>
      </c>
      <c r="G20" s="324">
        <v>0</v>
      </c>
    </row>
    <row r="21" spans="1:7">
      <c r="A21" s="327">
        <v>14</v>
      </c>
      <c r="B21" s="328" t="s">
        <v>394</v>
      </c>
      <c r="C21" s="326"/>
      <c r="D21" s="326"/>
      <c r="E21" s="326"/>
      <c r="F21" s="326"/>
      <c r="G21" s="329">
        <f>SUM(G8,G11,G14,G17,G18)</f>
        <v>8550395.5895000007</v>
      </c>
    </row>
    <row r="22" spans="1:7">
      <c r="A22" s="330"/>
      <c r="B22" s="331" t="s">
        <v>395</v>
      </c>
      <c r="C22" s="332"/>
      <c r="D22" s="333"/>
      <c r="E22" s="332"/>
      <c r="F22" s="332"/>
      <c r="G22" s="334"/>
    </row>
    <row r="23" spans="1:7">
      <c r="A23" s="321">
        <v>15</v>
      </c>
      <c r="B23" s="322" t="s">
        <v>396</v>
      </c>
      <c r="C23" s="323">
        <v>9556044.8400000017</v>
      </c>
      <c r="D23" s="323">
        <v>0</v>
      </c>
      <c r="E23" s="323">
        <v>0</v>
      </c>
      <c r="F23" s="323">
        <v>0</v>
      </c>
      <c r="G23" s="324">
        <v>430923.09850000008</v>
      </c>
    </row>
    <row r="24" spans="1:7">
      <c r="A24" s="321">
        <v>16</v>
      </c>
      <c r="B24" s="322" t="s">
        <v>397</v>
      </c>
      <c r="C24" s="323">
        <v>0</v>
      </c>
      <c r="D24" s="323">
        <v>0</v>
      </c>
      <c r="E24" s="323">
        <v>0</v>
      </c>
      <c r="F24" s="323">
        <v>0</v>
      </c>
      <c r="G24" s="324">
        <f t="shared" ref="G24" si="1">SUM(G25:G27,G29,G31)</f>
        <v>0</v>
      </c>
    </row>
    <row r="25" spans="1:7">
      <c r="A25" s="321">
        <v>17</v>
      </c>
      <c r="B25" s="325" t="s">
        <v>398</v>
      </c>
      <c r="C25" s="323">
        <v>0</v>
      </c>
      <c r="D25" s="323">
        <v>0</v>
      </c>
      <c r="E25" s="323">
        <v>0</v>
      </c>
      <c r="F25" s="323">
        <v>0</v>
      </c>
      <c r="G25" s="324">
        <v>0</v>
      </c>
    </row>
    <row r="26" spans="1:7" ht="30">
      <c r="A26" s="321">
        <v>18</v>
      </c>
      <c r="B26" s="325" t="s">
        <v>399</v>
      </c>
      <c r="C26" s="323">
        <v>0</v>
      </c>
      <c r="D26" s="323">
        <v>0</v>
      </c>
      <c r="E26" s="323">
        <v>0</v>
      </c>
      <c r="F26" s="323">
        <v>0</v>
      </c>
      <c r="G26" s="324">
        <v>0</v>
      </c>
    </row>
    <row r="27" spans="1:7">
      <c r="A27" s="321">
        <v>19</v>
      </c>
      <c r="B27" s="325" t="s">
        <v>400</v>
      </c>
      <c r="C27" s="323">
        <v>0</v>
      </c>
      <c r="D27" s="323">
        <v>0</v>
      </c>
      <c r="E27" s="323">
        <v>0</v>
      </c>
      <c r="F27" s="323">
        <v>0</v>
      </c>
      <c r="G27" s="324">
        <v>0</v>
      </c>
    </row>
    <row r="28" spans="1:7">
      <c r="A28" s="321">
        <v>20</v>
      </c>
      <c r="B28" s="335" t="s">
        <v>401</v>
      </c>
      <c r="C28" s="323">
        <v>0</v>
      </c>
      <c r="D28" s="323">
        <v>0</v>
      </c>
      <c r="E28" s="323">
        <v>0</v>
      </c>
      <c r="F28" s="323">
        <v>0</v>
      </c>
      <c r="G28" s="324">
        <v>0</v>
      </c>
    </row>
    <row r="29" spans="1:7">
      <c r="A29" s="321">
        <v>21</v>
      </c>
      <c r="B29" s="325" t="s">
        <v>402</v>
      </c>
      <c r="C29" s="323">
        <v>0</v>
      </c>
      <c r="D29" s="323">
        <v>0</v>
      </c>
      <c r="E29" s="323">
        <v>0</v>
      </c>
      <c r="F29" s="323">
        <v>0</v>
      </c>
      <c r="G29" s="324">
        <v>0</v>
      </c>
    </row>
    <row r="30" spans="1:7">
      <c r="A30" s="321">
        <v>22</v>
      </c>
      <c r="B30" s="335" t="s">
        <v>401</v>
      </c>
      <c r="C30" s="323">
        <v>0</v>
      </c>
      <c r="D30" s="323">
        <v>0</v>
      </c>
      <c r="E30" s="323">
        <v>0</v>
      </c>
      <c r="F30" s="323">
        <v>0</v>
      </c>
      <c r="G30" s="324">
        <v>0</v>
      </c>
    </row>
    <row r="31" spans="1:7">
      <c r="A31" s="321">
        <v>23</v>
      </c>
      <c r="B31" s="325" t="s">
        <v>403</v>
      </c>
      <c r="C31" s="323">
        <v>0</v>
      </c>
      <c r="D31" s="323">
        <v>0</v>
      </c>
      <c r="E31" s="323">
        <v>0</v>
      </c>
      <c r="F31" s="323">
        <v>0</v>
      </c>
      <c r="G31" s="324">
        <v>0</v>
      </c>
    </row>
    <row r="32" spans="1:7">
      <c r="A32" s="321">
        <v>24</v>
      </c>
      <c r="B32" s="322" t="s">
        <v>404</v>
      </c>
      <c r="C32" s="323">
        <v>0</v>
      </c>
      <c r="D32" s="323">
        <v>0</v>
      </c>
      <c r="E32" s="323">
        <v>0</v>
      </c>
      <c r="F32" s="323">
        <v>0</v>
      </c>
      <c r="G32" s="324">
        <v>0</v>
      </c>
    </row>
    <row r="33" spans="1:7">
      <c r="A33" s="321">
        <v>25</v>
      </c>
      <c r="B33" s="322" t="s">
        <v>405</v>
      </c>
      <c r="C33" s="323">
        <v>0</v>
      </c>
      <c r="D33" s="323">
        <v>0</v>
      </c>
      <c r="E33" s="323">
        <v>0</v>
      </c>
      <c r="F33" s="323">
        <v>0</v>
      </c>
      <c r="G33" s="324">
        <f>SUM(G34:G35)</f>
        <v>1119973.5999999996</v>
      </c>
    </row>
    <row r="34" spans="1:7">
      <c r="A34" s="321">
        <v>26</v>
      </c>
      <c r="B34" s="325" t="s">
        <v>406</v>
      </c>
      <c r="C34" s="326"/>
      <c r="D34" s="323">
        <v>0</v>
      </c>
      <c r="E34" s="323">
        <v>0</v>
      </c>
      <c r="F34" s="323">
        <v>0</v>
      </c>
      <c r="G34" s="324">
        <v>0</v>
      </c>
    </row>
    <row r="35" spans="1:7">
      <c r="A35" s="321">
        <v>27</v>
      </c>
      <c r="B35" s="325" t="s">
        <v>407</v>
      </c>
      <c r="C35" s="323">
        <v>0</v>
      </c>
      <c r="D35" s="323">
        <v>0</v>
      </c>
      <c r="E35" s="323">
        <v>0</v>
      </c>
      <c r="F35" s="323">
        <v>0</v>
      </c>
      <c r="G35" s="324">
        <v>1119973.5999999996</v>
      </c>
    </row>
    <row r="36" spans="1:7">
      <c r="A36" s="321">
        <v>28</v>
      </c>
      <c r="B36" s="322" t="s">
        <v>408</v>
      </c>
      <c r="C36" s="323">
        <v>0</v>
      </c>
      <c r="D36" s="323">
        <v>0</v>
      </c>
      <c r="E36" s="323">
        <v>0</v>
      </c>
      <c r="F36" s="323">
        <v>0</v>
      </c>
      <c r="G36" s="324"/>
    </row>
    <row r="37" spans="1:7">
      <c r="A37" s="327">
        <v>29</v>
      </c>
      <c r="B37" s="328" t="s">
        <v>409</v>
      </c>
      <c r="C37" s="326"/>
      <c r="D37" s="326"/>
      <c r="E37" s="326"/>
      <c r="F37" s="326"/>
      <c r="G37" s="329">
        <f>SUM(G23:G24,G32:G33,G36)</f>
        <v>1550896.6984999997</v>
      </c>
    </row>
    <row r="38" spans="1:7">
      <c r="A38" s="317"/>
      <c r="B38" s="336"/>
      <c r="C38" s="337"/>
      <c r="D38" s="337"/>
      <c r="E38" s="337"/>
      <c r="F38" s="337"/>
      <c r="G38" s="338"/>
    </row>
    <row r="39" spans="1:7" ht="16.5" thickBot="1">
      <c r="A39" s="339">
        <v>30</v>
      </c>
      <c r="B39" s="340" t="s">
        <v>410</v>
      </c>
      <c r="C39" s="215"/>
      <c r="D39" s="216"/>
      <c r="E39" s="216"/>
      <c r="F39" s="217"/>
      <c r="G39" s="341">
        <f>IFERROR(G21/G37,0)</f>
        <v>5.5131947845203326</v>
      </c>
    </row>
    <row r="42" spans="1:7" ht="30">
      <c r="B42" s="166"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C1" sqref="C1:C1048576"/>
    </sheetView>
  </sheetViews>
  <sheetFormatPr defaultColWidth="9.125" defaultRowHeight="14.25"/>
  <cols>
    <col min="1" max="1" width="9.5" style="3" bestFit="1" customWidth="1"/>
    <col min="2" max="2" width="86" style="3" customWidth="1"/>
    <col min="3" max="3" width="12.75" style="3" customWidth="1"/>
    <col min="4" max="7" width="12.75" style="4" customWidth="1"/>
    <col min="8" max="8" width="6.75" style="5" customWidth="1"/>
    <col min="9" max="9" width="10.375" style="5" customWidth="1"/>
    <col min="10" max="10" width="8.875" style="5" customWidth="1"/>
    <col min="11" max="12" width="10.875" style="5" customWidth="1"/>
    <col min="13" max="13" width="6.75" style="5" customWidth="1"/>
    <col min="14" max="16384" width="9.125" style="5"/>
  </cols>
  <sheetData>
    <row r="1" spans="1:12">
      <c r="A1" s="2" t="s">
        <v>30</v>
      </c>
      <c r="B1" s="3" t="str">
        <f>'Info '!C2</f>
        <v>Paysera Bank Georgia JSC</v>
      </c>
    </row>
    <row r="2" spans="1:12">
      <c r="A2" s="2" t="s">
        <v>31</v>
      </c>
      <c r="B2" s="556">
        <v>45291</v>
      </c>
    </row>
    <row r="3" spans="1:12" ht="15" thickBot="1">
      <c r="A3" s="2"/>
    </row>
    <row r="4" spans="1:12" ht="15" customHeight="1" thickBot="1">
      <c r="A4" s="6" t="s">
        <v>93</v>
      </c>
      <c r="B4" s="7" t="s">
        <v>92</v>
      </c>
      <c r="C4" s="7"/>
      <c r="D4" s="648" t="s">
        <v>700</v>
      </c>
      <c r="E4" s="649"/>
      <c r="F4" s="649"/>
      <c r="G4" s="650"/>
      <c r="I4" s="651" t="s">
        <v>701</v>
      </c>
      <c r="J4" s="652"/>
      <c r="K4" s="652"/>
      <c r="L4" s="653"/>
    </row>
    <row r="5" spans="1:12" ht="23.25" customHeight="1">
      <c r="A5" s="8" t="s">
        <v>6</v>
      </c>
      <c r="B5" s="9"/>
      <c r="C5" s="303" t="str">
        <f>INT((MONTH($B$2))/3)&amp;"Q"&amp;"-"&amp;YEAR($B$2)</f>
        <v>4Q-2023</v>
      </c>
      <c r="D5" s="303" t="str">
        <f>IF(INT(MONTH($B$2))=3, "4"&amp;"Q"&amp;"-"&amp;YEAR($B$2)-1, IF(INT(MONTH($B$2))=6, "1"&amp;"Q"&amp;"-"&amp;YEAR($B$2), IF(INT(MONTH($B$2))=9, "2"&amp;"Q"&amp;"-"&amp;YEAR($B$2),IF(INT(MONTH($B$2))=12, "3"&amp;"Q"&amp;"-"&amp;YEAR($B$2), 0))))</f>
        <v>3Q-2023</v>
      </c>
      <c r="E5" s="303" t="str">
        <f>IF(INT(MONTH($B$2))=3, "3"&amp;"Q"&amp;"-"&amp;YEAR($B$2)-1, IF(INT(MONTH($B$2))=6, "4"&amp;"Q"&amp;"-"&amp;YEAR($B$2)-1, IF(INT(MONTH($B$2))=9, "1"&amp;"Q"&amp;"-"&amp;YEAR($B$2),IF(INT(MONTH($B$2))=12, "2"&amp;"Q"&amp;"-"&amp;YEAR($B$2), 0))))</f>
        <v>2Q-2023</v>
      </c>
      <c r="F5" s="303" t="str">
        <f>IF(INT(MONTH($B$2))=3, "2"&amp;"Q"&amp;"-"&amp;YEAR($B$2)-1, IF(INT(MONTH($B$2))=6, "3"&amp;"Q"&amp;"-"&amp;YEAR($B$2)-1, IF(INT(MONTH($B$2))=9, "4"&amp;"Q"&amp;"-"&amp;YEAR($B$2)-1,IF(INT(MONTH($B$2))=12, "1"&amp;"Q"&amp;"-"&amp;YEAR($B$2), 0))))</f>
        <v>1Q-2023</v>
      </c>
      <c r="G5" s="304" t="str">
        <f>IF(INT(MONTH($B$2))=3, "1"&amp;"Q"&amp;"-"&amp;YEAR($B$2)-1, IF(INT(MONTH($B$2))=6, "2"&amp;"Q"&amp;"-"&amp;YEAR($B$2)-1, IF(INT(MONTH($B$2))=9, "3"&amp;"Q"&amp;"-"&amp;YEAR($B$2)-1,IF(INT(MONTH($B$2))=12, "4"&amp;"Q"&amp;"-"&amp;YEAR($B$2)-1, 0))))</f>
        <v>4Q-2022</v>
      </c>
      <c r="I5" s="513" t="str">
        <f>D5</f>
        <v>3Q-2023</v>
      </c>
      <c r="J5" s="303" t="str">
        <f t="shared" ref="J5:L5" si="0">E5</f>
        <v>2Q-2023</v>
      </c>
      <c r="K5" s="303" t="str">
        <f t="shared" si="0"/>
        <v>1Q-2023</v>
      </c>
      <c r="L5" s="304" t="str">
        <f t="shared" si="0"/>
        <v>4Q-2022</v>
      </c>
    </row>
    <row r="6" spans="1:12">
      <c r="B6" s="137" t="s">
        <v>91</v>
      </c>
      <c r="C6" s="306"/>
      <c r="D6" s="306"/>
      <c r="E6" s="306"/>
      <c r="F6" s="306"/>
      <c r="G6" s="307"/>
      <c r="I6" s="514"/>
      <c r="J6" s="306"/>
      <c r="K6" s="306"/>
      <c r="L6" s="307"/>
    </row>
    <row r="7" spans="1:12">
      <c r="A7" s="10"/>
      <c r="B7" s="138" t="s">
        <v>89</v>
      </c>
      <c r="C7" s="306"/>
      <c r="D7" s="306"/>
      <c r="E7" s="306"/>
      <c r="F7" s="306"/>
      <c r="G7" s="307"/>
      <c r="I7" s="514"/>
      <c r="J7" s="306"/>
      <c r="K7" s="306"/>
      <c r="L7" s="307"/>
    </row>
    <row r="8" spans="1:12" ht="15">
      <c r="A8" s="8">
        <v>1</v>
      </c>
      <c r="B8" s="11" t="s">
        <v>363</v>
      </c>
      <c r="C8" s="581">
        <v>1754934.17</v>
      </c>
      <c r="D8" s="581">
        <v>1742375.1099999999</v>
      </c>
      <c r="E8" s="581">
        <v>1975144.8200000003</v>
      </c>
      <c r="F8" s="581">
        <v>2550742.7399999998</v>
      </c>
      <c r="G8" s="12">
        <v>2778303.0956772366</v>
      </c>
      <c r="I8" s="515"/>
      <c r="J8" s="516"/>
      <c r="K8" s="516"/>
      <c r="L8" s="517"/>
    </row>
    <row r="9" spans="1:12" ht="15">
      <c r="A9" s="8">
        <v>2</v>
      </c>
      <c r="B9" s="11" t="s">
        <v>364</v>
      </c>
      <c r="C9" s="581">
        <v>7769583.5600000005</v>
      </c>
      <c r="D9" s="581">
        <v>5707823.2400000002</v>
      </c>
      <c r="E9" s="581">
        <v>5850869.5600000005</v>
      </c>
      <c r="F9" s="581">
        <v>6341630.0199999996</v>
      </c>
      <c r="G9" s="603">
        <v>6778841.1956772357</v>
      </c>
      <c r="I9" s="515"/>
      <c r="J9" s="516"/>
      <c r="K9" s="516"/>
      <c r="L9" s="517"/>
    </row>
    <row r="10" spans="1:12" ht="15">
      <c r="A10" s="8">
        <v>3</v>
      </c>
      <c r="B10" s="11" t="s">
        <v>142</v>
      </c>
      <c r="C10" s="581">
        <v>7769583.5600000005</v>
      </c>
      <c r="D10" s="581">
        <v>5707823.2400000002</v>
      </c>
      <c r="E10" s="581">
        <v>5850869.5600000005</v>
      </c>
      <c r="F10" s="581">
        <v>6341630.0199999996</v>
      </c>
      <c r="G10" s="603">
        <v>6778841.1956772357</v>
      </c>
      <c r="I10" s="515"/>
      <c r="J10" s="516"/>
      <c r="K10" s="516"/>
      <c r="L10" s="517"/>
    </row>
    <row r="11" spans="1:12" ht="15">
      <c r="A11" s="8">
        <v>4</v>
      </c>
      <c r="B11" s="11" t="s">
        <v>366</v>
      </c>
      <c r="C11" s="581">
        <v>359867.4658399999</v>
      </c>
      <c r="D11" s="581">
        <v>323613.38496</v>
      </c>
      <c r="E11" s="581">
        <v>242893.07967999997</v>
      </c>
      <c r="F11" s="581">
        <v>257808.00128000003</v>
      </c>
      <c r="G11" s="603">
        <v>222979.91671591179</v>
      </c>
      <c r="I11" s="515"/>
      <c r="J11" s="516"/>
      <c r="K11" s="516"/>
      <c r="L11" s="517"/>
    </row>
    <row r="12" spans="1:12" ht="15">
      <c r="A12" s="8">
        <v>5</v>
      </c>
      <c r="B12" s="11" t="s">
        <v>367</v>
      </c>
      <c r="C12" s="581">
        <v>427342.61568499985</v>
      </c>
      <c r="D12" s="581">
        <v>384290.89463999995</v>
      </c>
      <c r="E12" s="581">
        <v>288435.53211999987</v>
      </c>
      <c r="F12" s="581">
        <v>306147.00151999999</v>
      </c>
      <c r="G12" s="603">
        <v>270761.32744074997</v>
      </c>
      <c r="I12" s="515"/>
      <c r="J12" s="516"/>
      <c r="K12" s="516"/>
      <c r="L12" s="517"/>
    </row>
    <row r="13" spans="1:12" ht="15">
      <c r="A13" s="8">
        <v>6</v>
      </c>
      <c r="B13" s="11" t="s">
        <v>365</v>
      </c>
      <c r="C13" s="581">
        <v>517309.4821449999</v>
      </c>
      <c r="D13" s="581">
        <v>465194.24088</v>
      </c>
      <c r="E13" s="581">
        <v>349158.80203999992</v>
      </c>
      <c r="F13" s="581">
        <v>370599.00184000004</v>
      </c>
      <c r="G13" s="603">
        <v>334469.87507386768</v>
      </c>
      <c r="I13" s="515"/>
      <c r="J13" s="516"/>
      <c r="K13" s="516"/>
      <c r="L13" s="517"/>
    </row>
    <row r="14" spans="1:12">
      <c r="A14" s="10"/>
      <c r="B14" s="137" t="s">
        <v>369</v>
      </c>
      <c r="C14" s="306"/>
      <c r="D14" s="306"/>
      <c r="E14" s="306"/>
      <c r="F14" s="306"/>
      <c r="G14" s="307"/>
      <c r="I14" s="514"/>
      <c r="J14" s="306"/>
      <c r="K14" s="306"/>
      <c r="L14" s="307"/>
    </row>
    <row r="15" spans="1:12" ht="15" customHeight="1">
      <c r="A15" s="8">
        <v>7</v>
      </c>
      <c r="B15" s="11" t="s">
        <v>368</v>
      </c>
      <c r="C15" s="581">
        <v>4498343.3229999989</v>
      </c>
      <c r="D15" s="581">
        <v>4045167.3119999999</v>
      </c>
      <c r="E15" s="581">
        <v>3036163.4959999993</v>
      </c>
      <c r="F15" s="581">
        <v>3222600.0160000003</v>
      </c>
      <c r="G15" s="603">
        <v>3185427.3816558826</v>
      </c>
      <c r="I15" s="515"/>
      <c r="J15" s="516"/>
      <c r="K15" s="516"/>
      <c r="L15" s="517"/>
    </row>
    <row r="16" spans="1:12">
      <c r="A16" s="10"/>
      <c r="B16" s="137" t="s">
        <v>370</v>
      </c>
      <c r="C16" s="306"/>
      <c r="D16" s="306"/>
      <c r="E16" s="306"/>
      <c r="F16" s="306"/>
      <c r="G16" s="307"/>
      <c r="I16" s="514"/>
      <c r="J16" s="306"/>
      <c r="K16" s="306"/>
      <c r="L16" s="307"/>
    </row>
    <row r="17" spans="1:12">
      <c r="A17" s="8"/>
      <c r="B17" s="138" t="s">
        <v>354</v>
      </c>
      <c r="C17" s="306"/>
      <c r="D17" s="306"/>
      <c r="E17" s="306"/>
      <c r="F17" s="306"/>
      <c r="G17" s="307"/>
      <c r="I17" s="514"/>
      <c r="J17" s="306"/>
      <c r="K17" s="306"/>
      <c r="L17" s="307"/>
    </row>
    <row r="18" spans="1:12" ht="15">
      <c r="A18" s="8">
        <v>8</v>
      </c>
      <c r="B18" s="11" t="s">
        <v>363</v>
      </c>
      <c r="C18" s="587">
        <v>0.39012899727484857</v>
      </c>
      <c r="D18" s="587">
        <v>0.43073004788485247</v>
      </c>
      <c r="E18" s="587">
        <v>0.65053967699768456</v>
      </c>
      <c r="F18" s="587">
        <v>0.7915170133853805</v>
      </c>
      <c r="G18" s="604">
        <v>0.8721916285635084</v>
      </c>
      <c r="I18" s="515"/>
      <c r="J18" s="516"/>
      <c r="K18" s="516"/>
      <c r="L18" s="517"/>
    </row>
    <row r="19" spans="1:12" ht="15" customHeight="1">
      <c r="A19" s="8">
        <v>9</v>
      </c>
      <c r="B19" s="11" t="s">
        <v>364</v>
      </c>
      <c r="C19" s="587">
        <v>1.7272099975727002</v>
      </c>
      <c r="D19" s="587">
        <v>1.4110227834254783</v>
      </c>
      <c r="E19" s="587">
        <v>1.9270601098090541</v>
      </c>
      <c r="F19" s="587">
        <v>1.9678613506219256</v>
      </c>
      <c r="G19" s="604">
        <v>2.1280790247220724</v>
      </c>
      <c r="I19" s="515"/>
      <c r="J19" s="516"/>
      <c r="K19" s="516"/>
      <c r="L19" s="517"/>
    </row>
    <row r="20" spans="1:12" ht="15">
      <c r="A20" s="8">
        <v>10</v>
      </c>
      <c r="B20" s="11" t="s">
        <v>142</v>
      </c>
      <c r="C20" s="587">
        <v>1.7272099975727002</v>
      </c>
      <c r="D20" s="587">
        <v>1.4110227834254783</v>
      </c>
      <c r="E20" s="587">
        <v>1.9270601098090541</v>
      </c>
      <c r="F20" s="587">
        <v>1.9678613506219256</v>
      </c>
      <c r="G20" s="604">
        <v>2.1280790247220724</v>
      </c>
      <c r="I20" s="515"/>
      <c r="J20" s="516"/>
      <c r="K20" s="516"/>
      <c r="L20" s="517"/>
    </row>
    <row r="21" spans="1:12" ht="15">
      <c r="A21" s="8">
        <v>11</v>
      </c>
      <c r="B21" s="11" t="s">
        <v>366</v>
      </c>
      <c r="C21" s="587">
        <v>0.08</v>
      </c>
      <c r="D21" s="587">
        <v>0.08</v>
      </c>
      <c r="E21" s="587">
        <v>0.08</v>
      </c>
      <c r="F21" s="587">
        <v>4.4999999999999998E-2</v>
      </c>
      <c r="G21" s="604">
        <v>7.0000000000000007E-2</v>
      </c>
      <c r="I21" s="515"/>
      <c r="J21" s="516"/>
      <c r="K21" s="516"/>
      <c r="L21" s="517"/>
    </row>
    <row r="22" spans="1:12" ht="15">
      <c r="A22" s="8">
        <v>12</v>
      </c>
      <c r="B22" s="11" t="s">
        <v>367</v>
      </c>
      <c r="C22" s="587">
        <v>9.4999999999999987E-2</v>
      </c>
      <c r="D22" s="587">
        <v>9.4999999999999987E-2</v>
      </c>
      <c r="E22" s="587">
        <v>9.4999999999999973E-2</v>
      </c>
      <c r="F22" s="587">
        <v>0.06</v>
      </c>
      <c r="G22" s="604">
        <v>8.4999999999999978E-2</v>
      </c>
      <c r="I22" s="515"/>
      <c r="J22" s="516"/>
      <c r="K22" s="516"/>
      <c r="L22" s="517"/>
    </row>
    <row r="23" spans="1:12" ht="15">
      <c r="A23" s="8">
        <v>13</v>
      </c>
      <c r="B23" s="11" t="s">
        <v>365</v>
      </c>
      <c r="C23" s="587">
        <v>0.115</v>
      </c>
      <c r="D23" s="587">
        <v>0.115</v>
      </c>
      <c r="E23" s="587">
        <v>0.115</v>
      </c>
      <c r="F23" s="587">
        <v>0.08</v>
      </c>
      <c r="G23" s="604">
        <v>0.105</v>
      </c>
      <c r="I23" s="515"/>
      <c r="J23" s="516"/>
      <c r="K23" s="516"/>
      <c r="L23" s="517"/>
    </row>
    <row r="24" spans="1:12">
      <c r="A24" s="10"/>
      <c r="B24" s="137" t="s">
        <v>88</v>
      </c>
      <c r="C24" s="306"/>
      <c r="D24" s="306"/>
      <c r="E24" s="306"/>
      <c r="F24" s="306"/>
      <c r="G24" s="307"/>
      <c r="I24" s="514"/>
      <c r="J24" s="306"/>
      <c r="K24" s="306"/>
      <c r="L24" s="307"/>
    </row>
    <row r="25" spans="1:12" ht="15" customHeight="1">
      <c r="A25" s="308">
        <v>14</v>
      </c>
      <c r="B25" s="11" t="s">
        <v>87</v>
      </c>
      <c r="C25" s="587">
        <v>3.3556299381293585E-2</v>
      </c>
      <c r="D25" s="587">
        <v>1.9560812649976198E-2</v>
      </c>
      <c r="E25" s="587">
        <v>1.3327951356868123E-2</v>
      </c>
      <c r="F25" s="587">
        <v>7.0831404062207332E-3</v>
      </c>
      <c r="G25" s="604">
        <v>2.6718508444110074E-2</v>
      </c>
      <c r="I25" s="518"/>
      <c r="J25" s="519"/>
      <c r="K25" s="519"/>
      <c r="L25" s="520"/>
    </row>
    <row r="26" spans="1:12" ht="15">
      <c r="A26" s="308">
        <v>15</v>
      </c>
      <c r="B26" s="11" t="s">
        <v>86</v>
      </c>
      <c r="C26" s="587">
        <v>1.241087810067812E-3</v>
      </c>
      <c r="D26" s="587">
        <v>9.715965752277396E-4</v>
      </c>
      <c r="E26" s="587">
        <v>6.7297822698937811E-4</v>
      </c>
      <c r="F26" s="587">
        <v>3.5384200832297961E-4</v>
      </c>
      <c r="G26" s="604">
        <v>1.1127042555414135E-3</v>
      </c>
      <c r="I26" s="518"/>
      <c r="J26" s="519"/>
      <c r="K26" s="519"/>
      <c r="L26" s="520"/>
    </row>
    <row r="27" spans="1:12" ht="15">
      <c r="A27" s="308">
        <v>16</v>
      </c>
      <c r="B27" s="11" t="s">
        <v>85</v>
      </c>
      <c r="C27" s="587">
        <v>-0.20223779395588118</v>
      </c>
      <c r="D27" s="587">
        <v>-0.1393229276567014</v>
      </c>
      <c r="E27" s="587">
        <v>-0.13917497318268807</v>
      </c>
      <c r="F27" s="587">
        <v>-3.353400731354679E-2</v>
      </c>
      <c r="G27" s="604">
        <v>-6.2640848252923612E-2</v>
      </c>
      <c r="I27" s="518"/>
      <c r="J27" s="519"/>
      <c r="K27" s="519"/>
      <c r="L27" s="520"/>
    </row>
    <row r="28" spans="1:12" ht="15">
      <c r="A28" s="308">
        <v>17</v>
      </c>
      <c r="B28" s="11" t="s">
        <v>84</v>
      </c>
      <c r="C28" s="587">
        <v>3.2315211571225771E-2</v>
      </c>
      <c r="D28" s="587">
        <v>1.8589216074748456E-2</v>
      </c>
      <c r="E28" s="587">
        <v>1.2654973129878743E-2</v>
      </c>
      <c r="F28" s="587">
        <v>6.7292983978977537E-3</v>
      </c>
      <c r="G28" s="604">
        <v>2.5605804188568657E-2</v>
      </c>
      <c r="I28" s="518"/>
      <c r="J28" s="519"/>
      <c r="K28" s="519"/>
      <c r="L28" s="520"/>
    </row>
    <row r="29" spans="1:12" ht="15">
      <c r="A29" s="308">
        <v>18</v>
      </c>
      <c r="B29" s="11" t="s">
        <v>166</v>
      </c>
      <c r="C29" s="587">
        <v>-0.19720392785367774</v>
      </c>
      <c r="D29" s="587">
        <v>-0.13517432093436435</v>
      </c>
      <c r="E29" s="587">
        <v>-0.13513629878225547</v>
      </c>
      <c r="F29" s="587">
        <v>-2.983093068345832E-2</v>
      </c>
      <c r="G29" s="604">
        <v>-7.3706685025214769E-2</v>
      </c>
      <c r="I29" s="518"/>
      <c r="J29" s="519"/>
      <c r="K29" s="519"/>
      <c r="L29" s="520"/>
    </row>
    <row r="30" spans="1:12" ht="15">
      <c r="A30" s="308">
        <v>19</v>
      </c>
      <c r="B30" s="11" t="s">
        <v>167</v>
      </c>
      <c r="C30" s="587">
        <v>-0.48631869366552638</v>
      </c>
      <c r="D30" s="587">
        <v>-0.33334933989094334</v>
      </c>
      <c r="E30" s="587">
        <v>-0.33325557460165528</v>
      </c>
      <c r="F30" s="587">
        <v>-7.3565163730260674E-2</v>
      </c>
      <c r="G30" s="604">
        <v>-0.18110179633647297</v>
      </c>
      <c r="I30" s="518"/>
      <c r="J30" s="519"/>
      <c r="K30" s="519"/>
      <c r="L30" s="520"/>
    </row>
    <row r="31" spans="1:12">
      <c r="A31" s="10"/>
      <c r="B31" s="137" t="s">
        <v>229</v>
      </c>
      <c r="C31" s="306"/>
      <c r="D31" s="306"/>
      <c r="E31" s="306"/>
      <c r="F31" s="306"/>
      <c r="G31" s="307"/>
      <c r="I31" s="514"/>
      <c r="J31" s="306"/>
      <c r="K31" s="306"/>
      <c r="L31" s="307"/>
    </row>
    <row r="32" spans="1:12" ht="15">
      <c r="A32" s="308">
        <v>20</v>
      </c>
      <c r="B32" s="11" t="s">
        <v>83</v>
      </c>
      <c r="C32" s="587">
        <v>0</v>
      </c>
      <c r="D32" s="587">
        <v>0</v>
      </c>
      <c r="E32" s="587">
        <v>0</v>
      </c>
      <c r="F32" s="587">
        <v>0</v>
      </c>
      <c r="G32" s="605">
        <v>0</v>
      </c>
      <c r="I32" s="518"/>
      <c r="J32" s="519"/>
      <c r="K32" s="519"/>
      <c r="L32" s="520"/>
    </row>
    <row r="33" spans="1:12" ht="15" customHeight="1">
      <c r="A33" s="308">
        <v>21</v>
      </c>
      <c r="B33" s="11" t="s">
        <v>711</v>
      </c>
      <c r="C33" s="587">
        <v>0</v>
      </c>
      <c r="D33" s="587">
        <v>0</v>
      </c>
      <c r="E33" s="587">
        <v>0</v>
      </c>
      <c r="F33" s="587">
        <v>0</v>
      </c>
      <c r="G33" s="605">
        <v>0</v>
      </c>
      <c r="I33" s="518"/>
      <c r="J33" s="519"/>
      <c r="K33" s="519"/>
      <c r="L33" s="520"/>
    </row>
    <row r="34" spans="1:12" ht="15">
      <c r="A34" s="308">
        <v>22</v>
      </c>
      <c r="B34" s="11" t="s">
        <v>82</v>
      </c>
      <c r="C34" s="587">
        <v>0</v>
      </c>
      <c r="D34" s="587">
        <v>0</v>
      </c>
      <c r="E34" s="587">
        <v>0</v>
      </c>
      <c r="F34" s="587">
        <v>0</v>
      </c>
      <c r="G34" s="605">
        <v>0</v>
      </c>
      <c r="I34" s="518"/>
      <c r="J34" s="519"/>
      <c r="K34" s="519"/>
      <c r="L34" s="520"/>
    </row>
    <row r="35" spans="1:12" ht="15" customHeight="1">
      <c r="A35" s="308">
        <v>23</v>
      </c>
      <c r="B35" s="11" t="s">
        <v>81</v>
      </c>
      <c r="C35" s="587">
        <v>0.77542029214153563</v>
      </c>
      <c r="D35" s="587">
        <v>0.62841146063550757</v>
      </c>
      <c r="E35" s="587">
        <v>0.61720965213388945</v>
      </c>
      <c r="F35" s="587">
        <v>0.56566305360893643</v>
      </c>
      <c r="G35" s="605">
        <v>0.54971165197140937</v>
      </c>
      <c r="I35" s="518"/>
      <c r="J35" s="519"/>
      <c r="K35" s="519"/>
      <c r="L35" s="520"/>
    </row>
    <row r="36" spans="1:12" ht="15">
      <c r="A36" s="308">
        <v>24</v>
      </c>
      <c r="B36" s="11" t="s">
        <v>80</v>
      </c>
      <c r="C36" s="587">
        <v>0</v>
      </c>
      <c r="D36" s="587">
        <v>0</v>
      </c>
      <c r="E36" s="587">
        <v>0</v>
      </c>
      <c r="F36" s="587">
        <v>0</v>
      </c>
      <c r="G36" s="605">
        <v>0</v>
      </c>
      <c r="I36" s="518"/>
      <c r="J36" s="519"/>
      <c r="K36" s="519"/>
      <c r="L36" s="520"/>
    </row>
    <row r="37" spans="1:12" ht="15" customHeight="1">
      <c r="A37" s="10"/>
      <c r="B37" s="137" t="s">
        <v>230</v>
      </c>
      <c r="C37" s="306"/>
      <c r="D37" s="306"/>
      <c r="E37" s="306"/>
      <c r="F37" s="306"/>
      <c r="G37" s="307"/>
      <c r="I37" s="514"/>
      <c r="J37" s="306"/>
      <c r="K37" s="306"/>
      <c r="L37" s="307"/>
    </row>
    <row r="38" spans="1:12" ht="15" customHeight="1">
      <c r="A38" s="308">
        <v>25</v>
      </c>
      <c r="B38" s="11" t="s">
        <v>79</v>
      </c>
      <c r="C38" s="587">
        <v>0.89574362428959187</v>
      </c>
      <c r="D38" s="587">
        <v>0.89334875823140603</v>
      </c>
      <c r="E38" s="587">
        <v>0.88694147921432387</v>
      </c>
      <c r="F38" s="587">
        <v>0.87740392076113749</v>
      </c>
      <c r="G38" s="605">
        <v>0.89494342779270275</v>
      </c>
      <c r="I38" s="521"/>
      <c r="J38" s="522"/>
      <c r="K38" s="522"/>
      <c r="L38" s="523"/>
    </row>
    <row r="39" spans="1:12" ht="15" customHeight="1">
      <c r="A39" s="308">
        <v>26</v>
      </c>
      <c r="B39" s="11" t="s">
        <v>78</v>
      </c>
      <c r="C39" s="587">
        <v>0.79324510032622209</v>
      </c>
      <c r="D39" s="587">
        <v>0.90982034414896285</v>
      </c>
      <c r="E39" s="587">
        <v>0.93751311734228726</v>
      </c>
      <c r="F39" s="587">
        <v>0.99454662580254938</v>
      </c>
      <c r="G39" s="605">
        <v>0.98742657449241678</v>
      </c>
      <c r="I39" s="521"/>
      <c r="J39" s="522"/>
      <c r="K39" s="522"/>
      <c r="L39" s="523"/>
    </row>
    <row r="40" spans="1:12" ht="15" customHeight="1">
      <c r="A40" s="308">
        <v>27</v>
      </c>
      <c r="B40" s="11" t="s">
        <v>77</v>
      </c>
      <c r="C40" s="587">
        <v>0</v>
      </c>
      <c r="D40" s="587">
        <v>0</v>
      </c>
      <c r="E40" s="587">
        <v>0</v>
      </c>
      <c r="F40" s="587">
        <v>0</v>
      </c>
      <c r="G40" s="605">
        <v>0</v>
      </c>
      <c r="I40" s="521"/>
      <c r="J40" s="522"/>
      <c r="K40" s="522"/>
      <c r="L40" s="523"/>
    </row>
    <row r="41" spans="1:12" ht="15" customHeight="1">
      <c r="A41" s="309"/>
      <c r="B41" s="137" t="s">
        <v>271</v>
      </c>
      <c r="C41" s="306"/>
      <c r="D41" s="306"/>
      <c r="E41" s="306"/>
      <c r="F41" s="306"/>
      <c r="G41" s="307"/>
      <c r="I41" s="514"/>
      <c r="J41" s="306"/>
      <c r="K41" s="306"/>
      <c r="L41" s="307"/>
    </row>
    <row r="42" spans="1:12" ht="15">
      <c r="A42" s="308">
        <v>28</v>
      </c>
      <c r="B42" s="11" t="s">
        <v>254</v>
      </c>
      <c r="C42" s="583">
        <v>7882630.6808692962</v>
      </c>
      <c r="D42" s="583">
        <v>6818273.5456000008</v>
      </c>
      <c r="E42" s="583">
        <v>5720101.4800000004</v>
      </c>
      <c r="F42" s="584">
        <v>5877915.71</v>
      </c>
      <c r="G42" s="13">
        <v>6443624.5300000003</v>
      </c>
      <c r="I42" s="518"/>
      <c r="J42" s="519"/>
      <c r="K42" s="519"/>
      <c r="L42" s="520"/>
    </row>
    <row r="43" spans="1:12" ht="15" customHeight="1">
      <c r="A43" s="308">
        <v>29</v>
      </c>
      <c r="B43" s="11" t="s">
        <v>266</v>
      </c>
      <c r="C43" s="583">
        <v>3048964.8169284044</v>
      </c>
      <c r="D43" s="583">
        <v>1666134.4539999999</v>
      </c>
      <c r="E43" s="583">
        <v>663.29499999999996</v>
      </c>
      <c r="F43" s="584">
        <v>7483.4299999999994</v>
      </c>
      <c r="G43" s="13">
        <v>62516.226681818182</v>
      </c>
      <c r="I43" s="518"/>
      <c r="J43" s="519"/>
      <c r="K43" s="519"/>
      <c r="L43" s="520"/>
    </row>
    <row r="44" spans="1:12" ht="15" customHeight="1">
      <c r="A44" s="342">
        <v>30</v>
      </c>
      <c r="B44" s="343" t="s">
        <v>255</v>
      </c>
      <c r="C44" s="607">
        <v>2.5853465533952718</v>
      </c>
      <c r="D44" s="607">
        <v>4.0922709024058159</v>
      </c>
      <c r="E44" s="607">
        <v>8623.7669212039909</v>
      </c>
      <c r="F44" s="582">
        <v>785.45743195299485</v>
      </c>
      <c r="G44" s="602">
        <v>103.07123241451204</v>
      </c>
      <c r="I44" s="524"/>
      <c r="J44" s="525"/>
      <c r="K44" s="525"/>
      <c r="L44" s="344"/>
    </row>
    <row r="45" spans="1:12" ht="15" customHeight="1">
      <c r="A45" s="342"/>
      <c r="B45" s="137" t="s">
        <v>373</v>
      </c>
      <c r="C45" s="202"/>
      <c r="D45" s="202"/>
      <c r="E45" s="202"/>
      <c r="F45" s="202"/>
      <c r="G45" s="585"/>
      <c r="I45" s="524"/>
      <c r="J45" s="525"/>
      <c r="K45" s="525"/>
      <c r="L45" s="344"/>
    </row>
    <row r="46" spans="1:12" ht="15" customHeight="1">
      <c r="A46" s="342">
        <v>31</v>
      </c>
      <c r="B46" s="343" t="s">
        <v>380</v>
      </c>
      <c r="C46" s="583">
        <v>8550395.5895000007</v>
      </c>
      <c r="D46" s="583">
        <v>6101638.1449999996</v>
      </c>
      <c r="E46" s="583">
        <v>6341666.6804999998</v>
      </c>
      <c r="F46" s="584">
        <v>6820653.8456772361</v>
      </c>
      <c r="G46" s="344">
        <v>6778841.1956772357</v>
      </c>
      <c r="I46" s="524"/>
      <c r="J46" s="525"/>
      <c r="K46" s="525"/>
      <c r="L46" s="344"/>
    </row>
    <row r="47" spans="1:12" ht="15" customHeight="1">
      <c r="A47" s="342">
        <v>32</v>
      </c>
      <c r="B47" s="343" t="s">
        <v>395</v>
      </c>
      <c r="C47" s="583">
        <v>1550896.6984999997</v>
      </c>
      <c r="D47" s="583">
        <v>1147355.4684999997</v>
      </c>
      <c r="E47" s="583">
        <v>1016302.1305</v>
      </c>
      <c r="F47" s="584">
        <v>1134228.1560000002</v>
      </c>
      <c r="G47" s="344">
        <v>1200965.4458225493</v>
      </c>
      <c r="I47" s="524"/>
      <c r="J47" s="525"/>
      <c r="K47" s="525"/>
      <c r="L47" s="344"/>
    </row>
    <row r="48" spans="1:12" ht="15.75" thickBot="1">
      <c r="A48" s="310">
        <v>33</v>
      </c>
      <c r="B48" s="139" t="s">
        <v>413</v>
      </c>
      <c r="C48" s="586">
        <v>5.5131947845203326</v>
      </c>
      <c r="D48" s="586">
        <v>5.3180015370275813</v>
      </c>
      <c r="E48" s="586">
        <v>6.2399423263828337</v>
      </c>
      <c r="F48" s="586">
        <v>6.0134760450059179</v>
      </c>
      <c r="G48" s="606">
        <v>5.6444931194788559</v>
      </c>
      <c r="I48" s="526"/>
      <c r="J48" s="14"/>
      <c r="K48" s="14"/>
      <c r="L48" s="15"/>
    </row>
    <row r="49" spans="1:2">
      <c r="A49" s="16"/>
    </row>
    <row r="50" spans="1:2" ht="38.25">
      <c r="B50" s="195" t="s">
        <v>708</v>
      </c>
    </row>
    <row r="51" spans="1:2" ht="51">
      <c r="B51" s="195" t="s">
        <v>270</v>
      </c>
    </row>
    <row r="53" spans="1:2" ht="15.75">
      <c r="B53" s="194"/>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E10" sqref="E10"/>
    </sheetView>
  </sheetViews>
  <sheetFormatPr defaultColWidth="9.125" defaultRowHeight="12.75"/>
  <cols>
    <col min="1" max="1" width="11.875" style="347" bestFit="1" customWidth="1"/>
    <col min="2" max="2" width="105.125" style="347" bestFit="1" customWidth="1"/>
    <col min="3" max="3" width="14" style="347" bestFit="1" customWidth="1"/>
    <col min="4" max="4" width="8.875" style="347" bestFit="1" customWidth="1"/>
    <col min="5" max="5" width="17.5" style="347" bestFit="1" customWidth="1"/>
    <col min="6" max="6" width="8.875" style="347" bestFit="1" customWidth="1"/>
    <col min="7" max="7" width="30.5" style="347" customWidth="1"/>
    <col min="8" max="8" width="10.25" style="347" bestFit="1" customWidth="1"/>
    <col min="9" max="16384" width="9.125" style="347"/>
  </cols>
  <sheetData>
    <row r="1" spans="1:8" ht="15">
      <c r="A1" s="345" t="s">
        <v>30</v>
      </c>
      <c r="B1" s="421" t="str">
        <f>'Info '!C2</f>
        <v>Paysera Bank Georgia JSC</v>
      </c>
    </row>
    <row r="2" spans="1:8">
      <c r="A2" s="345" t="s">
        <v>31</v>
      </c>
      <c r="B2" s="420">
        <f>'1. key ratios '!B2</f>
        <v>45291</v>
      </c>
    </row>
    <row r="3" spans="1:8">
      <c r="A3" s="346" t="s">
        <v>416</v>
      </c>
    </row>
    <row r="5" spans="1:8" ht="12" customHeight="1">
      <c r="A5" s="716" t="s">
        <v>417</v>
      </c>
      <c r="B5" s="717"/>
      <c r="C5" s="722" t="s">
        <v>418</v>
      </c>
      <c r="D5" s="723"/>
      <c r="E5" s="723"/>
      <c r="F5" s="723"/>
      <c r="G5" s="723"/>
      <c r="H5" s="724"/>
    </row>
    <row r="6" spans="1:8">
      <c r="A6" s="718"/>
      <c r="B6" s="719"/>
      <c r="C6" s="725"/>
      <c r="D6" s="726"/>
      <c r="E6" s="726"/>
      <c r="F6" s="726"/>
      <c r="G6" s="726"/>
      <c r="H6" s="727"/>
    </row>
    <row r="7" spans="1:8">
      <c r="A7" s="720"/>
      <c r="B7" s="721"/>
      <c r="C7" s="577" t="s">
        <v>419</v>
      </c>
      <c r="D7" s="577" t="s">
        <v>420</v>
      </c>
      <c r="E7" s="577" t="s">
        <v>421</v>
      </c>
      <c r="F7" s="577" t="s">
        <v>422</v>
      </c>
      <c r="G7" s="577" t="s">
        <v>423</v>
      </c>
      <c r="H7" s="577" t="s">
        <v>64</v>
      </c>
    </row>
    <row r="8" spans="1:8">
      <c r="A8" s="415">
        <v>1</v>
      </c>
      <c r="B8" s="414" t="s">
        <v>51</v>
      </c>
      <c r="C8" s="576">
        <v>700900.26</v>
      </c>
      <c r="D8" s="576">
        <v>0</v>
      </c>
      <c r="E8" s="576">
        <v>0</v>
      </c>
      <c r="F8" s="576">
        <v>0</v>
      </c>
      <c r="G8" s="576">
        <v>0</v>
      </c>
      <c r="H8" s="575">
        <f t="shared" ref="H8:H21" si="0">SUM(C8:G8)</f>
        <v>700900.26</v>
      </c>
    </row>
    <row r="9" spans="1:8">
      <c r="A9" s="415">
        <v>2</v>
      </c>
      <c r="B9" s="414" t="s">
        <v>52</v>
      </c>
      <c r="C9" s="576">
        <v>0</v>
      </c>
      <c r="D9" s="576">
        <v>0</v>
      </c>
      <c r="E9" s="576">
        <v>0</v>
      </c>
      <c r="F9" s="576">
        <v>0</v>
      </c>
      <c r="G9" s="576">
        <v>0</v>
      </c>
      <c r="H9" s="575">
        <f t="shared" si="0"/>
        <v>0</v>
      </c>
    </row>
    <row r="10" spans="1:8">
      <c r="A10" s="415">
        <v>3</v>
      </c>
      <c r="B10" s="414" t="s">
        <v>164</v>
      </c>
      <c r="C10" s="576">
        <v>0</v>
      </c>
      <c r="D10" s="576">
        <v>0</v>
      </c>
      <c r="E10" s="576">
        <v>0</v>
      </c>
      <c r="F10" s="576">
        <v>0</v>
      </c>
      <c r="G10" s="576">
        <v>0</v>
      </c>
      <c r="H10" s="575">
        <f t="shared" si="0"/>
        <v>0</v>
      </c>
    </row>
    <row r="11" spans="1:8">
      <c r="A11" s="415">
        <v>4</v>
      </c>
      <c r="B11" s="414" t="s">
        <v>53</v>
      </c>
      <c r="C11" s="576">
        <v>0</v>
      </c>
      <c r="D11" s="576">
        <v>0</v>
      </c>
      <c r="E11" s="576">
        <v>0</v>
      </c>
      <c r="F11" s="576">
        <v>0</v>
      </c>
      <c r="G11" s="576">
        <v>0</v>
      </c>
      <c r="H11" s="575">
        <f t="shared" si="0"/>
        <v>0</v>
      </c>
    </row>
    <row r="12" spans="1:8">
      <c r="A12" s="415">
        <v>5</v>
      </c>
      <c r="B12" s="414" t="s">
        <v>54</v>
      </c>
      <c r="C12" s="576">
        <v>0</v>
      </c>
      <c r="D12" s="576">
        <v>0</v>
      </c>
      <c r="E12" s="576">
        <v>0</v>
      </c>
      <c r="F12" s="576">
        <v>0</v>
      </c>
      <c r="G12" s="576">
        <v>0</v>
      </c>
      <c r="H12" s="575">
        <f t="shared" si="0"/>
        <v>0</v>
      </c>
    </row>
    <row r="13" spans="1:8">
      <c r="A13" s="415">
        <v>6</v>
      </c>
      <c r="B13" s="414" t="s">
        <v>55</v>
      </c>
      <c r="C13" s="576">
        <v>4629061.9700000007</v>
      </c>
      <c r="D13" s="576">
        <v>3989400</v>
      </c>
      <c r="E13" s="576">
        <v>0</v>
      </c>
      <c r="F13" s="576">
        <v>0</v>
      </c>
      <c r="G13" s="576">
        <v>0</v>
      </c>
      <c r="H13" s="575">
        <f t="shared" si="0"/>
        <v>8618461.9700000007</v>
      </c>
    </row>
    <row r="14" spans="1:8">
      <c r="A14" s="415">
        <v>7</v>
      </c>
      <c r="B14" s="414" t="s">
        <v>56</v>
      </c>
      <c r="C14" s="576">
        <v>0</v>
      </c>
      <c r="D14" s="576">
        <v>0</v>
      </c>
      <c r="E14" s="576">
        <v>0</v>
      </c>
      <c r="F14" s="576">
        <v>0</v>
      </c>
      <c r="G14" s="576">
        <v>0</v>
      </c>
      <c r="H14" s="575">
        <f t="shared" si="0"/>
        <v>0</v>
      </c>
    </row>
    <row r="15" spans="1:8">
      <c r="A15" s="415">
        <v>8</v>
      </c>
      <c r="B15" s="416" t="s">
        <v>57</v>
      </c>
      <c r="C15" s="576">
        <v>0</v>
      </c>
      <c r="D15" s="576">
        <v>0</v>
      </c>
      <c r="E15" s="576">
        <v>0</v>
      </c>
      <c r="F15" s="576">
        <v>0</v>
      </c>
      <c r="G15" s="576">
        <v>0</v>
      </c>
      <c r="H15" s="575">
        <f t="shared" si="0"/>
        <v>0</v>
      </c>
    </row>
    <row r="16" spans="1:8">
      <c r="A16" s="415">
        <v>9</v>
      </c>
      <c r="B16" s="414" t="s">
        <v>58</v>
      </c>
      <c r="C16" s="576">
        <v>0</v>
      </c>
      <c r="D16" s="576">
        <v>0</v>
      </c>
      <c r="E16" s="576">
        <v>0</v>
      </c>
      <c r="F16" s="576">
        <v>0</v>
      </c>
      <c r="G16" s="576">
        <v>0</v>
      </c>
      <c r="H16" s="575">
        <f t="shared" si="0"/>
        <v>0</v>
      </c>
    </row>
    <row r="17" spans="1:8">
      <c r="A17" s="415">
        <v>10</v>
      </c>
      <c r="B17" s="418" t="s">
        <v>431</v>
      </c>
      <c r="C17" s="576">
        <v>0</v>
      </c>
      <c r="D17" s="576">
        <v>0</v>
      </c>
      <c r="E17" s="576">
        <v>0</v>
      </c>
      <c r="F17" s="576">
        <v>0</v>
      </c>
      <c r="G17" s="576">
        <v>0</v>
      </c>
      <c r="H17" s="575">
        <f t="shared" si="0"/>
        <v>0</v>
      </c>
    </row>
    <row r="18" spans="1:8">
      <c r="A18" s="415">
        <v>11</v>
      </c>
      <c r="B18" s="414" t="s">
        <v>60</v>
      </c>
      <c r="C18" s="576">
        <v>0</v>
      </c>
      <c r="D18" s="576">
        <v>0</v>
      </c>
      <c r="E18" s="576">
        <v>0</v>
      </c>
      <c r="F18" s="576">
        <v>0</v>
      </c>
      <c r="G18" s="576">
        <v>0</v>
      </c>
      <c r="H18" s="575">
        <f t="shared" si="0"/>
        <v>0</v>
      </c>
    </row>
    <row r="19" spans="1:8">
      <c r="A19" s="415">
        <v>12</v>
      </c>
      <c r="B19" s="414" t="s">
        <v>61</v>
      </c>
      <c r="C19" s="576">
        <v>0</v>
      </c>
      <c r="D19" s="576">
        <v>0</v>
      </c>
      <c r="E19" s="576">
        <v>0</v>
      </c>
      <c r="F19" s="576">
        <v>0</v>
      </c>
      <c r="G19" s="576">
        <v>0</v>
      </c>
      <c r="H19" s="575">
        <f t="shared" si="0"/>
        <v>0</v>
      </c>
    </row>
    <row r="20" spans="1:8">
      <c r="A20" s="417">
        <v>13</v>
      </c>
      <c r="B20" s="416" t="s">
        <v>144</v>
      </c>
      <c r="C20" s="576">
        <v>0</v>
      </c>
      <c r="D20" s="576">
        <v>0</v>
      </c>
      <c r="E20" s="576">
        <v>0</v>
      </c>
      <c r="F20" s="576">
        <v>0</v>
      </c>
      <c r="G20" s="576">
        <v>0</v>
      </c>
      <c r="H20" s="575">
        <f t="shared" si="0"/>
        <v>0</v>
      </c>
    </row>
    <row r="21" spans="1:8">
      <c r="A21" s="415">
        <v>14</v>
      </c>
      <c r="B21" s="414" t="s">
        <v>63</v>
      </c>
      <c r="C21" s="576">
        <v>786065.0299999998</v>
      </c>
      <c r="D21" s="576">
        <v>90867.19</v>
      </c>
      <c r="E21" s="576">
        <v>313766.55</v>
      </c>
      <c r="F21" s="576">
        <v>32434.05</v>
      </c>
      <c r="G21" s="576">
        <v>0</v>
      </c>
      <c r="H21" s="575">
        <f t="shared" si="0"/>
        <v>1223132.8199999998</v>
      </c>
    </row>
    <row r="22" spans="1:8">
      <c r="A22" s="413">
        <v>15</v>
      </c>
      <c r="B22" s="412" t="s">
        <v>64</v>
      </c>
      <c r="C22" s="575">
        <f>SUM(C18:C21)+SUM(C8:C16)</f>
        <v>6116027.2599999998</v>
      </c>
      <c r="D22" s="575">
        <f t="shared" ref="D22:H22" si="1">SUM(D18:D21)+SUM(D8:D16)</f>
        <v>4080267.19</v>
      </c>
      <c r="E22" s="575">
        <f t="shared" si="1"/>
        <v>313766.55</v>
      </c>
      <c r="F22" s="575">
        <f t="shared" si="1"/>
        <v>32434.05</v>
      </c>
      <c r="G22" s="575">
        <f t="shared" si="1"/>
        <v>0</v>
      </c>
      <c r="H22" s="575">
        <f t="shared" si="1"/>
        <v>10542495.050000001</v>
      </c>
    </row>
    <row r="26" spans="1:8" ht="25.5">
      <c r="B26" s="350"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G38" sqref="G38"/>
    </sheetView>
  </sheetViews>
  <sheetFormatPr defaultColWidth="9.125" defaultRowHeight="12.75"/>
  <cols>
    <col min="1" max="1" width="11.875" style="422" bestFit="1" customWidth="1"/>
    <col min="2" max="2" width="86.875" style="347" customWidth="1"/>
    <col min="3" max="4" width="31.5" style="347" customWidth="1"/>
    <col min="5" max="5" width="15.125" style="347" bestFit="1" customWidth="1"/>
    <col min="6" max="6" width="11.875" style="347" bestFit="1" customWidth="1"/>
    <col min="7" max="7" width="21.5" style="347" bestFit="1" customWidth="1"/>
    <col min="8" max="8" width="41.5" style="347" customWidth="1"/>
    <col min="9" max="16384" width="9.125" style="347"/>
  </cols>
  <sheetData>
    <row r="1" spans="1:8" ht="15">
      <c r="A1" s="345" t="s">
        <v>30</v>
      </c>
      <c r="B1" s="421" t="str">
        <f>'Info '!C2</f>
        <v>Paysera Bank Georgia JSC</v>
      </c>
      <c r="C1" s="434"/>
      <c r="D1" s="434"/>
      <c r="E1" s="434"/>
      <c r="F1" s="434"/>
      <c r="G1" s="434"/>
      <c r="H1" s="434"/>
    </row>
    <row r="2" spans="1:8">
      <c r="A2" s="345" t="s">
        <v>31</v>
      </c>
      <c r="B2" s="420">
        <f>'1. key ratios '!B2</f>
        <v>45291</v>
      </c>
      <c r="C2" s="434"/>
      <c r="D2" s="434"/>
      <c r="E2" s="434"/>
      <c r="F2" s="434"/>
      <c r="G2" s="434"/>
      <c r="H2" s="434"/>
    </row>
    <row r="3" spans="1:8">
      <c r="A3" s="346" t="s">
        <v>424</v>
      </c>
      <c r="B3" s="434"/>
      <c r="C3" s="434"/>
      <c r="D3" s="434"/>
      <c r="E3" s="434"/>
      <c r="F3" s="434"/>
      <c r="G3" s="434"/>
      <c r="H3" s="434"/>
    </row>
    <row r="4" spans="1:8">
      <c r="A4" s="435"/>
      <c r="B4" s="434"/>
      <c r="C4" s="433" t="s">
        <v>0</v>
      </c>
      <c r="D4" s="433" t="s">
        <v>1</v>
      </c>
      <c r="E4" s="433" t="s">
        <v>2</v>
      </c>
      <c r="F4" s="433" t="s">
        <v>3</v>
      </c>
      <c r="G4" s="433" t="s">
        <v>4</v>
      </c>
      <c r="H4" s="433" t="s">
        <v>5</v>
      </c>
    </row>
    <row r="5" spans="1:8" ht="33.950000000000003" customHeight="1">
      <c r="A5" s="716" t="s">
        <v>425</v>
      </c>
      <c r="B5" s="717"/>
      <c r="C5" s="730" t="s">
        <v>426</v>
      </c>
      <c r="D5" s="730"/>
      <c r="E5" s="730" t="s">
        <v>663</v>
      </c>
      <c r="F5" s="728" t="s">
        <v>427</v>
      </c>
      <c r="G5" s="728" t="s">
        <v>428</v>
      </c>
      <c r="H5" s="431" t="s">
        <v>662</v>
      </c>
    </row>
    <row r="6" spans="1:8" ht="25.5">
      <c r="A6" s="720"/>
      <c r="B6" s="721"/>
      <c r="C6" s="432" t="s">
        <v>429</v>
      </c>
      <c r="D6" s="432" t="s">
        <v>430</v>
      </c>
      <c r="E6" s="730"/>
      <c r="F6" s="729"/>
      <c r="G6" s="729"/>
      <c r="H6" s="431" t="s">
        <v>661</v>
      </c>
    </row>
    <row r="7" spans="1:8">
      <c r="A7" s="429">
        <v>1</v>
      </c>
      <c r="B7" s="414" t="s">
        <v>51</v>
      </c>
      <c r="C7" s="578">
        <v>0</v>
      </c>
      <c r="D7" s="578">
        <v>700900.26</v>
      </c>
      <c r="E7" s="578">
        <v>0</v>
      </c>
      <c r="F7" s="578">
        <v>0</v>
      </c>
      <c r="G7" s="578">
        <v>0</v>
      </c>
      <c r="H7" s="579">
        <f>C7+D7-E7-F7</f>
        <v>700900.26</v>
      </c>
    </row>
    <row r="8" spans="1:8">
      <c r="A8" s="429">
        <v>2</v>
      </c>
      <c r="B8" s="414" t="s">
        <v>52</v>
      </c>
      <c r="C8" s="578">
        <v>0</v>
      </c>
      <c r="D8" s="578">
        <v>0</v>
      </c>
      <c r="E8" s="578">
        <v>0</v>
      </c>
      <c r="F8" s="578">
        <v>0</v>
      </c>
      <c r="G8" s="578">
        <v>0</v>
      </c>
      <c r="H8" s="579">
        <f t="shared" ref="H8:H20" si="0">C8+D8-E8-F8</f>
        <v>0</v>
      </c>
    </row>
    <row r="9" spans="1:8">
      <c r="A9" s="429">
        <v>3</v>
      </c>
      <c r="B9" s="414" t="s">
        <v>164</v>
      </c>
      <c r="C9" s="578">
        <v>0</v>
      </c>
      <c r="D9" s="578">
        <v>0</v>
      </c>
      <c r="E9" s="578">
        <v>0</v>
      </c>
      <c r="F9" s="578">
        <v>0</v>
      </c>
      <c r="G9" s="578">
        <v>0</v>
      </c>
      <c r="H9" s="579">
        <f t="shared" si="0"/>
        <v>0</v>
      </c>
    </row>
    <row r="10" spans="1:8">
      <c r="A10" s="429">
        <v>4</v>
      </c>
      <c r="B10" s="414" t="s">
        <v>53</v>
      </c>
      <c r="C10" s="578">
        <v>0</v>
      </c>
      <c r="D10" s="578">
        <v>0</v>
      </c>
      <c r="E10" s="578">
        <v>0</v>
      </c>
      <c r="F10" s="578">
        <v>0</v>
      </c>
      <c r="G10" s="578">
        <v>0</v>
      </c>
      <c r="H10" s="579">
        <f t="shared" si="0"/>
        <v>0</v>
      </c>
    </row>
    <row r="11" spans="1:8">
      <c r="A11" s="429">
        <v>5</v>
      </c>
      <c r="B11" s="414" t="s">
        <v>54</v>
      </c>
      <c r="C11" s="578">
        <v>0</v>
      </c>
      <c r="D11" s="578">
        <v>0</v>
      </c>
      <c r="E11" s="578">
        <v>0</v>
      </c>
      <c r="F11" s="578">
        <v>0</v>
      </c>
      <c r="G11" s="578">
        <v>0</v>
      </c>
      <c r="H11" s="579">
        <f t="shared" si="0"/>
        <v>0</v>
      </c>
    </row>
    <row r="12" spans="1:8">
      <c r="A12" s="429">
        <v>6</v>
      </c>
      <c r="B12" s="414" t="s">
        <v>55</v>
      </c>
      <c r="C12" s="578">
        <v>0</v>
      </c>
      <c r="D12" s="578">
        <v>8618461.9699999988</v>
      </c>
      <c r="E12" s="578">
        <v>0</v>
      </c>
      <c r="F12" s="578">
        <v>0</v>
      </c>
      <c r="G12" s="578">
        <v>0</v>
      </c>
      <c r="H12" s="579">
        <f t="shared" si="0"/>
        <v>8618461.9699999988</v>
      </c>
    </row>
    <row r="13" spans="1:8">
      <c r="A13" s="429">
        <v>7</v>
      </c>
      <c r="B13" s="414" t="s">
        <v>56</v>
      </c>
      <c r="C13" s="578">
        <v>0</v>
      </c>
      <c r="D13" s="578">
        <v>0</v>
      </c>
      <c r="E13" s="578">
        <v>0</v>
      </c>
      <c r="F13" s="578">
        <v>0</v>
      </c>
      <c r="G13" s="578">
        <v>0</v>
      </c>
      <c r="H13" s="579">
        <f t="shared" si="0"/>
        <v>0</v>
      </c>
    </row>
    <row r="14" spans="1:8">
      <c r="A14" s="429">
        <v>8</v>
      </c>
      <c r="B14" s="416" t="s">
        <v>57</v>
      </c>
      <c r="C14" s="578">
        <v>0</v>
      </c>
      <c r="D14" s="578">
        <v>0</v>
      </c>
      <c r="E14" s="578">
        <v>0</v>
      </c>
      <c r="F14" s="578">
        <v>0</v>
      </c>
      <c r="G14" s="578">
        <v>0</v>
      </c>
      <c r="H14" s="579">
        <f t="shared" si="0"/>
        <v>0</v>
      </c>
    </row>
    <row r="15" spans="1:8">
      <c r="A15" s="429">
        <v>9</v>
      </c>
      <c r="B15" s="414" t="s">
        <v>58</v>
      </c>
      <c r="C15" s="578">
        <v>0</v>
      </c>
      <c r="D15" s="578">
        <v>0</v>
      </c>
      <c r="E15" s="578">
        <v>0</v>
      </c>
      <c r="F15" s="578">
        <v>0</v>
      </c>
      <c r="G15" s="578">
        <v>0</v>
      </c>
      <c r="H15" s="579">
        <f t="shared" si="0"/>
        <v>0</v>
      </c>
    </row>
    <row r="16" spans="1:8">
      <c r="A16" s="429">
        <v>10</v>
      </c>
      <c r="B16" s="418" t="s">
        <v>431</v>
      </c>
      <c r="C16" s="578">
        <v>0</v>
      </c>
      <c r="D16" s="578">
        <v>0</v>
      </c>
      <c r="E16" s="578">
        <v>0</v>
      </c>
      <c r="F16" s="578">
        <v>0</v>
      </c>
      <c r="G16" s="578">
        <v>0</v>
      </c>
      <c r="H16" s="579">
        <f t="shared" si="0"/>
        <v>0</v>
      </c>
    </row>
    <row r="17" spans="1:8">
      <c r="A17" s="429">
        <v>11</v>
      </c>
      <c r="B17" s="414" t="s">
        <v>60</v>
      </c>
      <c r="C17" s="578">
        <v>0</v>
      </c>
      <c r="D17" s="578">
        <v>0</v>
      </c>
      <c r="E17" s="578">
        <v>0</v>
      </c>
      <c r="F17" s="578">
        <v>0</v>
      </c>
      <c r="G17" s="578">
        <v>0</v>
      </c>
      <c r="H17" s="579">
        <f t="shared" si="0"/>
        <v>0</v>
      </c>
    </row>
    <row r="18" spans="1:8">
      <c r="A18" s="429">
        <v>12</v>
      </c>
      <c r="B18" s="414" t="s">
        <v>61</v>
      </c>
      <c r="C18" s="578">
        <v>0</v>
      </c>
      <c r="D18" s="578">
        <v>0</v>
      </c>
      <c r="E18" s="578">
        <v>0</v>
      </c>
      <c r="F18" s="578">
        <v>0</v>
      </c>
      <c r="G18" s="578">
        <v>0</v>
      </c>
      <c r="H18" s="579">
        <f t="shared" si="0"/>
        <v>0</v>
      </c>
    </row>
    <row r="19" spans="1:8">
      <c r="A19" s="430">
        <v>13</v>
      </c>
      <c r="B19" s="416" t="s">
        <v>144</v>
      </c>
      <c r="C19" s="578">
        <v>0</v>
      </c>
      <c r="D19" s="578">
        <v>0</v>
      </c>
      <c r="E19" s="578">
        <v>0</v>
      </c>
      <c r="F19" s="578">
        <v>0</v>
      </c>
      <c r="G19" s="578">
        <v>0</v>
      </c>
      <c r="H19" s="579">
        <f t="shared" si="0"/>
        <v>0</v>
      </c>
    </row>
    <row r="20" spans="1:8">
      <c r="A20" s="429">
        <v>14</v>
      </c>
      <c r="B20" s="414" t="s">
        <v>63</v>
      </c>
      <c r="C20" s="578">
        <v>0</v>
      </c>
      <c r="D20" s="578">
        <v>1423132.8199999996</v>
      </c>
      <c r="E20" s="578">
        <v>0</v>
      </c>
      <c r="F20" s="578">
        <v>0</v>
      </c>
      <c r="G20" s="578">
        <v>0</v>
      </c>
      <c r="H20" s="579">
        <f t="shared" si="0"/>
        <v>1423132.8199999996</v>
      </c>
    </row>
    <row r="21" spans="1:8" s="426" customFormat="1">
      <c r="A21" s="428">
        <v>15</v>
      </c>
      <c r="B21" s="427" t="s">
        <v>64</v>
      </c>
      <c r="C21" s="580">
        <f t="shared" ref="C21:H21" si="1">SUM(C7:C15)+SUM(C17:C20)</f>
        <v>0</v>
      </c>
      <c r="D21" s="580">
        <f t="shared" si="1"/>
        <v>10742495.049999999</v>
      </c>
      <c r="E21" s="580">
        <f t="shared" si="1"/>
        <v>0</v>
      </c>
      <c r="F21" s="580">
        <f t="shared" si="1"/>
        <v>0</v>
      </c>
      <c r="G21" s="580">
        <f t="shared" si="1"/>
        <v>0</v>
      </c>
      <c r="H21" s="579">
        <f t="shared" si="1"/>
        <v>10742495.049999999</v>
      </c>
    </row>
    <row r="22" spans="1:8">
      <c r="A22" s="425">
        <v>16</v>
      </c>
      <c r="B22" s="424" t="s">
        <v>432</v>
      </c>
      <c r="C22" s="578">
        <v>0</v>
      </c>
      <c r="D22" s="578">
        <v>0</v>
      </c>
      <c r="E22" s="578">
        <v>0</v>
      </c>
      <c r="F22" s="578">
        <v>0</v>
      </c>
      <c r="G22" s="578">
        <v>0</v>
      </c>
      <c r="H22" s="579">
        <f>C22+D22-E22-F22</f>
        <v>0</v>
      </c>
    </row>
    <row r="23" spans="1:8">
      <c r="A23" s="425">
        <v>17</v>
      </c>
      <c r="B23" s="424" t="s">
        <v>433</v>
      </c>
      <c r="C23" s="578">
        <v>0</v>
      </c>
      <c r="D23" s="578">
        <v>0</v>
      </c>
      <c r="E23" s="578">
        <v>0</v>
      </c>
      <c r="F23" s="578">
        <v>0</v>
      </c>
      <c r="G23" s="578">
        <v>0</v>
      </c>
      <c r="H23" s="579">
        <f>C23+D23-E23-F23</f>
        <v>0</v>
      </c>
    </row>
    <row r="26" spans="1:8" ht="42.6" customHeight="1">
      <c r="B26" s="350"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C1" zoomScaleNormal="100" workbookViewId="0">
      <selection activeCell="G11" sqref="G11"/>
    </sheetView>
  </sheetViews>
  <sheetFormatPr defaultColWidth="9.125" defaultRowHeight="12.75"/>
  <cols>
    <col min="1" max="1" width="11" style="347" bestFit="1" customWidth="1"/>
    <col min="2" max="2" width="93.5" style="347" customWidth="1"/>
    <col min="3" max="4" width="35" style="347" customWidth="1"/>
    <col min="5" max="5" width="15.125" style="347" bestFit="1" customWidth="1"/>
    <col min="6" max="6" width="11.875" style="347" bestFit="1" customWidth="1"/>
    <col min="7" max="7" width="22" style="347" customWidth="1"/>
    <col min="8" max="8" width="19.875" style="347" customWidth="1"/>
    <col min="9" max="16384" width="9.125" style="347"/>
  </cols>
  <sheetData>
    <row r="1" spans="1:8" ht="15">
      <c r="A1" s="345" t="s">
        <v>30</v>
      </c>
      <c r="B1" s="421" t="str">
        <f>'Info '!C2</f>
        <v>Paysera Bank Georgia JSC</v>
      </c>
      <c r="C1" s="434"/>
      <c r="D1" s="434"/>
      <c r="E1" s="434"/>
      <c r="F1" s="434"/>
      <c r="G1" s="434"/>
      <c r="H1" s="434"/>
    </row>
    <row r="2" spans="1:8">
      <c r="A2" s="345" t="s">
        <v>31</v>
      </c>
      <c r="B2" s="420">
        <f>'1. key ratios '!B2</f>
        <v>45291</v>
      </c>
      <c r="C2" s="434"/>
      <c r="D2" s="434"/>
      <c r="E2" s="434"/>
      <c r="F2" s="434"/>
      <c r="G2" s="434"/>
      <c r="H2" s="434"/>
    </row>
    <row r="3" spans="1:8">
      <c r="A3" s="346" t="s">
        <v>434</v>
      </c>
      <c r="B3" s="434"/>
      <c r="C3" s="434"/>
      <c r="D3" s="434"/>
      <c r="E3" s="434"/>
      <c r="F3" s="434"/>
      <c r="G3" s="434"/>
      <c r="H3" s="434"/>
    </row>
    <row r="4" spans="1:8">
      <c r="A4" s="435"/>
      <c r="B4" s="434"/>
      <c r="C4" s="433" t="s">
        <v>0</v>
      </c>
      <c r="D4" s="433" t="s">
        <v>1</v>
      </c>
      <c r="E4" s="433" t="s">
        <v>2</v>
      </c>
      <c r="F4" s="433" t="s">
        <v>3</v>
      </c>
      <c r="G4" s="433" t="s">
        <v>4</v>
      </c>
      <c r="H4" s="433" t="s">
        <v>5</v>
      </c>
    </row>
    <row r="5" spans="1:8" ht="41.45" customHeight="1">
      <c r="A5" s="716" t="s">
        <v>425</v>
      </c>
      <c r="B5" s="717"/>
      <c r="C5" s="730" t="s">
        <v>426</v>
      </c>
      <c r="D5" s="730"/>
      <c r="E5" s="730" t="s">
        <v>663</v>
      </c>
      <c r="F5" s="728" t="s">
        <v>427</v>
      </c>
      <c r="G5" s="728" t="s">
        <v>428</v>
      </c>
      <c r="H5" s="431" t="s">
        <v>662</v>
      </c>
    </row>
    <row r="6" spans="1:8" ht="25.5">
      <c r="A6" s="720"/>
      <c r="B6" s="721"/>
      <c r="C6" s="432" t="s">
        <v>429</v>
      </c>
      <c r="D6" s="432" t="s">
        <v>430</v>
      </c>
      <c r="E6" s="730"/>
      <c r="F6" s="729"/>
      <c r="G6" s="729"/>
      <c r="H6" s="431" t="s">
        <v>661</v>
      </c>
    </row>
    <row r="7" spans="1:8">
      <c r="A7" s="423">
        <v>1</v>
      </c>
      <c r="B7" s="438" t="s">
        <v>522</v>
      </c>
      <c r="C7" s="578">
        <v>0</v>
      </c>
      <c r="D7" s="578">
        <v>700900.26</v>
      </c>
      <c r="E7" s="578">
        <v>0</v>
      </c>
      <c r="F7" s="578">
        <v>0</v>
      </c>
      <c r="G7" s="578">
        <v>0</v>
      </c>
      <c r="H7" s="579">
        <f t="shared" ref="H7:H34" si="0">C7+D7-E7-F7</f>
        <v>700900.26</v>
      </c>
    </row>
    <row r="8" spans="1:8">
      <c r="A8" s="423">
        <v>2</v>
      </c>
      <c r="B8" s="438" t="s">
        <v>435</v>
      </c>
      <c r="C8" s="578">
        <v>0</v>
      </c>
      <c r="D8" s="578">
        <v>8618461.9699999988</v>
      </c>
      <c r="E8" s="578">
        <v>0</v>
      </c>
      <c r="F8" s="578">
        <v>0</v>
      </c>
      <c r="G8" s="578">
        <v>0</v>
      </c>
      <c r="H8" s="579">
        <f t="shared" si="0"/>
        <v>8618461.9699999988</v>
      </c>
    </row>
    <row r="9" spans="1:8">
      <c r="A9" s="423">
        <v>3</v>
      </c>
      <c r="B9" s="438" t="s">
        <v>436</v>
      </c>
      <c r="C9" s="578">
        <v>0</v>
      </c>
      <c r="D9" s="578">
        <v>0</v>
      </c>
      <c r="E9" s="578">
        <v>0</v>
      </c>
      <c r="F9" s="578">
        <v>0</v>
      </c>
      <c r="G9" s="578">
        <v>0</v>
      </c>
      <c r="H9" s="579">
        <f t="shared" si="0"/>
        <v>0</v>
      </c>
    </row>
    <row r="10" spans="1:8">
      <c r="A10" s="423">
        <v>4</v>
      </c>
      <c r="B10" s="438" t="s">
        <v>523</v>
      </c>
      <c r="C10" s="578">
        <v>0</v>
      </c>
      <c r="D10" s="578">
        <v>0</v>
      </c>
      <c r="E10" s="578">
        <v>0</v>
      </c>
      <c r="F10" s="578">
        <v>0</v>
      </c>
      <c r="G10" s="578">
        <v>0</v>
      </c>
      <c r="H10" s="579">
        <f t="shared" si="0"/>
        <v>0</v>
      </c>
    </row>
    <row r="11" spans="1:8">
      <c r="A11" s="423">
        <v>5</v>
      </c>
      <c r="B11" s="438" t="s">
        <v>437</v>
      </c>
      <c r="C11" s="578">
        <v>0</v>
      </c>
      <c r="D11" s="578">
        <v>0</v>
      </c>
      <c r="E11" s="578">
        <v>0</v>
      </c>
      <c r="F11" s="578">
        <v>0</v>
      </c>
      <c r="G11" s="578">
        <v>0</v>
      </c>
      <c r="H11" s="579">
        <f t="shared" si="0"/>
        <v>0</v>
      </c>
    </row>
    <row r="12" spans="1:8">
      <c r="A12" s="423">
        <v>6</v>
      </c>
      <c r="B12" s="438" t="s">
        <v>438</v>
      </c>
      <c r="C12" s="578">
        <v>0</v>
      </c>
      <c r="D12" s="578">
        <v>0</v>
      </c>
      <c r="E12" s="578">
        <v>0</v>
      </c>
      <c r="F12" s="578">
        <v>0</v>
      </c>
      <c r="G12" s="578">
        <v>0</v>
      </c>
      <c r="H12" s="579">
        <f t="shared" si="0"/>
        <v>0</v>
      </c>
    </row>
    <row r="13" spans="1:8">
      <c r="A13" s="423">
        <v>7</v>
      </c>
      <c r="B13" s="438" t="s">
        <v>439</v>
      </c>
      <c r="C13" s="578">
        <v>0</v>
      </c>
      <c r="D13" s="578">
        <v>0</v>
      </c>
      <c r="E13" s="578">
        <v>0</v>
      </c>
      <c r="F13" s="578">
        <v>0</v>
      </c>
      <c r="G13" s="578">
        <v>0</v>
      </c>
      <c r="H13" s="579">
        <f t="shared" si="0"/>
        <v>0</v>
      </c>
    </row>
    <row r="14" spans="1:8">
      <c r="A14" s="423">
        <v>8</v>
      </c>
      <c r="B14" s="438" t="s">
        <v>440</v>
      </c>
      <c r="C14" s="578">
        <v>0</v>
      </c>
      <c r="D14" s="578">
        <v>0</v>
      </c>
      <c r="E14" s="578">
        <v>0</v>
      </c>
      <c r="F14" s="578">
        <v>0</v>
      </c>
      <c r="G14" s="578">
        <v>0</v>
      </c>
      <c r="H14" s="579">
        <f t="shared" si="0"/>
        <v>0</v>
      </c>
    </row>
    <row r="15" spans="1:8">
      <c r="A15" s="423">
        <v>9</v>
      </c>
      <c r="B15" s="438" t="s">
        <v>441</v>
      </c>
      <c r="C15" s="578">
        <v>0</v>
      </c>
      <c r="D15" s="578">
        <v>0</v>
      </c>
      <c r="E15" s="578">
        <v>0</v>
      </c>
      <c r="F15" s="578">
        <v>0</v>
      </c>
      <c r="G15" s="578">
        <v>0</v>
      </c>
      <c r="H15" s="579">
        <f t="shared" si="0"/>
        <v>0</v>
      </c>
    </row>
    <row r="16" spans="1:8">
      <c r="A16" s="423">
        <v>10</v>
      </c>
      <c r="B16" s="438" t="s">
        <v>442</v>
      </c>
      <c r="C16" s="578">
        <v>0</v>
      </c>
      <c r="D16" s="578">
        <v>0</v>
      </c>
      <c r="E16" s="578">
        <v>0</v>
      </c>
      <c r="F16" s="578">
        <v>0</v>
      </c>
      <c r="G16" s="578">
        <v>0</v>
      </c>
      <c r="H16" s="579">
        <f t="shared" si="0"/>
        <v>0</v>
      </c>
    </row>
    <row r="17" spans="1:8">
      <c r="A17" s="423">
        <v>11</v>
      </c>
      <c r="B17" s="438" t="s">
        <v>443</v>
      </c>
      <c r="C17" s="578">
        <v>0</v>
      </c>
      <c r="D17" s="578">
        <v>0</v>
      </c>
      <c r="E17" s="578">
        <v>0</v>
      </c>
      <c r="F17" s="578">
        <v>0</v>
      </c>
      <c r="G17" s="578">
        <v>0</v>
      </c>
      <c r="H17" s="579">
        <f t="shared" si="0"/>
        <v>0</v>
      </c>
    </row>
    <row r="18" spans="1:8">
      <c r="A18" s="423">
        <v>12</v>
      </c>
      <c r="B18" s="438" t="s">
        <v>444</v>
      </c>
      <c r="C18" s="578">
        <v>0</v>
      </c>
      <c r="D18" s="578">
        <v>0</v>
      </c>
      <c r="E18" s="578">
        <v>0</v>
      </c>
      <c r="F18" s="578">
        <v>0</v>
      </c>
      <c r="G18" s="578">
        <v>0</v>
      </c>
      <c r="H18" s="579">
        <f t="shared" si="0"/>
        <v>0</v>
      </c>
    </row>
    <row r="19" spans="1:8">
      <c r="A19" s="423">
        <v>13</v>
      </c>
      <c r="B19" s="438" t="s">
        <v>445</v>
      </c>
      <c r="C19" s="578">
        <v>0</v>
      </c>
      <c r="D19" s="578">
        <v>0</v>
      </c>
      <c r="E19" s="578">
        <v>0</v>
      </c>
      <c r="F19" s="578">
        <v>0</v>
      </c>
      <c r="G19" s="578">
        <v>0</v>
      </c>
      <c r="H19" s="579">
        <f t="shared" si="0"/>
        <v>0</v>
      </c>
    </row>
    <row r="20" spans="1:8">
      <c r="A20" s="423">
        <v>14</v>
      </c>
      <c r="B20" s="438" t="s">
        <v>446</v>
      </c>
      <c r="C20" s="578">
        <v>0</v>
      </c>
      <c r="D20" s="578">
        <v>0</v>
      </c>
      <c r="E20" s="578">
        <v>0</v>
      </c>
      <c r="F20" s="578">
        <v>0</v>
      </c>
      <c r="G20" s="578">
        <v>0</v>
      </c>
      <c r="H20" s="579">
        <f t="shared" si="0"/>
        <v>0</v>
      </c>
    </row>
    <row r="21" spans="1:8">
      <c r="A21" s="423">
        <v>15</v>
      </c>
      <c r="B21" s="438" t="s">
        <v>447</v>
      </c>
      <c r="C21" s="578">
        <v>0</v>
      </c>
      <c r="D21" s="578">
        <v>0</v>
      </c>
      <c r="E21" s="578">
        <v>0</v>
      </c>
      <c r="F21" s="578">
        <v>0</v>
      </c>
      <c r="G21" s="578">
        <v>0</v>
      </c>
      <c r="H21" s="579">
        <f t="shared" si="0"/>
        <v>0</v>
      </c>
    </row>
    <row r="22" spans="1:8">
      <c r="A22" s="423">
        <v>16</v>
      </c>
      <c r="B22" s="438" t="s">
        <v>448</v>
      </c>
      <c r="C22" s="578">
        <v>0</v>
      </c>
      <c r="D22" s="578">
        <v>0</v>
      </c>
      <c r="E22" s="578">
        <v>0</v>
      </c>
      <c r="F22" s="578">
        <v>0</v>
      </c>
      <c r="G22" s="578">
        <v>0</v>
      </c>
      <c r="H22" s="579">
        <f t="shared" si="0"/>
        <v>0</v>
      </c>
    </row>
    <row r="23" spans="1:8">
      <c r="A23" s="423">
        <v>17</v>
      </c>
      <c r="B23" s="438" t="s">
        <v>526</v>
      </c>
      <c r="C23" s="578">
        <v>0</v>
      </c>
      <c r="D23" s="578">
        <v>0</v>
      </c>
      <c r="E23" s="578">
        <v>0</v>
      </c>
      <c r="F23" s="578">
        <v>0</v>
      </c>
      <c r="G23" s="578">
        <v>0</v>
      </c>
      <c r="H23" s="579">
        <f t="shared" si="0"/>
        <v>0</v>
      </c>
    </row>
    <row r="24" spans="1:8">
      <c r="A24" s="423">
        <v>18</v>
      </c>
      <c r="B24" s="438" t="s">
        <v>449</v>
      </c>
      <c r="C24" s="578">
        <v>0</v>
      </c>
      <c r="D24" s="578">
        <v>0</v>
      </c>
      <c r="E24" s="578">
        <v>0</v>
      </c>
      <c r="F24" s="578">
        <v>0</v>
      </c>
      <c r="G24" s="578">
        <v>0</v>
      </c>
      <c r="H24" s="579">
        <f t="shared" si="0"/>
        <v>0</v>
      </c>
    </row>
    <row r="25" spans="1:8">
      <c r="A25" s="423">
        <v>19</v>
      </c>
      <c r="B25" s="438" t="s">
        <v>450</v>
      </c>
      <c r="C25" s="578">
        <v>0</v>
      </c>
      <c r="D25" s="578">
        <v>0</v>
      </c>
      <c r="E25" s="578">
        <v>0</v>
      </c>
      <c r="F25" s="578">
        <v>0</v>
      </c>
      <c r="G25" s="578">
        <v>0</v>
      </c>
      <c r="H25" s="579">
        <f t="shared" si="0"/>
        <v>0</v>
      </c>
    </row>
    <row r="26" spans="1:8">
      <c r="A26" s="423">
        <v>20</v>
      </c>
      <c r="B26" s="438" t="s">
        <v>525</v>
      </c>
      <c r="C26" s="578">
        <v>0</v>
      </c>
      <c r="D26" s="578">
        <v>0</v>
      </c>
      <c r="E26" s="578">
        <v>0</v>
      </c>
      <c r="F26" s="578">
        <v>0</v>
      </c>
      <c r="G26" s="578">
        <v>0</v>
      </c>
      <c r="H26" s="579">
        <f t="shared" si="0"/>
        <v>0</v>
      </c>
    </row>
    <row r="27" spans="1:8">
      <c r="A27" s="423">
        <v>21</v>
      </c>
      <c r="B27" s="438" t="s">
        <v>451</v>
      </c>
      <c r="C27" s="578">
        <v>0</v>
      </c>
      <c r="D27" s="578">
        <v>0</v>
      </c>
      <c r="E27" s="578">
        <v>0</v>
      </c>
      <c r="F27" s="578">
        <v>0</v>
      </c>
      <c r="G27" s="578">
        <v>0</v>
      </c>
      <c r="H27" s="579">
        <f t="shared" si="0"/>
        <v>0</v>
      </c>
    </row>
    <row r="28" spans="1:8">
      <c r="A28" s="423">
        <v>22</v>
      </c>
      <c r="B28" s="438" t="s">
        <v>452</v>
      </c>
      <c r="C28" s="578">
        <v>0</v>
      </c>
      <c r="D28" s="578">
        <v>0</v>
      </c>
      <c r="E28" s="578">
        <v>0</v>
      </c>
      <c r="F28" s="578">
        <v>0</v>
      </c>
      <c r="G28" s="578">
        <v>0</v>
      </c>
      <c r="H28" s="579">
        <f t="shared" si="0"/>
        <v>0</v>
      </c>
    </row>
    <row r="29" spans="1:8">
      <c r="A29" s="423">
        <v>23</v>
      </c>
      <c r="B29" s="438" t="s">
        <v>453</v>
      </c>
      <c r="C29" s="578">
        <v>0</v>
      </c>
      <c r="D29" s="578">
        <v>0</v>
      </c>
      <c r="E29" s="578">
        <v>0</v>
      </c>
      <c r="F29" s="578">
        <v>0</v>
      </c>
      <c r="G29" s="578">
        <v>0</v>
      </c>
      <c r="H29" s="579">
        <f t="shared" si="0"/>
        <v>0</v>
      </c>
    </row>
    <row r="30" spans="1:8">
      <c r="A30" s="423">
        <v>24</v>
      </c>
      <c r="B30" s="438" t="s">
        <v>524</v>
      </c>
      <c r="C30" s="578">
        <v>0</v>
      </c>
      <c r="D30" s="578">
        <v>0</v>
      </c>
      <c r="E30" s="578">
        <v>0</v>
      </c>
      <c r="F30" s="578">
        <v>0</v>
      </c>
      <c r="G30" s="578">
        <v>0</v>
      </c>
      <c r="H30" s="579">
        <f t="shared" si="0"/>
        <v>0</v>
      </c>
    </row>
    <row r="31" spans="1:8">
      <c r="A31" s="423">
        <v>25</v>
      </c>
      <c r="B31" s="438" t="s">
        <v>454</v>
      </c>
      <c r="C31" s="578">
        <v>0</v>
      </c>
      <c r="D31" s="578">
        <v>0</v>
      </c>
      <c r="E31" s="578">
        <v>0</v>
      </c>
      <c r="F31" s="578">
        <v>0</v>
      </c>
      <c r="G31" s="578">
        <v>0</v>
      </c>
      <c r="H31" s="579">
        <f t="shared" si="0"/>
        <v>0</v>
      </c>
    </row>
    <row r="32" spans="1:8">
      <c r="A32" s="423">
        <v>26</v>
      </c>
      <c r="B32" s="438" t="s">
        <v>521</v>
      </c>
      <c r="C32" s="578">
        <v>0</v>
      </c>
      <c r="D32" s="578">
        <v>0</v>
      </c>
      <c r="E32" s="578">
        <v>0</v>
      </c>
      <c r="F32" s="578">
        <v>0</v>
      </c>
      <c r="G32" s="578">
        <v>0</v>
      </c>
      <c r="H32" s="579">
        <f t="shared" si="0"/>
        <v>0</v>
      </c>
    </row>
    <row r="33" spans="1:8">
      <c r="A33" s="423">
        <v>27</v>
      </c>
      <c r="B33" s="423" t="s">
        <v>455</v>
      </c>
      <c r="C33" s="578">
        <v>0</v>
      </c>
      <c r="D33" s="578">
        <v>1423132.8199999996</v>
      </c>
      <c r="E33" s="578">
        <v>0</v>
      </c>
      <c r="F33" s="578">
        <v>0</v>
      </c>
      <c r="G33" s="578">
        <v>0</v>
      </c>
      <c r="H33" s="579">
        <f t="shared" si="0"/>
        <v>1423132.8199999996</v>
      </c>
    </row>
    <row r="34" spans="1:8">
      <c r="A34" s="423">
        <v>28</v>
      </c>
      <c r="B34" s="427" t="s">
        <v>64</v>
      </c>
      <c r="C34" s="580">
        <f>SUM(C7:C33)</f>
        <v>0</v>
      </c>
      <c r="D34" s="580">
        <f>SUM(D7:D33)</f>
        <v>10742495.049999999</v>
      </c>
      <c r="E34" s="580">
        <f>SUM(E7:E33)</f>
        <v>0</v>
      </c>
      <c r="F34" s="580">
        <f>SUM(F7:F33)</f>
        <v>0</v>
      </c>
      <c r="G34" s="580">
        <f>SUM(G7:G33)</f>
        <v>0</v>
      </c>
      <c r="H34" s="579">
        <f t="shared" si="0"/>
        <v>10742495.049999999</v>
      </c>
    </row>
    <row r="36" spans="1:8">
      <c r="B36" s="437"/>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C15" sqref="C15"/>
    </sheetView>
  </sheetViews>
  <sheetFormatPr defaultColWidth="9.125" defaultRowHeight="12.75"/>
  <cols>
    <col min="1" max="1" width="11.875" style="347" bestFit="1" customWidth="1"/>
    <col min="2" max="2" width="108" style="347" bestFit="1" customWidth="1"/>
    <col min="3" max="3" width="35.5" style="347" customWidth="1"/>
    <col min="4" max="4" width="38.5" style="347" customWidth="1"/>
    <col min="5" max="16384" width="9.125" style="347"/>
  </cols>
  <sheetData>
    <row r="1" spans="1:4" ht="15">
      <c r="A1" s="345" t="s">
        <v>30</v>
      </c>
      <c r="B1" s="421" t="str">
        <f>'Info '!C2</f>
        <v>Paysera Bank Georgia JSC</v>
      </c>
    </row>
    <row r="2" spans="1:4">
      <c r="A2" s="345" t="s">
        <v>31</v>
      </c>
      <c r="B2" s="420">
        <f>'1. key ratios '!B2</f>
        <v>45291</v>
      </c>
    </row>
    <row r="3" spans="1:4">
      <c r="A3" s="346" t="s">
        <v>456</v>
      </c>
    </row>
    <row r="5" spans="1:4">
      <c r="A5" s="731" t="s">
        <v>670</v>
      </c>
      <c r="B5" s="731"/>
      <c r="C5" s="419" t="s">
        <v>473</v>
      </c>
      <c r="D5" s="419" t="s">
        <v>514</v>
      </c>
    </row>
    <row r="6" spans="1:4">
      <c r="A6" s="446">
        <v>1</v>
      </c>
      <c r="B6" s="439" t="s">
        <v>669</v>
      </c>
      <c r="C6" s="412">
        <v>0</v>
      </c>
      <c r="D6" s="412">
        <v>0</v>
      </c>
    </row>
    <row r="7" spans="1:4">
      <c r="A7" s="443">
        <v>2</v>
      </c>
      <c r="B7" s="439" t="s">
        <v>668</v>
      </c>
      <c r="C7" s="412">
        <f>SUM(C8:C9)</f>
        <v>0</v>
      </c>
      <c r="D7" s="412">
        <f>SUM(D8:D9)</f>
        <v>0</v>
      </c>
    </row>
    <row r="8" spans="1:4">
      <c r="A8" s="445">
        <v>2.1</v>
      </c>
      <c r="B8" s="444" t="s">
        <v>529</v>
      </c>
      <c r="C8" s="441">
        <v>0</v>
      </c>
      <c r="D8" s="441">
        <v>0</v>
      </c>
    </row>
    <row r="9" spans="1:4">
      <c r="A9" s="445">
        <v>2.2000000000000002</v>
      </c>
      <c r="B9" s="444" t="s">
        <v>527</v>
      </c>
      <c r="C9" s="441">
        <v>0</v>
      </c>
      <c r="D9" s="441">
        <v>0</v>
      </c>
    </row>
    <row r="10" spans="1:4">
      <c r="A10" s="446">
        <v>3</v>
      </c>
      <c r="B10" s="439" t="s">
        <v>667</v>
      </c>
      <c r="C10" s="412">
        <f>SUM(C11:C13)</f>
        <v>0</v>
      </c>
      <c r="D10" s="412">
        <f>SUM(D11:D13)</f>
        <v>0</v>
      </c>
    </row>
    <row r="11" spans="1:4">
      <c r="A11" s="445">
        <v>3.1</v>
      </c>
      <c r="B11" s="444" t="s">
        <v>458</v>
      </c>
      <c r="C11" s="441">
        <v>0</v>
      </c>
      <c r="D11" s="441">
        <v>0</v>
      </c>
    </row>
    <row r="12" spans="1:4">
      <c r="A12" s="445">
        <v>3.2</v>
      </c>
      <c r="B12" s="444" t="s">
        <v>666</v>
      </c>
      <c r="C12" s="441">
        <v>0</v>
      </c>
      <c r="D12" s="441">
        <v>0</v>
      </c>
    </row>
    <row r="13" spans="1:4">
      <c r="A13" s="445">
        <v>3.3</v>
      </c>
      <c r="B13" s="444" t="s">
        <v>528</v>
      </c>
      <c r="C13" s="441">
        <v>0</v>
      </c>
      <c r="D13" s="441">
        <v>0</v>
      </c>
    </row>
    <row r="14" spans="1:4">
      <c r="A14" s="443">
        <v>4</v>
      </c>
      <c r="B14" s="442" t="s">
        <v>665</v>
      </c>
      <c r="C14" s="441">
        <v>0</v>
      </c>
      <c r="D14" s="441">
        <v>0</v>
      </c>
    </row>
    <row r="15" spans="1:4">
      <c r="A15" s="440">
        <v>5</v>
      </c>
      <c r="B15" s="439" t="s">
        <v>664</v>
      </c>
      <c r="C15" s="412">
        <f>C6+C7-C10+C14</f>
        <v>0</v>
      </c>
      <c r="D15" s="412">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32" sqref="C32"/>
    </sheetView>
  </sheetViews>
  <sheetFormatPr defaultColWidth="9.125" defaultRowHeight="12.75"/>
  <cols>
    <col min="1" max="1" width="11.875" style="347" bestFit="1" customWidth="1"/>
    <col min="2" max="2" width="128.875" style="347" bestFit="1" customWidth="1"/>
    <col min="3" max="3" width="37" style="347" customWidth="1"/>
    <col min="4" max="4" width="50.5" style="347" customWidth="1"/>
    <col min="5" max="16384" width="9.125" style="347"/>
  </cols>
  <sheetData>
    <row r="1" spans="1:4" ht="15">
      <c r="A1" s="345" t="s">
        <v>30</v>
      </c>
      <c r="B1" s="421" t="str">
        <f>'Info '!C2</f>
        <v>Paysera Bank Georgia JSC</v>
      </c>
    </row>
    <row r="2" spans="1:4">
      <c r="A2" s="345" t="s">
        <v>31</v>
      </c>
      <c r="B2" s="420">
        <f>'1. key ratios '!B2</f>
        <v>45291</v>
      </c>
    </row>
    <row r="3" spans="1:4">
      <c r="A3" s="346" t="s">
        <v>460</v>
      </c>
    </row>
    <row r="4" spans="1:4">
      <c r="A4" s="346"/>
    </row>
    <row r="5" spans="1:4" ht="15" customHeight="1">
      <c r="A5" s="732" t="s">
        <v>530</v>
      </c>
      <c r="B5" s="733"/>
      <c r="C5" s="736" t="s">
        <v>461</v>
      </c>
      <c r="D5" s="736" t="s">
        <v>462</v>
      </c>
    </row>
    <row r="6" spans="1:4">
      <c r="A6" s="734"/>
      <c r="B6" s="735"/>
      <c r="C6" s="736"/>
      <c r="D6" s="736"/>
    </row>
    <row r="7" spans="1:4">
      <c r="A7" s="412">
        <v>1</v>
      </c>
      <c r="B7" s="412" t="s">
        <v>457</v>
      </c>
      <c r="C7" s="441"/>
      <c r="D7" s="447"/>
    </row>
    <row r="8" spans="1:4">
      <c r="A8" s="441">
        <v>2</v>
      </c>
      <c r="B8" s="441" t="s">
        <v>463</v>
      </c>
      <c r="C8" s="441"/>
      <c r="D8" s="447"/>
    </row>
    <row r="9" spans="1:4">
      <c r="A9" s="441">
        <v>3</v>
      </c>
      <c r="B9" s="450" t="s">
        <v>673</v>
      </c>
      <c r="C9" s="441"/>
      <c r="D9" s="447"/>
    </row>
    <row r="10" spans="1:4">
      <c r="A10" s="441">
        <v>4</v>
      </c>
      <c r="B10" s="441" t="s">
        <v>464</v>
      </c>
      <c r="C10" s="441">
        <f>SUM(C11:C17)</f>
        <v>0</v>
      </c>
      <c r="D10" s="447"/>
    </row>
    <row r="11" spans="1:4">
      <c r="A11" s="441">
        <v>5</v>
      </c>
      <c r="B11" s="449" t="s">
        <v>672</v>
      </c>
      <c r="C11" s="441"/>
      <c r="D11" s="447"/>
    </row>
    <row r="12" spans="1:4">
      <c r="A12" s="441">
        <v>6</v>
      </c>
      <c r="B12" s="449" t="s">
        <v>465</v>
      </c>
      <c r="C12" s="441"/>
      <c r="D12" s="447"/>
    </row>
    <row r="13" spans="1:4">
      <c r="A13" s="441">
        <v>7</v>
      </c>
      <c r="B13" s="449" t="s">
        <v>468</v>
      </c>
      <c r="C13" s="441"/>
      <c r="D13" s="447"/>
    </row>
    <row r="14" spans="1:4">
      <c r="A14" s="441">
        <v>8</v>
      </c>
      <c r="B14" s="449" t="s">
        <v>466</v>
      </c>
      <c r="C14" s="441"/>
      <c r="D14" s="441"/>
    </row>
    <row r="15" spans="1:4">
      <c r="A15" s="441">
        <v>9</v>
      </c>
      <c r="B15" s="449" t="s">
        <v>467</v>
      </c>
      <c r="C15" s="441"/>
      <c r="D15" s="441"/>
    </row>
    <row r="16" spans="1:4">
      <c r="A16" s="441">
        <v>10</v>
      </c>
      <c r="B16" s="449" t="s">
        <v>469</v>
      </c>
      <c r="C16" s="441"/>
      <c r="D16" s="441"/>
    </row>
    <row r="17" spans="1:4">
      <c r="A17" s="441">
        <v>11</v>
      </c>
      <c r="B17" s="449" t="s">
        <v>671</v>
      </c>
      <c r="C17" s="441"/>
      <c r="D17" s="447"/>
    </row>
    <row r="18" spans="1:4">
      <c r="A18" s="412">
        <v>12</v>
      </c>
      <c r="B18" s="448" t="s">
        <v>459</v>
      </c>
      <c r="C18" s="412">
        <f>C7+C8+C9-C10</f>
        <v>0</v>
      </c>
      <c r="D18" s="447"/>
    </row>
    <row r="21" spans="1:4">
      <c r="B21" s="345"/>
    </row>
    <row r="22" spans="1:4">
      <c r="B22" s="345"/>
    </row>
    <row r="23" spans="1:4">
      <c r="B23" s="34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B1" sqref="B1"/>
    </sheetView>
  </sheetViews>
  <sheetFormatPr defaultColWidth="9.125" defaultRowHeight="12.75"/>
  <cols>
    <col min="1" max="1" width="11.875" style="434" bestFit="1" customWidth="1"/>
    <col min="2" max="2" width="63.875" style="434" customWidth="1"/>
    <col min="3" max="3" width="15.5" style="434" customWidth="1"/>
    <col min="4" max="18" width="22.25" style="434" customWidth="1"/>
    <col min="19" max="19" width="23.25" style="434" bestFit="1" customWidth="1"/>
    <col min="20" max="26" width="22.25" style="434" customWidth="1"/>
    <col min="27" max="27" width="23.25" style="434" bestFit="1" customWidth="1"/>
    <col min="28" max="28" width="20" style="434" customWidth="1"/>
    <col min="29" max="16384" width="9.125" style="434"/>
  </cols>
  <sheetData>
    <row r="1" spans="1:28" ht="15">
      <c r="A1" s="345" t="s">
        <v>30</v>
      </c>
      <c r="B1" s="421" t="str">
        <f>'Info '!C2</f>
        <v>Paysera Bank Georgia JSC</v>
      </c>
    </row>
    <row r="2" spans="1:28">
      <c r="A2" s="345" t="s">
        <v>31</v>
      </c>
      <c r="B2" s="600">
        <f>'1. key ratios '!B2</f>
        <v>45291</v>
      </c>
      <c r="C2" s="435"/>
    </row>
    <row r="3" spans="1:28">
      <c r="A3" s="346" t="s">
        <v>470</v>
      </c>
    </row>
    <row r="5" spans="1:28" ht="15" customHeight="1">
      <c r="A5" s="738" t="s">
        <v>685</v>
      </c>
      <c r="B5" s="739"/>
      <c r="C5" s="744" t="s">
        <v>471</v>
      </c>
      <c r="D5" s="745"/>
      <c r="E5" s="745"/>
      <c r="F5" s="745"/>
      <c r="G5" s="745"/>
      <c r="H5" s="745"/>
      <c r="I5" s="745"/>
      <c r="J5" s="745"/>
      <c r="K5" s="745"/>
      <c r="L5" s="745"/>
      <c r="M5" s="745"/>
      <c r="N5" s="745"/>
      <c r="O5" s="745"/>
      <c r="P5" s="745"/>
      <c r="Q5" s="745"/>
      <c r="R5" s="745"/>
      <c r="S5" s="745"/>
      <c r="T5" s="459"/>
      <c r="U5" s="459"/>
      <c r="V5" s="459"/>
      <c r="W5" s="459"/>
      <c r="X5" s="459"/>
      <c r="Y5" s="459"/>
      <c r="Z5" s="459"/>
      <c r="AA5" s="458"/>
      <c r="AB5" s="453"/>
    </row>
    <row r="6" spans="1:28" ht="12" customHeight="1">
      <c r="A6" s="740"/>
      <c r="B6" s="741"/>
      <c r="C6" s="746" t="s">
        <v>64</v>
      </c>
      <c r="D6" s="748" t="s">
        <v>684</v>
      </c>
      <c r="E6" s="748"/>
      <c r="F6" s="748"/>
      <c r="G6" s="748"/>
      <c r="H6" s="748" t="s">
        <v>683</v>
      </c>
      <c r="I6" s="748"/>
      <c r="J6" s="748"/>
      <c r="K6" s="748"/>
      <c r="L6" s="456"/>
      <c r="M6" s="749" t="s">
        <v>682</v>
      </c>
      <c r="N6" s="749"/>
      <c r="O6" s="749"/>
      <c r="P6" s="749"/>
      <c r="Q6" s="749"/>
      <c r="R6" s="749"/>
      <c r="S6" s="729"/>
      <c r="T6" s="457"/>
      <c r="U6" s="737" t="s">
        <v>681</v>
      </c>
      <c r="V6" s="737"/>
      <c r="W6" s="737"/>
      <c r="X6" s="737"/>
      <c r="Y6" s="737"/>
      <c r="Z6" s="737"/>
      <c r="AA6" s="730"/>
      <c r="AB6" s="456"/>
    </row>
    <row r="7" spans="1:28">
      <c r="A7" s="742"/>
      <c r="B7" s="743"/>
      <c r="C7" s="747"/>
      <c r="D7" s="455"/>
      <c r="E7" s="431" t="s">
        <v>472</v>
      </c>
      <c r="F7" s="431" t="s">
        <v>679</v>
      </c>
      <c r="G7" s="433" t="s">
        <v>680</v>
      </c>
      <c r="H7" s="435"/>
      <c r="I7" s="431" t="s">
        <v>472</v>
      </c>
      <c r="J7" s="431" t="s">
        <v>679</v>
      </c>
      <c r="K7" s="433" t="s">
        <v>680</v>
      </c>
      <c r="L7" s="454"/>
      <c r="M7" s="431" t="s">
        <v>472</v>
      </c>
      <c r="N7" s="431" t="s">
        <v>679</v>
      </c>
      <c r="O7" s="431" t="s">
        <v>678</v>
      </c>
      <c r="P7" s="431" t="s">
        <v>677</v>
      </c>
      <c r="Q7" s="431" t="s">
        <v>676</v>
      </c>
      <c r="R7" s="431" t="s">
        <v>675</v>
      </c>
      <c r="S7" s="431" t="s">
        <v>674</v>
      </c>
      <c r="T7" s="454"/>
      <c r="U7" s="431" t="s">
        <v>472</v>
      </c>
      <c r="V7" s="431" t="s">
        <v>679</v>
      </c>
      <c r="W7" s="431" t="s">
        <v>678</v>
      </c>
      <c r="X7" s="431" t="s">
        <v>677</v>
      </c>
      <c r="Y7" s="431" t="s">
        <v>676</v>
      </c>
      <c r="Z7" s="431" t="s">
        <v>675</v>
      </c>
      <c r="AA7" s="431" t="s">
        <v>674</v>
      </c>
      <c r="AB7" s="453"/>
    </row>
    <row r="8" spans="1:28">
      <c r="A8" s="452">
        <v>1</v>
      </c>
      <c r="B8" s="427" t="s">
        <v>473</v>
      </c>
      <c r="C8" s="427"/>
      <c r="D8" s="423"/>
      <c r="E8" s="423"/>
      <c r="F8" s="423"/>
      <c r="G8" s="423"/>
      <c r="H8" s="423"/>
      <c r="I8" s="423"/>
      <c r="J8" s="423"/>
      <c r="K8" s="423"/>
      <c r="L8" s="423"/>
      <c r="M8" s="423"/>
      <c r="N8" s="423"/>
      <c r="O8" s="423"/>
      <c r="P8" s="423"/>
      <c r="Q8" s="423"/>
      <c r="R8" s="423"/>
      <c r="S8" s="423"/>
      <c r="T8" s="423"/>
      <c r="U8" s="423"/>
      <c r="V8" s="423"/>
      <c r="W8" s="423"/>
      <c r="X8" s="423"/>
      <c r="Y8" s="423"/>
      <c r="Z8" s="423"/>
      <c r="AA8" s="423"/>
    </row>
    <row r="9" spans="1:28">
      <c r="A9" s="423">
        <v>1.1000000000000001</v>
      </c>
      <c r="B9" s="443" t="s">
        <v>474</v>
      </c>
      <c r="C9" s="443"/>
      <c r="D9" s="423"/>
      <c r="E9" s="423"/>
      <c r="F9" s="423"/>
      <c r="G9" s="423"/>
      <c r="H9" s="423"/>
      <c r="I9" s="423"/>
      <c r="J9" s="423"/>
      <c r="K9" s="423"/>
      <c r="L9" s="423"/>
      <c r="M9" s="423"/>
      <c r="N9" s="423"/>
      <c r="O9" s="423"/>
      <c r="P9" s="423"/>
      <c r="Q9" s="423"/>
      <c r="R9" s="423"/>
      <c r="S9" s="423"/>
      <c r="T9" s="423"/>
      <c r="U9" s="423"/>
      <c r="V9" s="423"/>
      <c r="W9" s="423"/>
      <c r="X9" s="423"/>
      <c r="Y9" s="423"/>
      <c r="Z9" s="423"/>
      <c r="AA9" s="423"/>
    </row>
    <row r="10" spans="1:28">
      <c r="A10" s="423">
        <v>1.2</v>
      </c>
      <c r="B10" s="443" t="s">
        <v>475</v>
      </c>
      <c r="C10" s="44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row>
    <row r="11" spans="1:28">
      <c r="A11" s="423">
        <v>1.3</v>
      </c>
      <c r="B11" s="443" t="s">
        <v>476</v>
      </c>
      <c r="C11" s="44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row>
    <row r="12" spans="1:28">
      <c r="A12" s="423">
        <v>1.4</v>
      </c>
      <c r="B12" s="443" t="s">
        <v>477</v>
      </c>
      <c r="C12" s="44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row>
    <row r="13" spans="1:28">
      <c r="A13" s="423">
        <v>1.5</v>
      </c>
      <c r="B13" s="443" t="s">
        <v>478</v>
      </c>
      <c r="C13" s="44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row>
    <row r="14" spans="1:28">
      <c r="A14" s="423">
        <v>1.6</v>
      </c>
      <c r="B14" s="443" t="s">
        <v>479</v>
      </c>
      <c r="C14" s="44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row>
    <row r="15" spans="1:28">
      <c r="A15" s="452">
        <v>2</v>
      </c>
      <c r="B15" s="427" t="s">
        <v>480</v>
      </c>
      <c r="C15" s="427"/>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row>
    <row r="16" spans="1:28">
      <c r="A16" s="423">
        <v>2.1</v>
      </c>
      <c r="B16" s="443" t="s">
        <v>474</v>
      </c>
      <c r="C16" s="44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row>
    <row r="17" spans="1:27">
      <c r="A17" s="423">
        <v>2.2000000000000002</v>
      </c>
      <c r="B17" s="443" t="s">
        <v>475</v>
      </c>
      <c r="C17" s="44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row>
    <row r="18" spans="1:27">
      <c r="A18" s="423">
        <v>2.2999999999999998</v>
      </c>
      <c r="B18" s="443" t="s">
        <v>476</v>
      </c>
      <c r="C18" s="44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row>
    <row r="19" spans="1:27">
      <c r="A19" s="423">
        <v>2.4</v>
      </c>
      <c r="B19" s="443" t="s">
        <v>477</v>
      </c>
      <c r="C19" s="44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row>
    <row r="20" spans="1:27">
      <c r="A20" s="423">
        <v>2.5</v>
      </c>
      <c r="B20" s="443" t="s">
        <v>478</v>
      </c>
      <c r="C20" s="44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row>
    <row r="21" spans="1:27">
      <c r="A21" s="423">
        <v>2.6</v>
      </c>
      <c r="B21" s="443" t="s">
        <v>479</v>
      </c>
      <c r="C21" s="44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row>
    <row r="22" spans="1:27">
      <c r="A22" s="452">
        <v>3</v>
      </c>
      <c r="B22" s="427" t="s">
        <v>520</v>
      </c>
      <c r="C22" s="427"/>
      <c r="D22" s="427"/>
      <c r="E22" s="451"/>
      <c r="F22" s="451"/>
      <c r="G22" s="451"/>
      <c r="H22" s="427"/>
      <c r="I22" s="451"/>
      <c r="J22" s="451"/>
      <c r="K22" s="451"/>
      <c r="L22" s="427"/>
      <c r="M22" s="451"/>
      <c r="N22" s="451"/>
      <c r="O22" s="451"/>
      <c r="P22" s="451"/>
      <c r="Q22" s="451"/>
      <c r="R22" s="451"/>
      <c r="S22" s="451"/>
      <c r="T22" s="427"/>
      <c r="U22" s="451"/>
      <c r="V22" s="451"/>
      <c r="W22" s="451"/>
      <c r="X22" s="451"/>
      <c r="Y22" s="451"/>
      <c r="Z22" s="451"/>
      <c r="AA22" s="451"/>
    </row>
    <row r="23" spans="1:27">
      <c r="A23" s="423">
        <v>3.1</v>
      </c>
      <c r="B23" s="443" t="s">
        <v>474</v>
      </c>
      <c r="C23" s="443"/>
      <c r="D23" s="427"/>
      <c r="E23" s="451"/>
      <c r="F23" s="451"/>
      <c r="G23" s="451"/>
      <c r="H23" s="427"/>
      <c r="I23" s="451"/>
      <c r="J23" s="451"/>
      <c r="K23" s="451"/>
      <c r="L23" s="427"/>
      <c r="M23" s="451"/>
      <c r="N23" s="451"/>
      <c r="O23" s="451"/>
      <c r="P23" s="451"/>
      <c r="Q23" s="451"/>
      <c r="R23" s="451"/>
      <c r="S23" s="451"/>
      <c r="T23" s="427"/>
      <c r="U23" s="451"/>
      <c r="V23" s="451"/>
      <c r="W23" s="451"/>
      <c r="X23" s="451"/>
      <c r="Y23" s="451"/>
      <c r="Z23" s="451"/>
      <c r="AA23" s="451"/>
    </row>
    <row r="24" spans="1:27">
      <c r="A24" s="423">
        <v>3.2</v>
      </c>
      <c r="B24" s="443" t="s">
        <v>475</v>
      </c>
      <c r="C24" s="443"/>
      <c r="D24" s="427"/>
      <c r="E24" s="451"/>
      <c r="F24" s="451"/>
      <c r="G24" s="451"/>
      <c r="H24" s="427"/>
      <c r="I24" s="451"/>
      <c r="J24" s="451"/>
      <c r="K24" s="451"/>
      <c r="L24" s="427"/>
      <c r="M24" s="451"/>
      <c r="N24" s="451"/>
      <c r="O24" s="451"/>
      <c r="P24" s="451"/>
      <c r="Q24" s="451"/>
      <c r="R24" s="451"/>
      <c r="S24" s="451"/>
      <c r="T24" s="427"/>
      <c r="U24" s="451"/>
      <c r="V24" s="451"/>
      <c r="W24" s="451"/>
      <c r="X24" s="451"/>
      <c r="Y24" s="451"/>
      <c r="Z24" s="451"/>
      <c r="AA24" s="451"/>
    </row>
    <row r="25" spans="1:27">
      <c r="A25" s="423">
        <v>3.3</v>
      </c>
      <c r="B25" s="443" t="s">
        <v>476</v>
      </c>
      <c r="C25" s="443"/>
      <c r="D25" s="427"/>
      <c r="E25" s="451"/>
      <c r="F25" s="451"/>
      <c r="G25" s="451"/>
      <c r="H25" s="427"/>
      <c r="I25" s="451"/>
      <c r="J25" s="451"/>
      <c r="K25" s="451"/>
      <c r="L25" s="427"/>
      <c r="M25" s="451"/>
      <c r="N25" s="451"/>
      <c r="O25" s="451"/>
      <c r="P25" s="451"/>
      <c r="Q25" s="451"/>
      <c r="R25" s="451"/>
      <c r="S25" s="451"/>
      <c r="T25" s="427"/>
      <c r="U25" s="451"/>
      <c r="V25" s="451"/>
      <c r="W25" s="451"/>
      <c r="X25" s="451"/>
      <c r="Y25" s="451"/>
      <c r="Z25" s="451"/>
      <c r="AA25" s="451"/>
    </row>
    <row r="26" spans="1:27">
      <c r="A26" s="423">
        <v>3.4</v>
      </c>
      <c r="B26" s="443" t="s">
        <v>477</v>
      </c>
      <c r="C26" s="443"/>
      <c r="D26" s="427"/>
      <c r="E26" s="451"/>
      <c r="F26" s="451"/>
      <c r="G26" s="451"/>
      <c r="H26" s="427"/>
      <c r="I26" s="451"/>
      <c r="J26" s="451"/>
      <c r="K26" s="451"/>
      <c r="L26" s="427"/>
      <c r="M26" s="451"/>
      <c r="N26" s="451"/>
      <c r="O26" s="451"/>
      <c r="P26" s="451"/>
      <c r="Q26" s="451"/>
      <c r="R26" s="451"/>
      <c r="S26" s="451"/>
      <c r="T26" s="427"/>
      <c r="U26" s="451"/>
      <c r="V26" s="451"/>
      <c r="W26" s="451"/>
      <c r="X26" s="451"/>
      <c r="Y26" s="451"/>
      <c r="Z26" s="451"/>
      <c r="AA26" s="451"/>
    </row>
    <row r="27" spans="1:27">
      <c r="A27" s="423">
        <v>3.5</v>
      </c>
      <c r="B27" s="443" t="s">
        <v>478</v>
      </c>
      <c r="C27" s="443"/>
      <c r="D27" s="427"/>
      <c r="E27" s="451"/>
      <c r="F27" s="451"/>
      <c r="G27" s="451"/>
      <c r="H27" s="427"/>
      <c r="I27" s="451"/>
      <c r="J27" s="451"/>
      <c r="K27" s="451"/>
      <c r="L27" s="427"/>
      <c r="M27" s="451"/>
      <c r="N27" s="451"/>
      <c r="O27" s="451"/>
      <c r="P27" s="451"/>
      <c r="Q27" s="451"/>
      <c r="R27" s="451"/>
      <c r="S27" s="451"/>
      <c r="T27" s="427"/>
      <c r="U27" s="451"/>
      <c r="V27" s="451"/>
      <c r="W27" s="451"/>
      <c r="X27" s="451"/>
      <c r="Y27" s="451"/>
      <c r="Z27" s="451"/>
      <c r="AA27" s="451"/>
    </row>
    <row r="28" spans="1:27">
      <c r="A28" s="423">
        <v>3.6</v>
      </c>
      <c r="B28" s="443" t="s">
        <v>479</v>
      </c>
      <c r="C28" s="443"/>
      <c r="D28" s="427"/>
      <c r="E28" s="451"/>
      <c r="F28" s="451"/>
      <c r="G28" s="451"/>
      <c r="H28" s="427"/>
      <c r="I28" s="451"/>
      <c r="J28" s="451"/>
      <c r="K28" s="451"/>
      <c r="L28" s="427"/>
      <c r="M28" s="451"/>
      <c r="N28" s="451"/>
      <c r="O28" s="451"/>
      <c r="P28" s="451"/>
      <c r="Q28" s="451"/>
      <c r="R28" s="451"/>
      <c r="S28" s="451"/>
      <c r="T28" s="427"/>
      <c r="U28" s="451"/>
      <c r="V28" s="451"/>
      <c r="W28" s="451"/>
      <c r="X28" s="451"/>
      <c r="Y28" s="451"/>
      <c r="Z28" s="451"/>
      <c r="AA28" s="45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election activeCell="B11" sqref="B11"/>
    </sheetView>
  </sheetViews>
  <sheetFormatPr defaultColWidth="9.125" defaultRowHeight="12.75"/>
  <cols>
    <col min="1" max="1" width="11.875" style="434" bestFit="1" customWidth="1"/>
    <col min="2" max="2" width="90.25" style="434" bestFit="1" customWidth="1"/>
    <col min="3" max="3" width="20.125" style="434" customWidth="1"/>
    <col min="4" max="4" width="22.25" style="434" customWidth="1"/>
    <col min="5" max="7" width="17.125" style="434" customWidth="1"/>
    <col min="8" max="8" width="22.25" style="434" customWidth="1"/>
    <col min="9" max="10" width="17.125" style="434" customWidth="1"/>
    <col min="11" max="27" width="22.25" style="434" customWidth="1"/>
    <col min="28" max="16384" width="9.125" style="434"/>
  </cols>
  <sheetData>
    <row r="1" spans="1:27" ht="15">
      <c r="A1" s="345" t="s">
        <v>30</v>
      </c>
      <c r="B1" s="421" t="str">
        <f>'Info '!C2</f>
        <v>Paysera Bank Georgia JSC</v>
      </c>
    </row>
    <row r="2" spans="1:27">
      <c r="A2" s="345" t="s">
        <v>31</v>
      </c>
      <c r="B2" s="420">
        <f>'1. key ratios '!B2</f>
        <v>45291</v>
      </c>
    </row>
    <row r="3" spans="1:27">
      <c r="A3" s="346" t="s">
        <v>482</v>
      </c>
      <c r="C3" s="436"/>
    </row>
    <row r="4" spans="1:27" ht="13.5" thickBot="1">
      <c r="A4" s="346"/>
      <c r="B4" s="436"/>
      <c r="C4" s="436"/>
    </row>
    <row r="5" spans="1:27" ht="13.5" customHeight="1">
      <c r="A5" s="750" t="s">
        <v>688</v>
      </c>
      <c r="B5" s="751"/>
      <c r="C5" s="759" t="s">
        <v>687</v>
      </c>
      <c r="D5" s="760"/>
      <c r="E5" s="760"/>
      <c r="F5" s="760"/>
      <c r="G5" s="760"/>
      <c r="H5" s="760"/>
      <c r="I5" s="760"/>
      <c r="J5" s="760"/>
      <c r="K5" s="760"/>
      <c r="L5" s="760"/>
      <c r="M5" s="760"/>
      <c r="N5" s="760"/>
      <c r="O5" s="760"/>
      <c r="P5" s="760"/>
      <c r="Q5" s="760"/>
      <c r="R5" s="760"/>
      <c r="S5" s="761"/>
      <c r="T5" s="459"/>
      <c r="U5" s="459"/>
      <c r="V5" s="459"/>
      <c r="W5" s="459"/>
      <c r="X5" s="459"/>
      <c r="Y5" s="459"/>
      <c r="Z5" s="459"/>
      <c r="AA5" s="458"/>
    </row>
    <row r="6" spans="1:27" ht="12" customHeight="1">
      <c r="A6" s="752"/>
      <c r="B6" s="753"/>
      <c r="C6" s="756" t="s">
        <v>64</v>
      </c>
      <c r="D6" s="748" t="s">
        <v>684</v>
      </c>
      <c r="E6" s="748"/>
      <c r="F6" s="748"/>
      <c r="G6" s="748"/>
      <c r="H6" s="748" t="s">
        <v>683</v>
      </c>
      <c r="I6" s="748"/>
      <c r="J6" s="748"/>
      <c r="K6" s="748"/>
      <c r="L6" s="456"/>
      <c r="M6" s="749" t="s">
        <v>682</v>
      </c>
      <c r="N6" s="749"/>
      <c r="O6" s="749"/>
      <c r="P6" s="749"/>
      <c r="Q6" s="749"/>
      <c r="R6" s="749"/>
      <c r="S6" s="758"/>
      <c r="T6" s="459"/>
      <c r="U6" s="737" t="s">
        <v>681</v>
      </c>
      <c r="V6" s="737"/>
      <c r="W6" s="737"/>
      <c r="X6" s="737"/>
      <c r="Y6" s="737"/>
      <c r="Z6" s="737"/>
      <c r="AA6" s="730"/>
    </row>
    <row r="7" spans="1:27" ht="25.5">
      <c r="A7" s="754"/>
      <c r="B7" s="755"/>
      <c r="C7" s="757"/>
      <c r="D7" s="455"/>
      <c r="E7" s="431" t="s">
        <v>472</v>
      </c>
      <c r="F7" s="431" t="s">
        <v>679</v>
      </c>
      <c r="G7" s="433" t="s">
        <v>680</v>
      </c>
      <c r="H7" s="435"/>
      <c r="I7" s="431" t="s">
        <v>472</v>
      </c>
      <c r="J7" s="431" t="s">
        <v>679</v>
      </c>
      <c r="K7" s="433" t="s">
        <v>680</v>
      </c>
      <c r="L7" s="454"/>
      <c r="M7" s="431" t="s">
        <v>472</v>
      </c>
      <c r="N7" s="431" t="s">
        <v>679</v>
      </c>
      <c r="O7" s="431" t="s">
        <v>678</v>
      </c>
      <c r="P7" s="431" t="s">
        <v>677</v>
      </c>
      <c r="Q7" s="431" t="s">
        <v>676</v>
      </c>
      <c r="R7" s="431" t="s">
        <v>675</v>
      </c>
      <c r="S7" s="493" t="s">
        <v>674</v>
      </c>
      <c r="T7" s="492"/>
      <c r="U7" s="431" t="s">
        <v>472</v>
      </c>
      <c r="V7" s="431" t="s">
        <v>679</v>
      </c>
      <c r="W7" s="431" t="s">
        <v>678</v>
      </c>
      <c r="X7" s="431" t="s">
        <v>677</v>
      </c>
      <c r="Y7" s="431" t="s">
        <v>676</v>
      </c>
      <c r="Z7" s="431" t="s">
        <v>675</v>
      </c>
      <c r="AA7" s="431" t="s">
        <v>674</v>
      </c>
    </row>
    <row r="8" spans="1:27">
      <c r="A8" s="491">
        <v>1</v>
      </c>
      <c r="B8" s="490" t="s">
        <v>473</v>
      </c>
      <c r="C8" s="489"/>
      <c r="D8" s="423"/>
      <c r="E8" s="423"/>
      <c r="F8" s="423"/>
      <c r="G8" s="423"/>
      <c r="H8" s="423"/>
      <c r="I8" s="423"/>
      <c r="J8" s="423"/>
      <c r="K8" s="423"/>
      <c r="L8" s="423"/>
      <c r="M8" s="423"/>
      <c r="N8" s="423"/>
      <c r="O8" s="423"/>
      <c r="P8" s="423"/>
      <c r="Q8" s="423"/>
      <c r="R8" s="423"/>
      <c r="S8" s="466"/>
      <c r="T8" s="467"/>
      <c r="U8" s="423"/>
      <c r="V8" s="423"/>
      <c r="W8" s="423"/>
      <c r="X8" s="423"/>
      <c r="Y8" s="423"/>
      <c r="Z8" s="423"/>
      <c r="AA8" s="466"/>
    </row>
    <row r="9" spans="1:27">
      <c r="A9" s="482">
        <v>1.1000000000000001</v>
      </c>
      <c r="B9" s="488" t="s">
        <v>483</v>
      </c>
      <c r="C9" s="482"/>
      <c r="D9" s="423"/>
      <c r="E9" s="423"/>
      <c r="F9" s="423"/>
      <c r="G9" s="423"/>
      <c r="H9" s="423"/>
      <c r="I9" s="423"/>
      <c r="J9" s="423"/>
      <c r="K9" s="423"/>
      <c r="L9" s="423"/>
      <c r="M9" s="423"/>
      <c r="N9" s="423"/>
      <c r="O9" s="423"/>
      <c r="P9" s="423"/>
      <c r="Q9" s="423"/>
      <c r="R9" s="423"/>
      <c r="S9" s="466"/>
      <c r="T9" s="467"/>
      <c r="U9" s="423"/>
      <c r="V9" s="423"/>
      <c r="W9" s="423"/>
      <c r="X9" s="423"/>
      <c r="Y9" s="423"/>
      <c r="Z9" s="423"/>
      <c r="AA9" s="466"/>
    </row>
    <row r="10" spans="1:27">
      <c r="A10" s="486" t="s">
        <v>14</v>
      </c>
      <c r="B10" s="487" t="s">
        <v>484</v>
      </c>
      <c r="C10" s="486"/>
      <c r="D10" s="423"/>
      <c r="E10" s="423"/>
      <c r="F10" s="423"/>
      <c r="G10" s="423"/>
      <c r="H10" s="423"/>
      <c r="I10" s="423"/>
      <c r="J10" s="423"/>
      <c r="K10" s="423"/>
      <c r="L10" s="423"/>
      <c r="M10" s="423"/>
      <c r="N10" s="423"/>
      <c r="O10" s="423"/>
      <c r="P10" s="423"/>
      <c r="Q10" s="423"/>
      <c r="R10" s="423"/>
      <c r="S10" s="466"/>
      <c r="T10" s="467"/>
      <c r="U10" s="423"/>
      <c r="V10" s="423"/>
      <c r="W10" s="423"/>
      <c r="X10" s="423"/>
      <c r="Y10" s="423"/>
      <c r="Z10" s="423"/>
      <c r="AA10" s="466"/>
    </row>
    <row r="11" spans="1:27">
      <c r="A11" s="484" t="s">
        <v>485</v>
      </c>
      <c r="B11" s="485" t="s">
        <v>486</v>
      </c>
      <c r="C11" s="484"/>
      <c r="D11" s="423"/>
      <c r="E11" s="423"/>
      <c r="F11" s="423"/>
      <c r="G11" s="423"/>
      <c r="H11" s="423"/>
      <c r="I11" s="423"/>
      <c r="J11" s="423"/>
      <c r="K11" s="423"/>
      <c r="L11" s="423"/>
      <c r="M11" s="423"/>
      <c r="N11" s="423"/>
      <c r="O11" s="423"/>
      <c r="P11" s="423"/>
      <c r="Q11" s="423"/>
      <c r="R11" s="423"/>
      <c r="S11" s="466"/>
      <c r="T11" s="467"/>
      <c r="U11" s="423"/>
      <c r="V11" s="423"/>
      <c r="W11" s="423"/>
      <c r="X11" s="423"/>
      <c r="Y11" s="423"/>
      <c r="Z11" s="423"/>
      <c r="AA11" s="466"/>
    </row>
    <row r="12" spans="1:27">
      <c r="A12" s="484" t="s">
        <v>487</v>
      </c>
      <c r="B12" s="485" t="s">
        <v>488</v>
      </c>
      <c r="C12" s="484"/>
      <c r="D12" s="423"/>
      <c r="E12" s="423"/>
      <c r="F12" s="423"/>
      <c r="G12" s="423"/>
      <c r="H12" s="423"/>
      <c r="I12" s="423"/>
      <c r="J12" s="423"/>
      <c r="K12" s="423"/>
      <c r="L12" s="423"/>
      <c r="M12" s="423"/>
      <c r="N12" s="423"/>
      <c r="O12" s="423"/>
      <c r="P12" s="423"/>
      <c r="Q12" s="423"/>
      <c r="R12" s="423"/>
      <c r="S12" s="466"/>
      <c r="T12" s="467"/>
      <c r="U12" s="423"/>
      <c r="V12" s="423"/>
      <c r="W12" s="423"/>
      <c r="X12" s="423"/>
      <c r="Y12" s="423"/>
      <c r="Z12" s="423"/>
      <c r="AA12" s="466"/>
    </row>
    <row r="13" spans="1:27">
      <c r="A13" s="484" t="s">
        <v>489</v>
      </c>
      <c r="B13" s="485" t="s">
        <v>490</v>
      </c>
      <c r="C13" s="484"/>
      <c r="D13" s="423"/>
      <c r="E13" s="423"/>
      <c r="F13" s="423"/>
      <c r="G13" s="423"/>
      <c r="H13" s="423"/>
      <c r="I13" s="423"/>
      <c r="J13" s="423"/>
      <c r="K13" s="423"/>
      <c r="L13" s="423"/>
      <c r="M13" s="423"/>
      <c r="N13" s="423"/>
      <c r="O13" s="423"/>
      <c r="P13" s="423"/>
      <c r="Q13" s="423"/>
      <c r="R13" s="423"/>
      <c r="S13" s="466"/>
      <c r="T13" s="467"/>
      <c r="U13" s="423"/>
      <c r="V13" s="423"/>
      <c r="W13" s="423"/>
      <c r="X13" s="423"/>
      <c r="Y13" s="423"/>
      <c r="Z13" s="423"/>
      <c r="AA13" s="466"/>
    </row>
    <row r="14" spans="1:27">
      <c r="A14" s="484" t="s">
        <v>491</v>
      </c>
      <c r="B14" s="485" t="s">
        <v>492</v>
      </c>
      <c r="C14" s="484"/>
      <c r="D14" s="423"/>
      <c r="E14" s="423"/>
      <c r="F14" s="423"/>
      <c r="G14" s="423"/>
      <c r="H14" s="423"/>
      <c r="I14" s="423"/>
      <c r="J14" s="423"/>
      <c r="K14" s="423"/>
      <c r="L14" s="423"/>
      <c r="M14" s="423"/>
      <c r="N14" s="423"/>
      <c r="O14" s="423"/>
      <c r="P14" s="423"/>
      <c r="Q14" s="423"/>
      <c r="R14" s="423"/>
      <c r="S14" s="466"/>
      <c r="T14" s="467"/>
      <c r="U14" s="423"/>
      <c r="V14" s="423"/>
      <c r="W14" s="423"/>
      <c r="X14" s="423"/>
      <c r="Y14" s="423"/>
      <c r="Z14" s="423"/>
      <c r="AA14" s="466"/>
    </row>
    <row r="15" spans="1:27">
      <c r="A15" s="483">
        <v>1.2</v>
      </c>
      <c r="B15" s="481" t="s">
        <v>686</v>
      </c>
      <c r="C15" s="483"/>
      <c r="D15" s="423"/>
      <c r="E15" s="423"/>
      <c r="F15" s="423"/>
      <c r="G15" s="423"/>
      <c r="H15" s="423"/>
      <c r="I15" s="423"/>
      <c r="J15" s="423"/>
      <c r="K15" s="423"/>
      <c r="L15" s="423"/>
      <c r="M15" s="423"/>
      <c r="N15" s="423"/>
      <c r="O15" s="423"/>
      <c r="P15" s="423"/>
      <c r="Q15" s="423"/>
      <c r="R15" s="423"/>
      <c r="S15" s="466"/>
      <c r="T15" s="467"/>
      <c r="U15" s="423"/>
      <c r="V15" s="423"/>
      <c r="W15" s="423"/>
      <c r="X15" s="423"/>
      <c r="Y15" s="423"/>
      <c r="Z15" s="423"/>
      <c r="AA15" s="466"/>
    </row>
    <row r="16" spans="1:27">
      <c r="A16" s="482">
        <v>1.3</v>
      </c>
      <c r="B16" s="481" t="s">
        <v>531</v>
      </c>
      <c r="C16" s="480"/>
      <c r="D16" s="478"/>
      <c r="E16" s="478"/>
      <c r="F16" s="478"/>
      <c r="G16" s="478"/>
      <c r="H16" s="478"/>
      <c r="I16" s="478"/>
      <c r="J16" s="478"/>
      <c r="K16" s="478"/>
      <c r="L16" s="478"/>
      <c r="M16" s="478"/>
      <c r="N16" s="478"/>
      <c r="O16" s="478"/>
      <c r="P16" s="478"/>
      <c r="Q16" s="478"/>
      <c r="R16" s="478"/>
      <c r="S16" s="477"/>
      <c r="T16" s="479"/>
      <c r="U16" s="478"/>
      <c r="V16" s="478"/>
      <c r="W16" s="478"/>
      <c r="X16" s="478"/>
      <c r="Y16" s="478"/>
      <c r="Z16" s="478"/>
      <c r="AA16" s="477"/>
    </row>
    <row r="17" spans="1:27">
      <c r="A17" s="473" t="s">
        <v>493</v>
      </c>
      <c r="B17" s="476" t="s">
        <v>494</v>
      </c>
      <c r="C17" s="475"/>
      <c r="D17" s="423"/>
      <c r="E17" s="423"/>
      <c r="F17" s="423"/>
      <c r="G17" s="423"/>
      <c r="H17" s="423"/>
      <c r="I17" s="423"/>
      <c r="J17" s="423"/>
      <c r="K17" s="423"/>
      <c r="L17" s="423"/>
      <c r="M17" s="423"/>
      <c r="N17" s="423"/>
      <c r="O17" s="423"/>
      <c r="P17" s="423"/>
      <c r="Q17" s="423"/>
      <c r="R17" s="423"/>
      <c r="S17" s="466"/>
      <c r="T17" s="467"/>
      <c r="U17" s="423"/>
      <c r="V17" s="423"/>
      <c r="W17" s="423"/>
      <c r="X17" s="423"/>
      <c r="Y17" s="423"/>
      <c r="Z17" s="423"/>
      <c r="AA17" s="466"/>
    </row>
    <row r="18" spans="1:27">
      <c r="A18" s="471" t="s">
        <v>495</v>
      </c>
      <c r="B18" s="472" t="s">
        <v>496</v>
      </c>
      <c r="C18" s="471"/>
      <c r="D18" s="423"/>
      <c r="E18" s="423"/>
      <c r="F18" s="423"/>
      <c r="G18" s="423"/>
      <c r="H18" s="423"/>
      <c r="I18" s="423"/>
      <c r="J18" s="423"/>
      <c r="K18" s="423"/>
      <c r="L18" s="423"/>
      <c r="M18" s="423"/>
      <c r="N18" s="423"/>
      <c r="O18" s="423"/>
      <c r="P18" s="423"/>
      <c r="Q18" s="423"/>
      <c r="R18" s="423"/>
      <c r="S18" s="466"/>
      <c r="T18" s="467"/>
      <c r="U18" s="423"/>
      <c r="V18" s="423"/>
      <c r="W18" s="423"/>
      <c r="X18" s="423"/>
      <c r="Y18" s="423"/>
      <c r="Z18" s="423"/>
      <c r="AA18" s="466"/>
    </row>
    <row r="19" spans="1:27">
      <c r="A19" s="473" t="s">
        <v>497</v>
      </c>
      <c r="B19" s="474" t="s">
        <v>498</v>
      </c>
      <c r="C19" s="473"/>
      <c r="D19" s="423"/>
      <c r="E19" s="423"/>
      <c r="F19" s="423"/>
      <c r="G19" s="423"/>
      <c r="H19" s="423"/>
      <c r="I19" s="423"/>
      <c r="J19" s="423"/>
      <c r="K19" s="423"/>
      <c r="L19" s="423"/>
      <c r="M19" s="423"/>
      <c r="N19" s="423"/>
      <c r="O19" s="423"/>
      <c r="P19" s="423"/>
      <c r="Q19" s="423"/>
      <c r="R19" s="423"/>
      <c r="S19" s="466"/>
      <c r="T19" s="467"/>
      <c r="U19" s="423"/>
      <c r="V19" s="423"/>
      <c r="W19" s="423"/>
      <c r="X19" s="423"/>
      <c r="Y19" s="423"/>
      <c r="Z19" s="423"/>
      <c r="AA19" s="466"/>
    </row>
    <row r="20" spans="1:27">
      <c r="A20" s="471" t="s">
        <v>499</v>
      </c>
      <c r="B20" s="472" t="s">
        <v>496</v>
      </c>
      <c r="C20" s="471"/>
      <c r="D20" s="423"/>
      <c r="E20" s="423"/>
      <c r="F20" s="423"/>
      <c r="G20" s="423"/>
      <c r="H20" s="423"/>
      <c r="I20" s="423"/>
      <c r="J20" s="423"/>
      <c r="K20" s="423"/>
      <c r="L20" s="423"/>
      <c r="M20" s="423"/>
      <c r="N20" s="423"/>
      <c r="O20" s="423"/>
      <c r="P20" s="423"/>
      <c r="Q20" s="423"/>
      <c r="R20" s="423"/>
      <c r="S20" s="466"/>
      <c r="T20" s="467"/>
      <c r="U20" s="423"/>
      <c r="V20" s="423"/>
      <c r="W20" s="423"/>
      <c r="X20" s="423"/>
      <c r="Y20" s="423"/>
      <c r="Z20" s="423"/>
      <c r="AA20" s="466"/>
    </row>
    <row r="21" spans="1:27">
      <c r="A21" s="470">
        <v>1.4</v>
      </c>
      <c r="B21" s="469" t="s">
        <v>500</v>
      </c>
      <c r="C21" s="468"/>
      <c r="D21" s="423"/>
      <c r="E21" s="423"/>
      <c r="F21" s="423"/>
      <c r="G21" s="423"/>
      <c r="H21" s="423"/>
      <c r="I21" s="423"/>
      <c r="J21" s="423"/>
      <c r="K21" s="423"/>
      <c r="L21" s="423"/>
      <c r="M21" s="423"/>
      <c r="N21" s="423"/>
      <c r="O21" s="423"/>
      <c r="P21" s="423"/>
      <c r="Q21" s="423"/>
      <c r="R21" s="423"/>
      <c r="S21" s="466"/>
      <c r="T21" s="467"/>
      <c r="U21" s="423"/>
      <c r="V21" s="423"/>
      <c r="W21" s="423"/>
      <c r="X21" s="423"/>
      <c r="Y21" s="423"/>
      <c r="Z21" s="423"/>
      <c r="AA21" s="466"/>
    </row>
    <row r="22" spans="1:27" ht="13.5" thickBot="1">
      <c r="A22" s="465">
        <v>1.5</v>
      </c>
      <c r="B22" s="464" t="s">
        <v>501</v>
      </c>
      <c r="C22" s="463"/>
      <c r="D22" s="461"/>
      <c r="E22" s="461"/>
      <c r="F22" s="461"/>
      <c r="G22" s="461"/>
      <c r="H22" s="461"/>
      <c r="I22" s="461"/>
      <c r="J22" s="461"/>
      <c r="K22" s="461"/>
      <c r="L22" s="461"/>
      <c r="M22" s="461"/>
      <c r="N22" s="461"/>
      <c r="O22" s="461"/>
      <c r="P22" s="461"/>
      <c r="Q22" s="461"/>
      <c r="R22" s="461"/>
      <c r="S22" s="460"/>
      <c r="T22" s="462"/>
      <c r="U22" s="461"/>
      <c r="V22" s="461"/>
      <c r="W22" s="461"/>
      <c r="X22" s="461"/>
      <c r="Y22" s="461"/>
      <c r="Z22" s="461"/>
      <c r="AA22" s="460"/>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H25" sqref="H25"/>
    </sheetView>
  </sheetViews>
  <sheetFormatPr defaultColWidth="9.125" defaultRowHeight="12.75"/>
  <cols>
    <col min="1" max="1" width="11.875" style="434" bestFit="1" customWidth="1"/>
    <col min="2" max="2" width="93.5" style="434" customWidth="1"/>
    <col min="3" max="3" width="14.625" style="434" customWidth="1"/>
    <col min="4" max="5" width="16.125" style="434" customWidth="1"/>
    <col min="6" max="6" width="16.125" style="453" customWidth="1"/>
    <col min="7" max="7" width="25.25" style="453" customWidth="1"/>
    <col min="8" max="8" width="16.125" style="434" customWidth="1"/>
    <col min="9" max="11" width="16.125" style="453" customWidth="1"/>
    <col min="12" max="12" width="26.25" style="453" customWidth="1"/>
    <col min="13" max="16384" width="9.125" style="434"/>
  </cols>
  <sheetData>
    <row r="1" spans="1:12" ht="15">
      <c r="A1" s="345" t="s">
        <v>30</v>
      </c>
      <c r="B1" s="421" t="str">
        <f>'Info '!C2</f>
        <v>Paysera Bank Georgia JSC</v>
      </c>
      <c r="F1" s="434"/>
      <c r="G1" s="434"/>
      <c r="I1" s="434"/>
      <c r="J1" s="434"/>
      <c r="K1" s="434"/>
      <c r="L1" s="434"/>
    </row>
    <row r="2" spans="1:12">
      <c r="A2" s="345" t="s">
        <v>31</v>
      </c>
      <c r="B2" s="420">
        <f>'1. key ratios '!B2</f>
        <v>45291</v>
      </c>
      <c r="F2" s="434"/>
      <c r="G2" s="434"/>
      <c r="I2" s="434"/>
      <c r="J2" s="434"/>
      <c r="K2" s="434"/>
      <c r="L2" s="434"/>
    </row>
    <row r="3" spans="1:12">
      <c r="A3" s="346" t="s">
        <v>502</v>
      </c>
      <c r="F3" s="434"/>
      <c r="G3" s="434"/>
      <c r="I3" s="434"/>
      <c r="J3" s="434"/>
      <c r="K3" s="434"/>
      <c r="L3" s="434"/>
    </row>
    <row r="4" spans="1:12">
      <c r="F4" s="434"/>
      <c r="G4" s="434"/>
      <c r="I4" s="434"/>
      <c r="J4" s="434"/>
      <c r="K4" s="434"/>
      <c r="L4" s="434"/>
    </row>
    <row r="5" spans="1:12" ht="37.5" customHeight="1">
      <c r="A5" s="716" t="s">
        <v>519</v>
      </c>
      <c r="B5" s="717"/>
      <c r="C5" s="762" t="s">
        <v>503</v>
      </c>
      <c r="D5" s="763"/>
      <c r="E5" s="763"/>
      <c r="F5" s="763"/>
      <c r="G5" s="763"/>
      <c r="H5" s="762" t="s">
        <v>663</v>
      </c>
      <c r="I5" s="764"/>
      <c r="J5" s="764"/>
      <c r="K5" s="764"/>
      <c r="L5" s="765"/>
    </row>
    <row r="6" spans="1:12" ht="39.6" customHeight="1">
      <c r="A6" s="720"/>
      <c r="B6" s="721"/>
      <c r="C6" s="348"/>
      <c r="D6" s="432" t="s">
        <v>684</v>
      </c>
      <c r="E6" s="432" t="s">
        <v>683</v>
      </c>
      <c r="F6" s="432" t="s">
        <v>682</v>
      </c>
      <c r="G6" s="432" t="s">
        <v>681</v>
      </c>
      <c r="H6" s="454"/>
      <c r="I6" s="432" t="s">
        <v>684</v>
      </c>
      <c r="J6" s="432" t="s">
        <v>683</v>
      </c>
      <c r="K6" s="432" t="s">
        <v>682</v>
      </c>
      <c r="L6" s="432" t="s">
        <v>681</v>
      </c>
    </row>
    <row r="7" spans="1:12">
      <c r="A7" s="423">
        <v>1</v>
      </c>
      <c r="B7" s="438" t="s">
        <v>522</v>
      </c>
      <c r="C7" s="438"/>
      <c r="D7" s="423"/>
      <c r="E7" s="423"/>
      <c r="F7" s="496"/>
      <c r="G7" s="496"/>
      <c r="H7" s="423"/>
      <c r="I7" s="496"/>
      <c r="J7" s="496"/>
      <c r="K7" s="496"/>
      <c r="L7" s="496"/>
    </row>
    <row r="8" spans="1:12">
      <c r="A8" s="423">
        <v>2</v>
      </c>
      <c r="B8" s="438" t="s">
        <v>435</v>
      </c>
      <c r="C8" s="438"/>
      <c r="D8" s="423"/>
      <c r="E8" s="423"/>
      <c r="F8" s="431"/>
      <c r="G8" s="431"/>
      <c r="H8" s="423"/>
      <c r="I8" s="431"/>
      <c r="J8" s="431"/>
      <c r="K8" s="431"/>
      <c r="L8" s="431"/>
    </row>
    <row r="9" spans="1:12">
      <c r="A9" s="423">
        <v>3</v>
      </c>
      <c r="B9" s="438" t="s">
        <v>436</v>
      </c>
      <c r="C9" s="438"/>
      <c r="D9" s="423"/>
      <c r="E9" s="423"/>
      <c r="F9" s="433"/>
      <c r="G9" s="433"/>
      <c r="H9" s="423"/>
      <c r="I9" s="433"/>
      <c r="J9" s="433"/>
      <c r="K9" s="433"/>
      <c r="L9" s="433"/>
    </row>
    <row r="10" spans="1:12">
      <c r="A10" s="423">
        <v>4</v>
      </c>
      <c r="B10" s="438" t="s">
        <v>523</v>
      </c>
      <c r="C10" s="438"/>
      <c r="D10" s="423"/>
      <c r="E10" s="423"/>
      <c r="F10" s="433"/>
      <c r="G10" s="433"/>
      <c r="H10" s="423"/>
      <c r="I10" s="433"/>
      <c r="J10" s="433"/>
      <c r="K10" s="433"/>
      <c r="L10" s="433"/>
    </row>
    <row r="11" spans="1:12">
      <c r="A11" s="423">
        <v>5</v>
      </c>
      <c r="B11" s="438" t="s">
        <v>437</v>
      </c>
      <c r="C11" s="438"/>
      <c r="D11" s="423"/>
      <c r="E11" s="423"/>
      <c r="F11" s="433"/>
      <c r="G11" s="433"/>
      <c r="H11" s="423"/>
      <c r="I11" s="433"/>
      <c r="J11" s="433"/>
      <c r="K11" s="433"/>
      <c r="L11" s="433"/>
    </row>
    <row r="12" spans="1:12">
      <c r="A12" s="423">
        <v>6</v>
      </c>
      <c r="B12" s="438" t="s">
        <v>438</v>
      </c>
      <c r="C12" s="438"/>
      <c r="D12" s="423"/>
      <c r="E12" s="423"/>
      <c r="F12" s="433"/>
      <c r="G12" s="433"/>
      <c r="H12" s="423"/>
      <c r="I12" s="433"/>
      <c r="J12" s="433"/>
      <c r="K12" s="433"/>
      <c r="L12" s="433"/>
    </row>
    <row r="13" spans="1:12">
      <c r="A13" s="423">
        <v>7</v>
      </c>
      <c r="B13" s="438" t="s">
        <v>439</v>
      </c>
      <c r="C13" s="438"/>
      <c r="D13" s="423"/>
      <c r="E13" s="423"/>
      <c r="F13" s="433"/>
      <c r="G13" s="433"/>
      <c r="H13" s="423"/>
      <c r="I13" s="433"/>
      <c r="J13" s="433"/>
      <c r="K13" s="433"/>
      <c r="L13" s="433"/>
    </row>
    <row r="14" spans="1:12">
      <c r="A14" s="423">
        <v>8</v>
      </c>
      <c r="B14" s="438" t="s">
        <v>440</v>
      </c>
      <c r="C14" s="438"/>
      <c r="D14" s="423"/>
      <c r="E14" s="423"/>
      <c r="F14" s="433"/>
      <c r="G14" s="433"/>
      <c r="H14" s="423"/>
      <c r="I14" s="433"/>
      <c r="J14" s="433"/>
      <c r="K14" s="433"/>
      <c r="L14" s="433"/>
    </row>
    <row r="15" spans="1:12">
      <c r="A15" s="423">
        <v>9</v>
      </c>
      <c r="B15" s="438" t="s">
        <v>441</v>
      </c>
      <c r="C15" s="438"/>
      <c r="D15" s="423"/>
      <c r="E15" s="423"/>
      <c r="F15" s="433"/>
      <c r="G15" s="433"/>
      <c r="H15" s="423"/>
      <c r="I15" s="433"/>
      <c r="J15" s="433"/>
      <c r="K15" s="433"/>
      <c r="L15" s="433"/>
    </row>
    <row r="16" spans="1:12">
      <c r="A16" s="423">
        <v>10</v>
      </c>
      <c r="B16" s="438" t="s">
        <v>442</v>
      </c>
      <c r="C16" s="438"/>
      <c r="D16" s="423"/>
      <c r="E16" s="423"/>
      <c r="F16" s="433"/>
      <c r="G16" s="433"/>
      <c r="H16" s="423"/>
      <c r="I16" s="433"/>
      <c r="J16" s="433"/>
      <c r="K16" s="433"/>
      <c r="L16" s="433"/>
    </row>
    <row r="17" spans="1:12">
      <c r="A17" s="423">
        <v>11</v>
      </c>
      <c r="B17" s="438" t="s">
        <v>443</v>
      </c>
      <c r="C17" s="438"/>
      <c r="D17" s="423"/>
      <c r="E17" s="423"/>
      <c r="F17" s="433"/>
      <c r="G17" s="433"/>
      <c r="H17" s="423"/>
      <c r="I17" s="433"/>
      <c r="J17" s="433"/>
      <c r="K17" s="433"/>
      <c r="L17" s="433"/>
    </row>
    <row r="18" spans="1:12">
      <c r="A18" s="423">
        <v>12</v>
      </c>
      <c r="B18" s="438" t="s">
        <v>444</v>
      </c>
      <c r="C18" s="438"/>
      <c r="D18" s="423"/>
      <c r="E18" s="423"/>
      <c r="F18" s="433"/>
      <c r="G18" s="433"/>
      <c r="H18" s="423"/>
      <c r="I18" s="433"/>
      <c r="J18" s="433"/>
      <c r="K18" s="433"/>
      <c r="L18" s="433"/>
    </row>
    <row r="19" spans="1:12">
      <c r="A19" s="423">
        <v>13</v>
      </c>
      <c r="B19" s="438" t="s">
        <v>445</v>
      </c>
      <c r="C19" s="438"/>
      <c r="D19" s="423"/>
      <c r="E19" s="423"/>
      <c r="F19" s="433"/>
      <c r="G19" s="433"/>
      <c r="H19" s="423"/>
      <c r="I19" s="433"/>
      <c r="J19" s="433"/>
      <c r="K19" s="433"/>
      <c r="L19" s="433"/>
    </row>
    <row r="20" spans="1:12">
      <c r="A20" s="423">
        <v>14</v>
      </c>
      <c r="B20" s="438" t="s">
        <v>446</v>
      </c>
      <c r="C20" s="438"/>
      <c r="D20" s="423"/>
      <c r="E20" s="423"/>
      <c r="F20" s="433"/>
      <c r="G20" s="433"/>
      <c r="H20" s="423"/>
      <c r="I20" s="433"/>
      <c r="J20" s="433"/>
      <c r="K20" s="433"/>
      <c r="L20" s="433"/>
    </row>
    <row r="21" spans="1:12">
      <c r="A21" s="423">
        <v>15</v>
      </c>
      <c r="B21" s="438" t="s">
        <v>447</v>
      </c>
      <c r="C21" s="438"/>
      <c r="D21" s="423"/>
      <c r="E21" s="423"/>
      <c r="F21" s="433"/>
      <c r="G21" s="433"/>
      <c r="H21" s="423"/>
      <c r="I21" s="433"/>
      <c r="J21" s="433"/>
      <c r="K21" s="433"/>
      <c r="L21" s="433"/>
    </row>
    <row r="22" spans="1:12">
      <c r="A22" s="423">
        <v>16</v>
      </c>
      <c r="B22" s="438" t="s">
        <v>448</v>
      </c>
      <c r="C22" s="438"/>
      <c r="D22" s="423"/>
      <c r="E22" s="423"/>
      <c r="F22" s="433"/>
      <c r="G22" s="433"/>
      <c r="H22" s="423"/>
      <c r="I22" s="433"/>
      <c r="J22" s="433"/>
      <c r="K22" s="433"/>
      <c r="L22" s="433"/>
    </row>
    <row r="23" spans="1:12">
      <c r="A23" s="423">
        <v>17</v>
      </c>
      <c r="B23" s="438" t="s">
        <v>526</v>
      </c>
      <c r="C23" s="438"/>
      <c r="D23" s="423"/>
      <c r="E23" s="423"/>
      <c r="F23" s="433"/>
      <c r="G23" s="433"/>
      <c r="H23" s="423"/>
      <c r="I23" s="433"/>
      <c r="J23" s="433"/>
      <c r="K23" s="433"/>
      <c r="L23" s="433"/>
    </row>
    <row r="24" spans="1:12">
      <c r="A24" s="423">
        <v>18</v>
      </c>
      <c r="B24" s="438" t="s">
        <v>449</v>
      </c>
      <c r="C24" s="438"/>
      <c r="D24" s="423"/>
      <c r="E24" s="423"/>
      <c r="F24" s="433"/>
      <c r="G24" s="433"/>
      <c r="H24" s="423"/>
      <c r="I24" s="433"/>
      <c r="J24" s="433"/>
      <c r="K24" s="433"/>
      <c r="L24" s="433"/>
    </row>
    <row r="25" spans="1:12">
      <c r="A25" s="423">
        <v>19</v>
      </c>
      <c r="B25" s="438" t="s">
        <v>450</v>
      </c>
      <c r="C25" s="438"/>
      <c r="D25" s="423"/>
      <c r="E25" s="423"/>
      <c r="F25" s="433"/>
      <c r="G25" s="433"/>
      <c r="H25" s="423"/>
      <c r="I25" s="433"/>
      <c r="J25" s="433"/>
      <c r="K25" s="433"/>
      <c r="L25" s="433"/>
    </row>
    <row r="26" spans="1:12">
      <c r="A26" s="423">
        <v>20</v>
      </c>
      <c r="B26" s="438" t="s">
        <v>525</v>
      </c>
      <c r="C26" s="438"/>
      <c r="D26" s="423"/>
      <c r="E26" s="423"/>
      <c r="F26" s="433"/>
      <c r="G26" s="433"/>
      <c r="H26" s="423"/>
      <c r="I26" s="433"/>
      <c r="J26" s="433"/>
      <c r="K26" s="433"/>
      <c r="L26" s="433"/>
    </row>
    <row r="27" spans="1:12">
      <c r="A27" s="423">
        <v>21</v>
      </c>
      <c r="B27" s="438" t="s">
        <v>451</v>
      </c>
      <c r="C27" s="438"/>
      <c r="D27" s="423"/>
      <c r="E27" s="423"/>
      <c r="F27" s="433"/>
      <c r="G27" s="433"/>
      <c r="H27" s="423"/>
      <c r="I27" s="433"/>
      <c r="J27" s="433"/>
      <c r="K27" s="433"/>
      <c r="L27" s="433"/>
    </row>
    <row r="28" spans="1:12">
      <c r="A28" s="423">
        <v>22</v>
      </c>
      <c r="B28" s="438" t="s">
        <v>452</v>
      </c>
      <c r="C28" s="438"/>
      <c r="D28" s="423"/>
      <c r="E28" s="423"/>
      <c r="F28" s="433"/>
      <c r="G28" s="433"/>
      <c r="H28" s="423"/>
      <c r="I28" s="433"/>
      <c r="J28" s="433"/>
      <c r="K28" s="433"/>
      <c r="L28" s="433"/>
    </row>
    <row r="29" spans="1:12">
      <c r="A29" s="423">
        <v>23</v>
      </c>
      <c r="B29" s="438" t="s">
        <v>453</v>
      </c>
      <c r="C29" s="438"/>
      <c r="D29" s="423"/>
      <c r="E29" s="423"/>
      <c r="F29" s="433"/>
      <c r="G29" s="433"/>
      <c r="H29" s="423"/>
      <c r="I29" s="433"/>
      <c r="J29" s="433"/>
      <c r="K29" s="433"/>
      <c r="L29" s="433"/>
    </row>
    <row r="30" spans="1:12">
      <c r="A30" s="423">
        <v>24</v>
      </c>
      <c r="B30" s="438" t="s">
        <v>524</v>
      </c>
      <c r="C30" s="438"/>
      <c r="D30" s="423"/>
      <c r="E30" s="423"/>
      <c r="F30" s="433"/>
      <c r="G30" s="433"/>
      <c r="H30" s="423"/>
      <c r="I30" s="433"/>
      <c r="J30" s="433"/>
      <c r="K30" s="433"/>
      <c r="L30" s="433"/>
    </row>
    <row r="31" spans="1:12">
      <c r="A31" s="423">
        <v>25</v>
      </c>
      <c r="B31" s="438" t="s">
        <v>454</v>
      </c>
      <c r="C31" s="438"/>
      <c r="D31" s="423"/>
      <c r="E31" s="423"/>
      <c r="F31" s="433"/>
      <c r="G31" s="433"/>
      <c r="H31" s="423"/>
      <c r="I31" s="433"/>
      <c r="J31" s="433"/>
      <c r="K31" s="433"/>
      <c r="L31" s="433"/>
    </row>
    <row r="32" spans="1:12">
      <c r="A32" s="423">
        <v>26</v>
      </c>
      <c r="B32" s="438" t="s">
        <v>521</v>
      </c>
      <c r="C32" s="438"/>
      <c r="D32" s="423"/>
      <c r="E32" s="423"/>
      <c r="F32" s="433"/>
      <c r="G32" s="433"/>
      <c r="H32" s="423"/>
      <c r="I32" s="433"/>
      <c r="J32" s="433"/>
      <c r="K32" s="433"/>
      <c r="L32" s="433"/>
    </row>
    <row r="33" spans="1:12">
      <c r="A33" s="423">
        <v>27</v>
      </c>
      <c r="B33" s="495" t="s">
        <v>64</v>
      </c>
      <c r="C33" s="495"/>
      <c r="D33" s="423"/>
      <c r="E33" s="423"/>
      <c r="F33" s="433"/>
      <c r="G33" s="433"/>
      <c r="H33" s="423"/>
      <c r="I33" s="433"/>
      <c r="J33" s="433"/>
      <c r="K33" s="433"/>
      <c r="L33" s="433"/>
    </row>
    <row r="35" spans="1:12">
      <c r="B35" s="494"/>
      <c r="C35" s="494"/>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D17" sqref="D17"/>
    </sheetView>
  </sheetViews>
  <sheetFormatPr defaultColWidth="8.75" defaultRowHeight="12.75"/>
  <cols>
    <col min="1" max="1" width="11.875" style="497" bestFit="1" customWidth="1"/>
    <col min="2" max="2" width="68.75" style="497" customWidth="1"/>
    <col min="3" max="11" width="28.25" style="497" customWidth="1"/>
    <col min="12" max="16384" width="8.75" style="497"/>
  </cols>
  <sheetData>
    <row r="1" spans="1:11" s="434" customFormat="1" ht="15">
      <c r="A1" s="345" t="s">
        <v>30</v>
      </c>
      <c r="B1" s="421" t="str">
        <f>'Info '!C2</f>
        <v>Paysera Bank Georgia JSC</v>
      </c>
    </row>
    <row r="2" spans="1:11" s="434" customFormat="1">
      <c r="A2" s="345" t="s">
        <v>31</v>
      </c>
      <c r="B2" s="420">
        <f>'1. key ratios '!B2</f>
        <v>45291</v>
      </c>
    </row>
    <row r="3" spans="1:11" s="434" customFormat="1">
      <c r="A3" s="346" t="s">
        <v>504</v>
      </c>
    </row>
    <row r="4" spans="1:11">
      <c r="C4" s="501" t="s">
        <v>698</v>
      </c>
      <c r="D4" s="501" t="s">
        <v>697</v>
      </c>
      <c r="E4" s="501" t="s">
        <v>696</v>
      </c>
      <c r="F4" s="501" t="s">
        <v>695</v>
      </c>
      <c r="G4" s="501" t="s">
        <v>694</v>
      </c>
      <c r="H4" s="501" t="s">
        <v>693</v>
      </c>
      <c r="I4" s="501" t="s">
        <v>692</v>
      </c>
      <c r="J4" s="501" t="s">
        <v>691</v>
      </c>
      <c r="K4" s="501" t="s">
        <v>690</v>
      </c>
    </row>
    <row r="5" spans="1:11" ht="104.1" customHeight="1">
      <c r="A5" s="766" t="s">
        <v>689</v>
      </c>
      <c r="B5" s="767"/>
      <c r="C5" s="500" t="s">
        <v>505</v>
      </c>
      <c r="D5" s="500" t="s">
        <v>506</v>
      </c>
      <c r="E5" s="500" t="s">
        <v>507</v>
      </c>
      <c r="F5" s="500" t="s">
        <v>508</v>
      </c>
      <c r="G5" s="500" t="s">
        <v>509</v>
      </c>
      <c r="H5" s="500" t="s">
        <v>510</v>
      </c>
      <c r="I5" s="500" t="s">
        <v>511</v>
      </c>
      <c r="J5" s="500" t="s">
        <v>512</v>
      </c>
      <c r="K5" s="500" t="s">
        <v>513</v>
      </c>
    </row>
    <row r="6" spans="1:11">
      <c r="A6" s="423">
        <v>1</v>
      </c>
      <c r="B6" s="423" t="s">
        <v>473</v>
      </c>
      <c r="C6" s="423"/>
      <c r="D6" s="423"/>
      <c r="E6" s="423"/>
      <c r="F6" s="423"/>
      <c r="G6" s="423"/>
      <c r="H6" s="423"/>
      <c r="I6" s="423"/>
      <c r="J6" s="423"/>
      <c r="K6" s="423"/>
    </row>
    <row r="7" spans="1:11">
      <c r="A7" s="423">
        <v>2</v>
      </c>
      <c r="B7" s="423" t="s">
        <v>514</v>
      </c>
      <c r="C7" s="423"/>
      <c r="D7" s="423"/>
      <c r="E7" s="423"/>
      <c r="F7" s="423"/>
      <c r="G7" s="423"/>
      <c r="H7" s="423"/>
      <c r="I7" s="423"/>
      <c r="J7" s="423"/>
      <c r="K7" s="423"/>
    </row>
    <row r="8" spans="1:11">
      <c r="A8" s="423">
        <v>3</v>
      </c>
      <c r="B8" s="423" t="s">
        <v>481</v>
      </c>
      <c r="C8" s="423"/>
      <c r="D8" s="423"/>
      <c r="E8" s="423"/>
      <c r="F8" s="423"/>
      <c r="G8" s="423"/>
      <c r="H8" s="423"/>
      <c r="I8" s="423"/>
      <c r="J8" s="423"/>
      <c r="K8" s="423"/>
    </row>
    <row r="9" spans="1:11">
      <c r="A9" s="423">
        <v>4</v>
      </c>
      <c r="B9" s="443" t="s">
        <v>515</v>
      </c>
      <c r="C9" s="499"/>
      <c r="D9" s="499"/>
      <c r="E9" s="499"/>
      <c r="F9" s="499"/>
      <c r="G9" s="499"/>
      <c r="H9" s="499"/>
      <c r="I9" s="499"/>
      <c r="J9" s="499"/>
      <c r="K9" s="499"/>
    </row>
    <row r="10" spans="1:11">
      <c r="A10" s="423">
        <v>5</v>
      </c>
      <c r="B10" s="443" t="s">
        <v>516</v>
      </c>
      <c r="C10" s="499"/>
      <c r="D10" s="499"/>
      <c r="E10" s="499"/>
      <c r="F10" s="499"/>
      <c r="G10" s="499"/>
      <c r="H10" s="499"/>
      <c r="I10" s="499"/>
      <c r="J10" s="499"/>
      <c r="K10" s="499"/>
    </row>
    <row r="11" spans="1:11">
      <c r="A11" s="423">
        <v>6</v>
      </c>
      <c r="B11" s="443" t="s">
        <v>517</v>
      </c>
      <c r="C11" s="499"/>
      <c r="D11" s="499"/>
      <c r="E11" s="499"/>
      <c r="F11" s="499"/>
      <c r="G11" s="499"/>
      <c r="H11" s="499"/>
      <c r="I11" s="499"/>
      <c r="J11" s="499"/>
      <c r="K11" s="499"/>
    </row>
    <row r="13" spans="1:11" ht="15">
      <c r="B13" s="498"/>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election activeCell="B21" sqref="B21"/>
    </sheetView>
  </sheetViews>
  <sheetFormatPr defaultColWidth="8.75" defaultRowHeight="15"/>
  <cols>
    <col min="1" max="1" width="10" style="502" bestFit="1" customWidth="1"/>
    <col min="2" max="2" width="71.75" style="502" customWidth="1"/>
    <col min="3" max="3" width="10.625" style="502" bestFit="1" customWidth="1"/>
    <col min="4" max="7" width="15.5" style="502" customWidth="1"/>
    <col min="8" max="8" width="10.625" style="502" bestFit="1" customWidth="1"/>
    <col min="9" max="12" width="17.25" style="502" customWidth="1"/>
    <col min="13" max="13" width="10.625" style="502" bestFit="1" customWidth="1"/>
    <col min="14" max="17" width="16.125" style="502" customWidth="1"/>
    <col min="18" max="18" width="12.25" style="502" bestFit="1" customWidth="1"/>
    <col min="19" max="19" width="46.875" style="502" bestFit="1" customWidth="1"/>
    <col min="20" max="20" width="43.5" style="502" bestFit="1" customWidth="1"/>
    <col min="21" max="21" width="45.875" style="502" bestFit="1" customWidth="1"/>
    <col min="22" max="22" width="43.375" style="502" bestFit="1" customWidth="1"/>
    <col min="23" max="16384" width="8.75" style="502"/>
  </cols>
  <sheetData>
    <row r="1" spans="1:22" ht="15.75">
      <c r="A1" s="345" t="s">
        <v>30</v>
      </c>
      <c r="B1" s="421" t="str">
        <f>'Info '!C2</f>
        <v>Paysera Bank Georgia JSC</v>
      </c>
    </row>
    <row r="2" spans="1:22">
      <c r="A2" s="345" t="s">
        <v>31</v>
      </c>
      <c r="B2" s="420">
        <f>'1. key ratios '!B2</f>
        <v>45291</v>
      </c>
    </row>
    <row r="3" spans="1:22">
      <c r="A3" s="346" t="s">
        <v>532</v>
      </c>
      <c r="B3" s="434"/>
    </row>
    <row r="4" spans="1:22">
      <c r="A4" s="346"/>
      <c r="B4" s="434"/>
    </row>
    <row r="5" spans="1:22" ht="24" customHeight="1">
      <c r="A5" s="768" t="s">
        <v>533</v>
      </c>
      <c r="B5" s="769"/>
      <c r="C5" s="773" t="s">
        <v>699</v>
      </c>
      <c r="D5" s="773"/>
      <c r="E5" s="773"/>
      <c r="F5" s="773"/>
      <c r="G5" s="773"/>
      <c r="H5" s="773" t="s">
        <v>551</v>
      </c>
      <c r="I5" s="773"/>
      <c r="J5" s="773"/>
      <c r="K5" s="773"/>
      <c r="L5" s="773"/>
      <c r="M5" s="773" t="s">
        <v>663</v>
      </c>
      <c r="N5" s="773"/>
      <c r="O5" s="773"/>
      <c r="P5" s="773"/>
      <c r="Q5" s="773"/>
      <c r="R5" s="772" t="s">
        <v>534</v>
      </c>
      <c r="S5" s="772" t="s">
        <v>548</v>
      </c>
      <c r="T5" s="772" t="s">
        <v>549</v>
      </c>
      <c r="U5" s="772" t="s">
        <v>709</v>
      </c>
      <c r="V5" s="772" t="s">
        <v>710</v>
      </c>
    </row>
    <row r="6" spans="1:22" ht="36" customHeight="1">
      <c r="A6" s="770"/>
      <c r="B6" s="771"/>
      <c r="C6" s="512"/>
      <c r="D6" s="432" t="s">
        <v>684</v>
      </c>
      <c r="E6" s="432" t="s">
        <v>683</v>
      </c>
      <c r="F6" s="432" t="s">
        <v>682</v>
      </c>
      <c r="G6" s="432" t="s">
        <v>681</v>
      </c>
      <c r="H6" s="512"/>
      <c r="I6" s="432" t="s">
        <v>684</v>
      </c>
      <c r="J6" s="432" t="s">
        <v>683</v>
      </c>
      <c r="K6" s="432" t="s">
        <v>682</v>
      </c>
      <c r="L6" s="432" t="s">
        <v>681</v>
      </c>
      <c r="M6" s="512"/>
      <c r="N6" s="432" t="s">
        <v>684</v>
      </c>
      <c r="O6" s="432" t="s">
        <v>683</v>
      </c>
      <c r="P6" s="432" t="s">
        <v>682</v>
      </c>
      <c r="Q6" s="432" t="s">
        <v>681</v>
      </c>
      <c r="R6" s="772"/>
      <c r="S6" s="772"/>
      <c r="T6" s="772"/>
      <c r="U6" s="772"/>
      <c r="V6" s="772"/>
    </row>
    <row r="7" spans="1:22">
      <c r="A7" s="506">
        <v>1</v>
      </c>
      <c r="B7" s="511" t="s">
        <v>542</v>
      </c>
      <c r="C7" s="499"/>
      <c r="D7" s="499"/>
      <c r="E7" s="499"/>
      <c r="F7" s="499"/>
      <c r="G7" s="499"/>
      <c r="H7" s="499"/>
      <c r="I7" s="499"/>
      <c r="J7" s="499"/>
      <c r="K7" s="499"/>
      <c r="L7" s="499"/>
      <c r="M7" s="499"/>
      <c r="N7" s="499"/>
      <c r="O7" s="499"/>
      <c r="P7" s="499"/>
      <c r="Q7" s="499"/>
      <c r="R7" s="499"/>
      <c r="S7" s="499"/>
      <c r="T7" s="499"/>
      <c r="U7" s="499"/>
      <c r="V7" s="499"/>
    </row>
    <row r="8" spans="1:22">
      <c r="A8" s="506">
        <v>2</v>
      </c>
      <c r="B8" s="510" t="s">
        <v>541</v>
      </c>
      <c r="C8" s="499"/>
      <c r="D8" s="499"/>
      <c r="E8" s="499"/>
      <c r="F8" s="499"/>
      <c r="G8" s="499"/>
      <c r="H8" s="499"/>
      <c r="I8" s="499"/>
      <c r="J8" s="499"/>
      <c r="K8" s="499"/>
      <c r="L8" s="499"/>
      <c r="M8" s="499"/>
      <c r="N8" s="499"/>
      <c r="O8" s="499"/>
      <c r="P8" s="499"/>
      <c r="Q8" s="499"/>
      <c r="R8" s="499"/>
      <c r="S8" s="499"/>
      <c r="T8" s="499"/>
      <c r="U8" s="499"/>
      <c r="V8" s="499"/>
    </row>
    <row r="9" spans="1:22">
      <c r="A9" s="506">
        <v>3</v>
      </c>
      <c r="B9" s="510" t="s">
        <v>540</v>
      </c>
      <c r="C9" s="499"/>
      <c r="D9" s="499"/>
      <c r="E9" s="499"/>
      <c r="F9" s="499"/>
      <c r="G9" s="499"/>
      <c r="H9" s="499"/>
      <c r="I9" s="499"/>
      <c r="J9" s="499"/>
      <c r="K9" s="499"/>
      <c r="L9" s="499"/>
      <c r="M9" s="499"/>
      <c r="N9" s="499"/>
      <c r="O9" s="499"/>
      <c r="P9" s="499"/>
      <c r="Q9" s="499"/>
      <c r="R9" s="499"/>
      <c r="S9" s="499"/>
      <c r="T9" s="499"/>
      <c r="U9" s="499"/>
      <c r="V9" s="499"/>
    </row>
    <row r="10" spans="1:22">
      <c r="A10" s="506">
        <v>4</v>
      </c>
      <c r="B10" s="510" t="s">
        <v>539</v>
      </c>
      <c r="C10" s="499"/>
      <c r="D10" s="499"/>
      <c r="E10" s="499"/>
      <c r="F10" s="499"/>
      <c r="G10" s="499"/>
      <c r="H10" s="499"/>
      <c r="I10" s="499"/>
      <c r="J10" s="499"/>
      <c r="K10" s="499"/>
      <c r="L10" s="499"/>
      <c r="M10" s="499"/>
      <c r="N10" s="499"/>
      <c r="O10" s="499"/>
      <c r="P10" s="499"/>
      <c r="Q10" s="499"/>
      <c r="R10" s="499"/>
      <c r="S10" s="499"/>
      <c r="T10" s="499"/>
      <c r="U10" s="499"/>
      <c r="V10" s="499"/>
    </row>
    <row r="11" spans="1:22">
      <c r="A11" s="506">
        <v>5</v>
      </c>
      <c r="B11" s="510" t="s">
        <v>538</v>
      </c>
      <c r="C11" s="499"/>
      <c r="D11" s="499"/>
      <c r="E11" s="499"/>
      <c r="F11" s="499"/>
      <c r="G11" s="499"/>
      <c r="H11" s="499"/>
      <c r="I11" s="499"/>
      <c r="J11" s="499"/>
      <c r="K11" s="499"/>
      <c r="L11" s="499"/>
      <c r="M11" s="499"/>
      <c r="N11" s="499"/>
      <c r="O11" s="499"/>
      <c r="P11" s="499"/>
      <c r="Q11" s="499"/>
      <c r="R11" s="499"/>
      <c r="S11" s="499"/>
      <c r="T11" s="499"/>
      <c r="U11" s="499"/>
      <c r="V11" s="499"/>
    </row>
    <row r="12" spans="1:22">
      <c r="A12" s="506">
        <v>6</v>
      </c>
      <c r="B12" s="510" t="s">
        <v>537</v>
      </c>
      <c r="C12" s="499"/>
      <c r="D12" s="499"/>
      <c r="E12" s="499"/>
      <c r="F12" s="499"/>
      <c r="G12" s="499"/>
      <c r="H12" s="499"/>
      <c r="I12" s="499"/>
      <c r="J12" s="499"/>
      <c r="K12" s="499"/>
      <c r="L12" s="499"/>
      <c r="M12" s="499"/>
      <c r="N12" s="499"/>
      <c r="O12" s="499"/>
      <c r="P12" s="499"/>
      <c r="Q12" s="499"/>
      <c r="R12" s="499"/>
      <c r="S12" s="499"/>
      <c r="T12" s="499"/>
      <c r="U12" s="499"/>
      <c r="V12" s="499"/>
    </row>
    <row r="13" spans="1:22">
      <c r="A13" s="506">
        <v>7</v>
      </c>
      <c r="B13" s="510" t="s">
        <v>536</v>
      </c>
      <c r="C13" s="499"/>
      <c r="D13" s="499"/>
      <c r="E13" s="499"/>
      <c r="F13" s="499"/>
      <c r="G13" s="499"/>
      <c r="H13" s="499"/>
      <c r="I13" s="499"/>
      <c r="J13" s="499"/>
      <c r="K13" s="499"/>
      <c r="L13" s="499"/>
      <c r="M13" s="499"/>
      <c r="N13" s="499"/>
      <c r="O13" s="499"/>
      <c r="P13" s="499"/>
      <c r="Q13" s="499"/>
      <c r="R13" s="499"/>
      <c r="S13" s="499"/>
      <c r="T13" s="499"/>
      <c r="U13" s="499"/>
      <c r="V13" s="499"/>
    </row>
    <row r="14" spans="1:22">
      <c r="A14" s="504">
        <v>7.1</v>
      </c>
      <c r="B14" s="503" t="s">
        <v>545</v>
      </c>
      <c r="C14" s="499"/>
      <c r="D14" s="499"/>
      <c r="E14" s="499"/>
      <c r="F14" s="499"/>
      <c r="G14" s="499"/>
      <c r="H14" s="499"/>
      <c r="I14" s="499"/>
      <c r="J14" s="499"/>
      <c r="K14" s="499"/>
      <c r="L14" s="499"/>
      <c r="M14" s="499"/>
      <c r="N14" s="499"/>
      <c r="O14" s="499"/>
      <c r="P14" s="499"/>
      <c r="Q14" s="499"/>
      <c r="R14" s="499"/>
      <c r="S14" s="499"/>
      <c r="T14" s="499"/>
      <c r="U14" s="499"/>
      <c r="V14" s="499"/>
    </row>
    <row r="15" spans="1:22">
      <c r="A15" s="504">
        <v>7.2</v>
      </c>
      <c r="B15" s="503" t="s">
        <v>547</v>
      </c>
      <c r="C15" s="499"/>
      <c r="D15" s="499"/>
      <c r="E15" s="499"/>
      <c r="F15" s="499"/>
      <c r="G15" s="499"/>
      <c r="H15" s="499"/>
      <c r="I15" s="499"/>
      <c r="J15" s="499"/>
      <c r="K15" s="499"/>
      <c r="L15" s="499"/>
      <c r="M15" s="499"/>
      <c r="N15" s="499"/>
      <c r="O15" s="499"/>
      <c r="P15" s="499"/>
      <c r="Q15" s="499"/>
      <c r="R15" s="499"/>
      <c r="S15" s="499"/>
      <c r="T15" s="499"/>
      <c r="U15" s="499"/>
      <c r="V15" s="499"/>
    </row>
    <row r="16" spans="1:22">
      <c r="A16" s="504">
        <v>7.3</v>
      </c>
      <c r="B16" s="503" t="s">
        <v>544</v>
      </c>
      <c r="C16" s="499"/>
      <c r="D16" s="499"/>
      <c r="E16" s="499"/>
      <c r="F16" s="499"/>
      <c r="G16" s="499"/>
      <c r="H16" s="499"/>
      <c r="I16" s="499"/>
      <c r="J16" s="499"/>
      <c r="K16" s="499"/>
      <c r="L16" s="499"/>
      <c r="M16" s="499"/>
      <c r="N16" s="499"/>
      <c r="O16" s="499"/>
      <c r="P16" s="499"/>
      <c r="Q16" s="499"/>
      <c r="R16" s="499"/>
      <c r="S16" s="499"/>
      <c r="T16" s="499"/>
      <c r="U16" s="499"/>
      <c r="V16" s="499"/>
    </row>
    <row r="17" spans="1:22">
      <c r="A17" s="506">
        <v>8</v>
      </c>
      <c r="B17" s="510" t="s">
        <v>543</v>
      </c>
      <c r="C17" s="499"/>
      <c r="D17" s="499"/>
      <c r="E17" s="499"/>
      <c r="F17" s="499"/>
      <c r="G17" s="499"/>
      <c r="H17" s="499"/>
      <c r="I17" s="499"/>
      <c r="J17" s="499"/>
      <c r="K17" s="499"/>
      <c r="L17" s="499"/>
      <c r="M17" s="499"/>
      <c r="N17" s="499"/>
      <c r="O17" s="499"/>
      <c r="P17" s="499"/>
      <c r="Q17" s="499"/>
      <c r="R17" s="499"/>
      <c r="S17" s="499"/>
      <c r="T17" s="499"/>
      <c r="U17" s="499"/>
      <c r="V17" s="499"/>
    </row>
    <row r="18" spans="1:22">
      <c r="A18" s="509">
        <v>9</v>
      </c>
      <c r="B18" s="508" t="s">
        <v>535</v>
      </c>
      <c r="C18" s="507"/>
      <c r="D18" s="507"/>
      <c r="E18" s="507"/>
      <c r="F18" s="507"/>
      <c r="G18" s="507"/>
      <c r="H18" s="507"/>
      <c r="I18" s="507"/>
      <c r="J18" s="507"/>
      <c r="K18" s="507"/>
      <c r="L18" s="507"/>
      <c r="M18" s="507"/>
      <c r="N18" s="507"/>
      <c r="O18" s="507"/>
      <c r="P18" s="507"/>
      <c r="Q18" s="507"/>
      <c r="R18" s="507"/>
      <c r="S18" s="507"/>
      <c r="T18" s="507"/>
      <c r="U18" s="507"/>
      <c r="V18" s="507"/>
    </row>
    <row r="19" spans="1:22">
      <c r="A19" s="506">
        <v>10</v>
      </c>
      <c r="B19" s="505" t="s">
        <v>546</v>
      </c>
      <c r="C19" s="499"/>
      <c r="D19" s="499"/>
      <c r="E19" s="499"/>
      <c r="F19" s="499"/>
      <c r="G19" s="499"/>
      <c r="H19" s="499"/>
      <c r="I19" s="499"/>
      <c r="J19" s="499"/>
      <c r="K19" s="499"/>
      <c r="L19" s="499"/>
      <c r="M19" s="499"/>
      <c r="N19" s="499"/>
      <c r="O19" s="499"/>
      <c r="P19" s="499"/>
      <c r="Q19" s="499"/>
      <c r="R19" s="499"/>
      <c r="S19" s="499"/>
      <c r="T19" s="499"/>
      <c r="U19" s="499"/>
      <c r="V19" s="499"/>
    </row>
    <row r="20" spans="1:22">
      <c r="A20" s="504">
        <v>10.1</v>
      </c>
      <c r="B20" s="503" t="s">
        <v>550</v>
      </c>
      <c r="C20" s="499"/>
      <c r="D20" s="499"/>
      <c r="E20" s="499"/>
      <c r="F20" s="499"/>
      <c r="G20" s="499"/>
      <c r="H20" s="499"/>
      <c r="I20" s="499"/>
      <c r="J20" s="499"/>
      <c r="K20" s="499"/>
      <c r="L20" s="499"/>
      <c r="M20" s="499"/>
      <c r="N20" s="499"/>
      <c r="O20" s="499"/>
      <c r="P20" s="499"/>
      <c r="Q20" s="499"/>
      <c r="R20" s="499"/>
      <c r="S20" s="499"/>
      <c r="T20" s="499"/>
      <c r="U20" s="499"/>
      <c r="V20" s="499"/>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zoomScale="115" zoomScaleNormal="115" workbookViewId="0">
      <selection activeCell="C12" sqref="C12"/>
    </sheetView>
  </sheetViews>
  <sheetFormatPr defaultRowHeight="15"/>
  <cols>
    <col min="1" max="1" width="8.75" style="379"/>
    <col min="2" max="2" width="69.25" style="380" customWidth="1"/>
    <col min="3" max="3" width="13.625" style="539" customWidth="1"/>
    <col min="4" max="4" width="14.5" style="539" customWidth="1"/>
    <col min="5" max="8" width="13.125" style="539" customWidth="1"/>
  </cols>
  <sheetData>
    <row r="1" spans="1:8" s="5" customFormat="1" ht="14.25">
      <c r="A1" s="2" t="s">
        <v>30</v>
      </c>
      <c r="B1" s="3" t="str">
        <f>'Info '!C2</f>
        <v>Paysera Bank Georgia JSC</v>
      </c>
      <c r="C1" s="530"/>
      <c r="D1" s="531"/>
      <c r="E1" s="531"/>
      <c r="F1" s="531"/>
      <c r="G1" s="531"/>
      <c r="H1" s="532"/>
    </row>
    <row r="2" spans="1:8" s="5" customFormat="1" ht="14.25">
      <c r="A2" s="2" t="s">
        <v>31</v>
      </c>
      <c r="B2" s="556">
        <f>'1. key ratios '!B2</f>
        <v>45291</v>
      </c>
      <c r="C2" s="530"/>
      <c r="D2" s="531"/>
      <c r="E2" s="531"/>
      <c r="F2" s="531"/>
      <c r="G2" s="531"/>
      <c r="H2" s="532"/>
    </row>
    <row r="3" spans="1:8" s="5" customFormat="1" ht="14.25">
      <c r="A3" s="2"/>
      <c r="B3" s="3"/>
      <c r="C3" s="530"/>
      <c r="D3" s="531"/>
      <c r="E3" s="531"/>
      <c r="F3" s="531"/>
      <c r="G3" s="531"/>
      <c r="H3" s="532"/>
    </row>
    <row r="4" spans="1:8" ht="21" customHeight="1">
      <c r="A4" s="657" t="s">
        <v>6</v>
      </c>
      <c r="B4" s="658" t="s">
        <v>557</v>
      </c>
      <c r="C4" s="660" t="s">
        <v>558</v>
      </c>
      <c r="D4" s="660"/>
      <c r="E4" s="660"/>
      <c r="F4" s="660" t="s">
        <v>559</v>
      </c>
      <c r="G4" s="660"/>
      <c r="H4" s="661"/>
    </row>
    <row r="5" spans="1:8" ht="21" customHeight="1">
      <c r="A5" s="657"/>
      <c r="B5" s="659"/>
      <c r="C5" s="533" t="s">
        <v>32</v>
      </c>
      <c r="D5" s="533" t="s">
        <v>33</v>
      </c>
      <c r="E5" s="533" t="s">
        <v>34</v>
      </c>
      <c r="F5" s="533" t="s">
        <v>32</v>
      </c>
      <c r="G5" s="533" t="s">
        <v>33</v>
      </c>
      <c r="H5" s="533" t="s">
        <v>34</v>
      </c>
    </row>
    <row r="6" spans="1:8" ht="26.45" customHeight="1">
      <c r="A6" s="657"/>
      <c r="B6" s="351" t="s">
        <v>560</v>
      </c>
      <c r="C6" s="662"/>
      <c r="D6" s="663"/>
      <c r="E6" s="663"/>
      <c r="F6" s="663"/>
      <c r="G6" s="663"/>
      <c r="H6" s="664"/>
    </row>
    <row r="7" spans="1:8" ht="23.1" customHeight="1">
      <c r="A7" s="352">
        <v>1</v>
      </c>
      <c r="B7" s="353" t="s">
        <v>561</v>
      </c>
      <c r="C7" s="534">
        <f>SUM(C8:C10)</f>
        <v>1765407.43</v>
      </c>
      <c r="D7" s="534">
        <f>SUM(D8:D10)</f>
        <v>7857114.0199999996</v>
      </c>
      <c r="E7" s="535">
        <f>C7+D7</f>
        <v>9622521.4499999993</v>
      </c>
      <c r="F7" s="534">
        <f>SUM(F8:F10)</f>
        <v>2418411.12</v>
      </c>
      <c r="G7" s="534">
        <f>SUM(G8:G10)</f>
        <v>4025213.4099999997</v>
      </c>
      <c r="H7" s="535">
        <f>F7+G7</f>
        <v>6443624.5299999993</v>
      </c>
    </row>
    <row r="8" spans="1:8">
      <c r="A8" s="352">
        <v>1.1000000000000001</v>
      </c>
      <c r="B8" s="354" t="s">
        <v>562</v>
      </c>
      <c r="C8" s="529">
        <v>109239.2</v>
      </c>
      <c r="D8" s="529">
        <v>193920.02000000002</v>
      </c>
      <c r="E8" s="536">
        <f t="shared" ref="E8:E36" si="0">C8+D8</f>
        <v>303159.22000000003</v>
      </c>
      <c r="F8" s="529">
        <v>0</v>
      </c>
      <c r="G8" s="529">
        <v>0</v>
      </c>
      <c r="H8" s="536">
        <f t="shared" ref="H8:H36" si="1">F8+G8</f>
        <v>0</v>
      </c>
    </row>
    <row r="9" spans="1:8">
      <c r="A9" s="352">
        <v>1.2</v>
      </c>
      <c r="B9" s="354" t="s">
        <v>563</v>
      </c>
      <c r="C9" s="529">
        <v>350970.49</v>
      </c>
      <c r="D9" s="529">
        <v>349929.77</v>
      </c>
      <c r="E9" s="536">
        <f t="shared" si="0"/>
        <v>700900.26</v>
      </c>
      <c r="F9" s="529">
        <v>0</v>
      </c>
      <c r="G9" s="529">
        <v>0</v>
      </c>
      <c r="H9" s="536">
        <f t="shared" si="1"/>
        <v>0</v>
      </c>
    </row>
    <row r="10" spans="1:8">
      <c r="A10" s="352">
        <v>1.3</v>
      </c>
      <c r="B10" s="354" t="s">
        <v>564</v>
      </c>
      <c r="C10" s="529">
        <v>1305197.74</v>
      </c>
      <c r="D10" s="529">
        <v>7313264.2299999995</v>
      </c>
      <c r="E10" s="536">
        <f t="shared" si="0"/>
        <v>8618461.9699999988</v>
      </c>
      <c r="F10" s="529">
        <v>2418411.12</v>
      </c>
      <c r="G10" s="529">
        <v>4025213.4099999997</v>
      </c>
      <c r="H10" s="536">
        <f t="shared" si="1"/>
        <v>6443624.5299999993</v>
      </c>
    </row>
    <row r="11" spans="1:8">
      <c r="A11" s="352">
        <v>2</v>
      </c>
      <c r="B11" s="355" t="s">
        <v>565</v>
      </c>
      <c r="C11" s="534">
        <v>0</v>
      </c>
      <c r="D11" s="534">
        <v>0</v>
      </c>
      <c r="E11" s="535">
        <f t="shared" si="0"/>
        <v>0</v>
      </c>
      <c r="F11" s="529">
        <v>0</v>
      </c>
      <c r="G11" s="529">
        <v>0</v>
      </c>
      <c r="H11" s="535">
        <f t="shared" si="1"/>
        <v>0</v>
      </c>
    </row>
    <row r="12" spans="1:8">
      <c r="A12" s="352">
        <v>2.1</v>
      </c>
      <c r="B12" s="356" t="s">
        <v>566</v>
      </c>
      <c r="C12" s="529">
        <v>0</v>
      </c>
      <c r="D12" s="529">
        <v>0</v>
      </c>
      <c r="E12" s="536">
        <f t="shared" si="0"/>
        <v>0</v>
      </c>
      <c r="F12" s="529">
        <v>0</v>
      </c>
      <c r="G12" s="529">
        <v>0</v>
      </c>
      <c r="H12" s="536">
        <f t="shared" si="1"/>
        <v>0</v>
      </c>
    </row>
    <row r="13" spans="1:8" ht="26.45" customHeight="1">
      <c r="A13" s="352">
        <v>3</v>
      </c>
      <c r="B13" s="357" t="s">
        <v>567</v>
      </c>
      <c r="C13" s="534">
        <v>0</v>
      </c>
      <c r="D13" s="534">
        <v>0</v>
      </c>
      <c r="E13" s="535">
        <f t="shared" si="0"/>
        <v>0</v>
      </c>
      <c r="F13" s="534">
        <v>0</v>
      </c>
      <c r="G13" s="534">
        <v>0</v>
      </c>
      <c r="H13" s="535">
        <f t="shared" si="1"/>
        <v>0</v>
      </c>
    </row>
    <row r="14" spans="1:8" ht="26.45" customHeight="1">
      <c r="A14" s="352">
        <v>4</v>
      </c>
      <c r="B14" s="358" t="s">
        <v>568</v>
      </c>
      <c r="C14" s="534">
        <v>0</v>
      </c>
      <c r="D14" s="534">
        <v>0</v>
      </c>
      <c r="E14" s="535">
        <f t="shared" si="0"/>
        <v>0</v>
      </c>
      <c r="F14" s="534">
        <v>0</v>
      </c>
      <c r="G14" s="534">
        <v>0</v>
      </c>
      <c r="H14" s="535">
        <f t="shared" si="1"/>
        <v>0</v>
      </c>
    </row>
    <row r="15" spans="1:8" ht="24.6" customHeight="1">
      <c r="A15" s="352">
        <v>5</v>
      </c>
      <c r="B15" s="359" t="s">
        <v>569</v>
      </c>
      <c r="C15" s="540">
        <v>0</v>
      </c>
      <c r="D15" s="540">
        <v>0</v>
      </c>
      <c r="E15" s="541">
        <f t="shared" si="0"/>
        <v>0</v>
      </c>
      <c r="F15" s="540">
        <v>0</v>
      </c>
      <c r="G15" s="540">
        <v>0</v>
      </c>
      <c r="H15" s="541">
        <f t="shared" si="1"/>
        <v>0</v>
      </c>
    </row>
    <row r="16" spans="1:8">
      <c r="A16" s="352">
        <v>5.0999999999999996</v>
      </c>
      <c r="B16" s="360" t="s">
        <v>570</v>
      </c>
      <c r="C16" s="529">
        <v>0</v>
      </c>
      <c r="D16" s="529">
        <v>0</v>
      </c>
      <c r="E16" s="536">
        <f t="shared" si="0"/>
        <v>0</v>
      </c>
      <c r="F16" s="529">
        <v>0</v>
      </c>
      <c r="G16" s="529">
        <v>0</v>
      </c>
      <c r="H16" s="536">
        <f t="shared" si="1"/>
        <v>0</v>
      </c>
    </row>
    <row r="17" spans="1:8">
      <c r="A17" s="352">
        <v>5.2</v>
      </c>
      <c r="B17" s="360" t="s">
        <v>571</v>
      </c>
      <c r="C17" s="529">
        <v>0</v>
      </c>
      <c r="D17" s="529">
        <v>0</v>
      </c>
      <c r="E17" s="536">
        <f t="shared" si="0"/>
        <v>0</v>
      </c>
      <c r="F17" s="529">
        <v>0</v>
      </c>
      <c r="G17" s="529">
        <v>0</v>
      </c>
      <c r="H17" s="536">
        <f t="shared" si="1"/>
        <v>0</v>
      </c>
    </row>
    <row r="18" spans="1:8">
      <c r="A18" s="352">
        <v>5.3</v>
      </c>
      <c r="B18" s="361" t="s">
        <v>572</v>
      </c>
      <c r="C18" s="529">
        <v>0</v>
      </c>
      <c r="D18" s="529">
        <v>0</v>
      </c>
      <c r="E18" s="536">
        <f t="shared" si="0"/>
        <v>0</v>
      </c>
      <c r="F18" s="529">
        <v>0</v>
      </c>
      <c r="G18" s="529">
        <v>0</v>
      </c>
      <c r="H18" s="536">
        <f t="shared" si="1"/>
        <v>0</v>
      </c>
    </row>
    <row r="19" spans="1:8">
      <c r="A19" s="352">
        <v>6</v>
      </c>
      <c r="B19" s="357" t="s">
        <v>573</v>
      </c>
      <c r="C19" s="529">
        <v>0</v>
      </c>
      <c r="D19" s="529">
        <v>0</v>
      </c>
      <c r="E19" s="536">
        <f t="shared" si="0"/>
        <v>0</v>
      </c>
      <c r="F19" s="529">
        <v>0</v>
      </c>
      <c r="G19" s="529">
        <v>0</v>
      </c>
      <c r="H19" s="536">
        <f t="shared" si="1"/>
        <v>0</v>
      </c>
    </row>
    <row r="20" spans="1:8">
      <c r="A20" s="352">
        <v>6.1</v>
      </c>
      <c r="B20" s="360" t="s">
        <v>571</v>
      </c>
      <c r="C20" s="529">
        <v>0</v>
      </c>
      <c r="D20" s="529">
        <v>0</v>
      </c>
      <c r="E20" s="536">
        <f t="shared" si="0"/>
        <v>0</v>
      </c>
      <c r="F20" s="529">
        <v>0</v>
      </c>
      <c r="G20" s="529">
        <v>0</v>
      </c>
      <c r="H20" s="536">
        <f t="shared" si="1"/>
        <v>0</v>
      </c>
    </row>
    <row r="21" spans="1:8">
      <c r="A21" s="352">
        <v>6.2</v>
      </c>
      <c r="B21" s="361" t="s">
        <v>572</v>
      </c>
      <c r="C21" s="529">
        <v>0</v>
      </c>
      <c r="D21" s="529">
        <v>0</v>
      </c>
      <c r="E21" s="536">
        <f t="shared" si="0"/>
        <v>0</v>
      </c>
      <c r="F21" s="529">
        <v>0</v>
      </c>
      <c r="G21" s="529">
        <v>0</v>
      </c>
      <c r="H21" s="536">
        <f t="shared" si="1"/>
        <v>0</v>
      </c>
    </row>
    <row r="22" spans="1:8">
      <c r="A22" s="352">
        <v>7</v>
      </c>
      <c r="B22" s="355" t="s">
        <v>574</v>
      </c>
      <c r="C22" s="534">
        <v>0</v>
      </c>
      <c r="D22" s="534">
        <v>0</v>
      </c>
      <c r="E22" s="535">
        <f t="shared" si="0"/>
        <v>0</v>
      </c>
      <c r="F22" s="534">
        <v>0</v>
      </c>
      <c r="G22" s="534">
        <v>0</v>
      </c>
      <c r="H22" s="535">
        <f t="shared" si="1"/>
        <v>0</v>
      </c>
    </row>
    <row r="23" spans="1:8">
      <c r="A23" s="352">
        <v>8</v>
      </c>
      <c r="B23" s="362" t="s">
        <v>575</v>
      </c>
      <c r="C23" s="534">
        <v>0</v>
      </c>
      <c r="D23" s="534">
        <v>0</v>
      </c>
      <c r="E23" s="535">
        <f t="shared" si="0"/>
        <v>0</v>
      </c>
      <c r="F23" s="534">
        <v>0</v>
      </c>
      <c r="G23" s="534">
        <v>0</v>
      </c>
      <c r="H23" s="535">
        <f t="shared" si="1"/>
        <v>0</v>
      </c>
    </row>
    <row r="24" spans="1:8">
      <c r="A24" s="352">
        <v>9</v>
      </c>
      <c r="B24" s="358" t="s">
        <v>576</v>
      </c>
      <c r="C24" s="529">
        <v>437067.79</v>
      </c>
      <c r="D24" s="529">
        <v>0</v>
      </c>
      <c r="E24" s="536">
        <f t="shared" si="0"/>
        <v>437067.79</v>
      </c>
      <c r="F24" s="529">
        <v>563070.06350454933</v>
      </c>
      <c r="G24" s="529">
        <v>0</v>
      </c>
      <c r="H24" s="536">
        <f t="shared" si="1"/>
        <v>563070.06350454933</v>
      </c>
    </row>
    <row r="25" spans="1:8">
      <c r="A25" s="352">
        <v>9.1</v>
      </c>
      <c r="B25" s="360" t="s">
        <v>577</v>
      </c>
      <c r="C25" s="529">
        <v>437067.79</v>
      </c>
      <c r="D25" s="529">
        <v>0</v>
      </c>
      <c r="E25" s="536">
        <f t="shared" si="0"/>
        <v>437067.79</v>
      </c>
      <c r="F25" s="529">
        <v>563070.06350454933</v>
      </c>
      <c r="G25" s="529">
        <v>0</v>
      </c>
      <c r="H25" s="536">
        <f t="shared" si="1"/>
        <v>563070.06350454933</v>
      </c>
    </row>
    <row r="26" spans="1:8">
      <c r="A26" s="352">
        <v>9.1999999999999993</v>
      </c>
      <c r="B26" s="360" t="s">
        <v>578</v>
      </c>
      <c r="C26" s="529">
        <v>0</v>
      </c>
      <c r="D26" s="529">
        <v>0</v>
      </c>
      <c r="E26" s="536">
        <f t="shared" si="0"/>
        <v>0</v>
      </c>
      <c r="F26" s="529">
        <v>0</v>
      </c>
      <c r="G26" s="529">
        <v>0</v>
      </c>
      <c r="H26" s="536">
        <f t="shared" si="1"/>
        <v>0</v>
      </c>
    </row>
    <row r="27" spans="1:8">
      <c r="A27" s="352">
        <v>10</v>
      </c>
      <c r="B27" s="358" t="s">
        <v>579</v>
      </c>
      <c r="C27" s="529">
        <v>200000</v>
      </c>
      <c r="D27" s="529">
        <v>0</v>
      </c>
      <c r="E27" s="536">
        <f t="shared" si="0"/>
        <v>200000</v>
      </c>
      <c r="F27" s="529">
        <v>201846.67</v>
      </c>
      <c r="G27" s="529">
        <v>0</v>
      </c>
      <c r="H27" s="536">
        <f t="shared" si="1"/>
        <v>201846.67</v>
      </c>
    </row>
    <row r="28" spans="1:8">
      <c r="A28" s="352">
        <v>10.1</v>
      </c>
      <c r="B28" s="360" t="s">
        <v>580</v>
      </c>
      <c r="C28" s="529">
        <v>0</v>
      </c>
      <c r="D28" s="529">
        <v>0</v>
      </c>
      <c r="E28" s="536">
        <f t="shared" si="0"/>
        <v>0</v>
      </c>
      <c r="F28" s="529">
        <v>0</v>
      </c>
      <c r="G28" s="529">
        <v>0</v>
      </c>
      <c r="H28" s="536">
        <f t="shared" si="1"/>
        <v>0</v>
      </c>
    </row>
    <row r="29" spans="1:8">
      <c r="A29" s="352">
        <v>10.199999999999999</v>
      </c>
      <c r="B29" s="360" t="s">
        <v>581</v>
      </c>
      <c r="C29" s="529">
        <v>200000</v>
      </c>
      <c r="D29" s="529">
        <v>0</v>
      </c>
      <c r="E29" s="536">
        <f t="shared" si="0"/>
        <v>200000</v>
      </c>
      <c r="F29" s="529">
        <v>201846.67</v>
      </c>
      <c r="G29" s="529">
        <v>0</v>
      </c>
      <c r="H29" s="536">
        <f t="shared" si="1"/>
        <v>201846.67</v>
      </c>
    </row>
    <row r="30" spans="1:8">
      <c r="A30" s="352">
        <v>11</v>
      </c>
      <c r="B30" s="358" t="s">
        <v>582</v>
      </c>
      <c r="C30" s="529">
        <v>0</v>
      </c>
      <c r="D30" s="529">
        <v>0</v>
      </c>
      <c r="E30" s="536">
        <f t="shared" si="0"/>
        <v>0</v>
      </c>
      <c r="F30" s="529">
        <v>0</v>
      </c>
      <c r="G30" s="529">
        <v>0</v>
      </c>
      <c r="H30" s="536">
        <f t="shared" si="1"/>
        <v>0</v>
      </c>
    </row>
    <row r="31" spans="1:8">
      <c r="A31" s="352">
        <v>11.1</v>
      </c>
      <c r="B31" s="360" t="s">
        <v>583</v>
      </c>
      <c r="C31" s="529">
        <v>0</v>
      </c>
      <c r="D31" s="529">
        <v>0</v>
      </c>
      <c r="E31" s="536">
        <f t="shared" si="0"/>
        <v>0</v>
      </c>
      <c r="F31" s="529">
        <v>0</v>
      </c>
      <c r="G31" s="529">
        <v>0</v>
      </c>
      <c r="H31" s="536">
        <f t="shared" si="1"/>
        <v>0</v>
      </c>
    </row>
    <row r="32" spans="1:8">
      <c r="A32" s="352">
        <v>11.2</v>
      </c>
      <c r="B32" s="360" t="s">
        <v>584</v>
      </c>
      <c r="C32" s="529">
        <v>0</v>
      </c>
      <c r="D32" s="529">
        <v>0</v>
      </c>
      <c r="E32" s="536">
        <f t="shared" si="0"/>
        <v>0</v>
      </c>
      <c r="F32" s="529">
        <v>0</v>
      </c>
      <c r="G32" s="529">
        <v>0</v>
      </c>
      <c r="H32" s="536">
        <f t="shared" si="1"/>
        <v>0</v>
      </c>
    </row>
    <row r="33" spans="1:8">
      <c r="A33" s="352">
        <v>13</v>
      </c>
      <c r="B33" s="358" t="s">
        <v>585</v>
      </c>
      <c r="C33" s="529">
        <v>10071.179999999998</v>
      </c>
      <c r="D33" s="529">
        <v>472834.63</v>
      </c>
      <c r="E33" s="536">
        <f t="shared" si="0"/>
        <v>482905.81</v>
      </c>
      <c r="F33" s="529">
        <v>9728.39581799999</v>
      </c>
      <c r="G33" s="529">
        <v>0</v>
      </c>
      <c r="H33" s="536">
        <f t="shared" si="1"/>
        <v>9728.39581799999</v>
      </c>
    </row>
    <row r="34" spans="1:8">
      <c r="A34" s="352">
        <v>13.1</v>
      </c>
      <c r="B34" s="363" t="s">
        <v>586</v>
      </c>
      <c r="C34" s="529">
        <v>0</v>
      </c>
      <c r="D34" s="529">
        <v>0</v>
      </c>
      <c r="E34" s="536">
        <f t="shared" si="0"/>
        <v>0</v>
      </c>
      <c r="F34" s="529">
        <v>0</v>
      </c>
      <c r="G34" s="529">
        <v>0</v>
      </c>
      <c r="H34" s="536">
        <f t="shared" si="1"/>
        <v>0</v>
      </c>
    </row>
    <row r="35" spans="1:8">
      <c r="A35" s="352">
        <v>13.2</v>
      </c>
      <c r="B35" s="363" t="s">
        <v>587</v>
      </c>
      <c r="C35" s="529">
        <v>0</v>
      </c>
      <c r="D35" s="529">
        <v>0</v>
      </c>
      <c r="E35" s="536">
        <f t="shared" si="0"/>
        <v>0</v>
      </c>
      <c r="F35" s="529">
        <v>0</v>
      </c>
      <c r="G35" s="529">
        <v>0</v>
      </c>
      <c r="H35" s="536">
        <f t="shared" si="1"/>
        <v>0</v>
      </c>
    </row>
    <row r="36" spans="1:8">
      <c r="A36" s="352">
        <v>14</v>
      </c>
      <c r="B36" s="364" t="s">
        <v>588</v>
      </c>
      <c r="C36" s="529">
        <v>2412546.4</v>
      </c>
      <c r="D36" s="529">
        <v>8329948.6499999994</v>
      </c>
      <c r="E36" s="536">
        <f t="shared" si="0"/>
        <v>10742495.049999999</v>
      </c>
      <c r="F36" s="529">
        <v>3193056.2493225494</v>
      </c>
      <c r="G36" s="529">
        <v>4025213.4099999997</v>
      </c>
      <c r="H36" s="536">
        <f t="shared" si="1"/>
        <v>7218269.6593225487</v>
      </c>
    </row>
    <row r="37" spans="1:8" ht="22.5" customHeight="1">
      <c r="A37" s="352"/>
      <c r="B37" s="365" t="s">
        <v>589</v>
      </c>
      <c r="C37" s="662"/>
      <c r="D37" s="663"/>
      <c r="E37" s="663"/>
      <c r="F37" s="663"/>
      <c r="G37" s="663"/>
      <c r="H37" s="664"/>
    </row>
    <row r="38" spans="1:8">
      <c r="A38" s="352">
        <v>15</v>
      </c>
      <c r="B38" s="366" t="s">
        <v>590</v>
      </c>
      <c r="C38" s="529">
        <v>0</v>
      </c>
      <c r="D38" s="529">
        <v>0</v>
      </c>
      <c r="E38" s="538">
        <f>C38+D38</f>
        <v>0</v>
      </c>
      <c r="F38" s="537">
        <v>0</v>
      </c>
      <c r="G38" s="537">
        <v>0</v>
      </c>
      <c r="H38" s="538">
        <f>F38+G38</f>
        <v>0</v>
      </c>
    </row>
    <row r="39" spans="1:8">
      <c r="A39" s="367">
        <v>15.1</v>
      </c>
      <c r="B39" s="368" t="s">
        <v>566</v>
      </c>
      <c r="C39" s="529">
        <v>0</v>
      </c>
      <c r="D39" s="529">
        <v>0</v>
      </c>
      <c r="E39" s="538">
        <f t="shared" ref="E39:E53" si="2">C39+D39</f>
        <v>0</v>
      </c>
      <c r="F39" s="537">
        <v>0</v>
      </c>
      <c r="G39" s="537">
        <v>0</v>
      </c>
      <c r="H39" s="538">
        <f t="shared" ref="H39:H53" si="3">F39+G39</f>
        <v>0</v>
      </c>
    </row>
    <row r="40" spans="1:8" ht="24" customHeight="1">
      <c r="A40" s="367">
        <v>16</v>
      </c>
      <c r="B40" s="355" t="s">
        <v>591</v>
      </c>
      <c r="C40" s="529">
        <v>0</v>
      </c>
      <c r="D40" s="529">
        <v>0</v>
      </c>
      <c r="E40" s="538">
        <f t="shared" si="2"/>
        <v>0</v>
      </c>
      <c r="F40" s="537">
        <v>0</v>
      </c>
      <c r="G40" s="537">
        <v>0</v>
      </c>
      <c r="H40" s="538">
        <f t="shared" si="3"/>
        <v>0</v>
      </c>
    </row>
    <row r="41" spans="1:8">
      <c r="A41" s="367">
        <v>17</v>
      </c>
      <c r="B41" s="355" t="s">
        <v>592</v>
      </c>
      <c r="C41" s="537">
        <v>544633.28000000026</v>
      </c>
      <c r="D41" s="537">
        <v>744188.13000000035</v>
      </c>
      <c r="E41" s="538">
        <f t="shared" si="2"/>
        <v>1288821.4100000006</v>
      </c>
      <c r="F41" s="537">
        <v>0</v>
      </c>
      <c r="G41" s="537">
        <v>0</v>
      </c>
      <c r="H41" s="538">
        <f t="shared" si="3"/>
        <v>0</v>
      </c>
    </row>
    <row r="42" spans="1:8">
      <c r="A42" s="367">
        <v>17.100000000000001</v>
      </c>
      <c r="B42" s="369" t="s">
        <v>593</v>
      </c>
      <c r="C42" s="529">
        <v>544633.28000000026</v>
      </c>
      <c r="D42" s="529">
        <v>744188.13000000035</v>
      </c>
      <c r="E42" s="538">
        <f t="shared" si="2"/>
        <v>1288821.4100000006</v>
      </c>
      <c r="F42" s="537">
        <v>0</v>
      </c>
      <c r="G42" s="537">
        <v>0</v>
      </c>
      <c r="H42" s="538">
        <f t="shared" si="3"/>
        <v>0</v>
      </c>
    </row>
    <row r="43" spans="1:8">
      <c r="A43" s="367">
        <v>17.2</v>
      </c>
      <c r="B43" s="370" t="s">
        <v>594</v>
      </c>
      <c r="C43" s="529">
        <v>0</v>
      </c>
      <c r="D43" s="529">
        <v>0</v>
      </c>
      <c r="E43" s="538">
        <f t="shared" si="2"/>
        <v>0</v>
      </c>
      <c r="F43" s="537">
        <v>0</v>
      </c>
      <c r="G43" s="537">
        <v>0</v>
      </c>
      <c r="H43" s="538">
        <f t="shared" si="3"/>
        <v>0</v>
      </c>
    </row>
    <row r="44" spans="1:8">
      <c r="A44" s="367">
        <v>17.3</v>
      </c>
      <c r="B44" s="369" t="s">
        <v>595</v>
      </c>
      <c r="C44" s="529">
        <v>0</v>
      </c>
      <c r="D44" s="529">
        <v>0</v>
      </c>
      <c r="E44" s="538">
        <f t="shared" si="2"/>
        <v>0</v>
      </c>
      <c r="F44" s="537">
        <v>0</v>
      </c>
      <c r="G44" s="537">
        <v>0</v>
      </c>
      <c r="H44" s="538">
        <f t="shared" si="3"/>
        <v>0</v>
      </c>
    </row>
    <row r="45" spans="1:8">
      <c r="A45" s="367">
        <v>17.399999999999999</v>
      </c>
      <c r="B45" s="369" t="s">
        <v>596</v>
      </c>
      <c r="C45" s="529">
        <v>0</v>
      </c>
      <c r="D45" s="529">
        <v>0</v>
      </c>
      <c r="E45" s="538">
        <f t="shared" si="2"/>
        <v>0</v>
      </c>
      <c r="F45" s="537">
        <v>0</v>
      </c>
      <c r="G45" s="537">
        <v>0</v>
      </c>
      <c r="H45" s="538">
        <f t="shared" si="3"/>
        <v>0</v>
      </c>
    </row>
    <row r="46" spans="1:8">
      <c r="A46" s="367">
        <v>18</v>
      </c>
      <c r="B46" s="358" t="s">
        <v>597</v>
      </c>
      <c r="C46" s="529">
        <v>0</v>
      </c>
      <c r="D46" s="529">
        <v>0</v>
      </c>
      <c r="E46" s="538">
        <f t="shared" si="2"/>
        <v>0</v>
      </c>
      <c r="F46" s="537">
        <v>0</v>
      </c>
      <c r="G46" s="537">
        <v>0</v>
      </c>
      <c r="H46" s="538">
        <f t="shared" si="3"/>
        <v>0</v>
      </c>
    </row>
    <row r="47" spans="1:8">
      <c r="A47" s="367">
        <v>19</v>
      </c>
      <c r="B47" s="358" t="s">
        <v>598</v>
      </c>
      <c r="C47" s="537">
        <v>6138.76</v>
      </c>
      <c r="D47" s="537">
        <v>0</v>
      </c>
      <c r="E47" s="538">
        <f t="shared" si="2"/>
        <v>6138.76</v>
      </c>
      <c r="F47" s="537">
        <v>40514</v>
      </c>
      <c r="G47" s="537">
        <v>0</v>
      </c>
      <c r="H47" s="538">
        <f t="shared" si="3"/>
        <v>40514</v>
      </c>
    </row>
    <row r="48" spans="1:8">
      <c r="A48" s="367">
        <v>19.100000000000001</v>
      </c>
      <c r="B48" s="371" t="s">
        <v>599</v>
      </c>
      <c r="C48" s="529">
        <v>1203.76</v>
      </c>
      <c r="D48" s="529">
        <v>0</v>
      </c>
      <c r="E48" s="538">
        <f t="shared" si="2"/>
        <v>1203.76</v>
      </c>
      <c r="F48" s="537">
        <v>0</v>
      </c>
      <c r="G48" s="537">
        <v>0</v>
      </c>
      <c r="H48" s="538">
        <f t="shared" si="3"/>
        <v>0</v>
      </c>
    </row>
    <row r="49" spans="1:8">
      <c r="A49" s="367">
        <v>19.2</v>
      </c>
      <c r="B49" s="372" t="s">
        <v>600</v>
      </c>
      <c r="C49" s="529">
        <v>4935</v>
      </c>
      <c r="D49" s="529">
        <v>0</v>
      </c>
      <c r="E49" s="538">
        <f t="shared" si="2"/>
        <v>4935</v>
      </c>
      <c r="F49" s="537">
        <v>40514</v>
      </c>
      <c r="G49" s="537">
        <v>0</v>
      </c>
      <c r="H49" s="538">
        <f t="shared" si="3"/>
        <v>40514</v>
      </c>
    </row>
    <row r="50" spans="1:8">
      <c r="A50" s="367">
        <v>20</v>
      </c>
      <c r="B50" s="373" t="s">
        <v>601</v>
      </c>
      <c r="C50" s="529">
        <v>0</v>
      </c>
      <c r="D50" s="529">
        <v>0</v>
      </c>
      <c r="E50" s="538">
        <f t="shared" si="2"/>
        <v>0</v>
      </c>
      <c r="F50" s="537">
        <v>0</v>
      </c>
      <c r="G50" s="537">
        <v>0</v>
      </c>
      <c r="H50" s="538">
        <f t="shared" si="3"/>
        <v>0</v>
      </c>
    </row>
    <row r="51" spans="1:8">
      <c r="A51" s="367">
        <v>21</v>
      </c>
      <c r="B51" s="362" t="s">
        <v>602</v>
      </c>
      <c r="C51" s="529">
        <v>22541.030000000002</v>
      </c>
      <c r="D51" s="529">
        <v>1455410.4500000002</v>
      </c>
      <c r="E51" s="538">
        <f t="shared" si="2"/>
        <v>1477951.4800000002</v>
      </c>
      <c r="F51" s="537">
        <v>26420.429999999913</v>
      </c>
      <c r="G51" s="537">
        <v>287123.8243426464</v>
      </c>
      <c r="H51" s="538">
        <f t="shared" si="3"/>
        <v>313544.25434264634</v>
      </c>
    </row>
    <row r="52" spans="1:8">
      <c r="A52" s="367">
        <v>21.1</v>
      </c>
      <c r="B52" s="370" t="s">
        <v>603</v>
      </c>
      <c r="C52" s="529">
        <v>0</v>
      </c>
      <c r="D52" s="529">
        <v>0</v>
      </c>
      <c r="E52" s="538">
        <f t="shared" si="2"/>
        <v>0</v>
      </c>
      <c r="F52" s="537">
        <v>0</v>
      </c>
      <c r="G52" s="537">
        <v>0</v>
      </c>
      <c r="H52" s="538">
        <f t="shared" si="3"/>
        <v>0</v>
      </c>
    </row>
    <row r="53" spans="1:8">
      <c r="A53" s="367">
        <v>22</v>
      </c>
      <c r="B53" s="374" t="s">
        <v>604</v>
      </c>
      <c r="C53" s="644">
        <v>573313.0700000003</v>
      </c>
      <c r="D53" s="644">
        <v>2199598.5800000005</v>
      </c>
      <c r="E53" s="645">
        <f t="shared" si="2"/>
        <v>2772911.6500000008</v>
      </c>
      <c r="F53" s="644">
        <v>66934.429999999906</v>
      </c>
      <c r="G53" s="644">
        <v>287123.8243426464</v>
      </c>
      <c r="H53" s="645">
        <f t="shared" si="3"/>
        <v>354058.25434264634</v>
      </c>
    </row>
    <row r="54" spans="1:8" ht="24" customHeight="1">
      <c r="A54" s="367"/>
      <c r="B54" s="375" t="s">
        <v>605</v>
      </c>
      <c r="C54" s="654"/>
      <c r="D54" s="655"/>
      <c r="E54" s="655"/>
      <c r="F54" s="655"/>
      <c r="G54" s="655"/>
      <c r="H54" s="656"/>
    </row>
    <row r="55" spans="1:8">
      <c r="A55" s="367">
        <v>23</v>
      </c>
      <c r="B55" s="373" t="s">
        <v>606</v>
      </c>
      <c r="C55" s="529">
        <v>3700005</v>
      </c>
      <c r="D55" s="529">
        <v>0</v>
      </c>
      <c r="E55" s="538">
        <f>C55+D55</f>
        <v>3700005</v>
      </c>
      <c r="F55" s="537">
        <v>3250005</v>
      </c>
      <c r="G55" s="537">
        <v>0</v>
      </c>
      <c r="H55" s="538">
        <f>F55+G55</f>
        <v>3250005</v>
      </c>
    </row>
    <row r="56" spans="1:8">
      <c r="A56" s="367">
        <v>24</v>
      </c>
      <c r="B56" s="373" t="s">
        <v>607</v>
      </c>
      <c r="C56" s="529">
        <v>0</v>
      </c>
      <c r="D56" s="529">
        <v>0</v>
      </c>
      <c r="E56" s="538">
        <f t="shared" ref="E56:E69" si="4">C56+D56</f>
        <v>0</v>
      </c>
      <c r="F56" s="537">
        <v>0</v>
      </c>
      <c r="G56" s="537">
        <v>0</v>
      </c>
      <c r="H56" s="538">
        <f t="shared" ref="H56:H69" si="5">F56+G56</f>
        <v>0</v>
      </c>
    </row>
    <row r="57" spans="1:8">
      <c r="A57" s="367">
        <v>25</v>
      </c>
      <c r="B57" s="358" t="s">
        <v>608</v>
      </c>
      <c r="C57" s="529">
        <v>0</v>
      </c>
      <c r="D57" s="529">
        <v>0</v>
      </c>
      <c r="E57" s="538">
        <f t="shared" si="4"/>
        <v>0</v>
      </c>
      <c r="F57" s="537">
        <v>0</v>
      </c>
      <c r="G57" s="537">
        <v>0</v>
      </c>
      <c r="H57" s="538">
        <f t="shared" si="5"/>
        <v>0</v>
      </c>
    </row>
    <row r="58" spans="1:8">
      <c r="A58" s="367">
        <v>26</v>
      </c>
      <c r="B58" s="358" t="s">
        <v>609</v>
      </c>
      <c r="C58" s="529">
        <v>0</v>
      </c>
      <c r="D58" s="529">
        <v>0</v>
      </c>
      <c r="E58" s="538">
        <f t="shared" si="4"/>
        <v>0</v>
      </c>
      <c r="F58" s="537">
        <v>0</v>
      </c>
      <c r="G58" s="537">
        <v>0</v>
      </c>
      <c r="H58" s="538">
        <f t="shared" si="5"/>
        <v>0</v>
      </c>
    </row>
    <row r="59" spans="1:8">
      <c r="A59" s="367">
        <v>27</v>
      </c>
      <c r="B59" s="358" t="s">
        <v>610</v>
      </c>
      <c r="C59" s="537">
        <v>0</v>
      </c>
      <c r="D59" s="537">
        <v>6014649.3900000006</v>
      </c>
      <c r="E59" s="538">
        <f t="shared" si="4"/>
        <v>6014649.3900000006</v>
      </c>
      <c r="F59" s="537">
        <v>0</v>
      </c>
      <c r="G59" s="537">
        <v>4000538</v>
      </c>
      <c r="H59" s="538">
        <f t="shared" si="5"/>
        <v>4000538</v>
      </c>
    </row>
    <row r="60" spans="1:8">
      <c r="A60" s="367">
        <v>27.1</v>
      </c>
      <c r="B60" s="369" t="s">
        <v>611</v>
      </c>
      <c r="C60" s="529">
        <v>0</v>
      </c>
      <c r="D60" s="529">
        <v>0</v>
      </c>
      <c r="E60" s="538">
        <f t="shared" si="4"/>
        <v>0</v>
      </c>
      <c r="F60" s="537">
        <v>0</v>
      </c>
      <c r="G60" s="537">
        <v>0</v>
      </c>
      <c r="H60" s="538">
        <f t="shared" si="5"/>
        <v>0</v>
      </c>
    </row>
    <row r="61" spans="1:8">
      <c r="A61" s="367">
        <v>27.2</v>
      </c>
      <c r="B61" s="369" t="s">
        <v>612</v>
      </c>
      <c r="C61" s="529">
        <v>0</v>
      </c>
      <c r="D61" s="529">
        <v>6014649.3900000006</v>
      </c>
      <c r="E61" s="538">
        <f t="shared" si="4"/>
        <v>6014649.3900000006</v>
      </c>
      <c r="F61" s="537">
        <v>0</v>
      </c>
      <c r="G61" s="537">
        <v>4000538</v>
      </c>
      <c r="H61" s="538">
        <f t="shared" si="5"/>
        <v>4000538</v>
      </c>
    </row>
    <row r="62" spans="1:8">
      <c r="A62" s="367">
        <v>28</v>
      </c>
      <c r="B62" s="376" t="s">
        <v>613</v>
      </c>
      <c r="C62" s="529">
        <v>0</v>
      </c>
      <c r="D62" s="529">
        <v>0</v>
      </c>
      <c r="E62" s="538">
        <f t="shared" si="4"/>
        <v>0</v>
      </c>
      <c r="F62" s="537">
        <v>0</v>
      </c>
      <c r="G62" s="537">
        <v>0</v>
      </c>
      <c r="H62" s="538">
        <f t="shared" si="5"/>
        <v>0</v>
      </c>
    </row>
    <row r="63" spans="1:8">
      <c r="A63" s="367">
        <v>29</v>
      </c>
      <c r="B63" s="358" t="s">
        <v>614</v>
      </c>
      <c r="C63" s="537">
        <v>0</v>
      </c>
      <c r="D63" s="537">
        <v>0</v>
      </c>
      <c r="E63" s="538">
        <f t="shared" si="4"/>
        <v>0</v>
      </c>
      <c r="F63" s="537">
        <v>0</v>
      </c>
      <c r="G63" s="537">
        <v>0</v>
      </c>
      <c r="H63" s="538">
        <f t="shared" si="5"/>
        <v>0</v>
      </c>
    </row>
    <row r="64" spans="1:8">
      <c r="A64" s="367">
        <v>29.1</v>
      </c>
      <c r="B64" s="361" t="s">
        <v>615</v>
      </c>
      <c r="C64" s="529">
        <v>0</v>
      </c>
      <c r="D64" s="529">
        <v>0</v>
      </c>
      <c r="E64" s="538">
        <f t="shared" si="4"/>
        <v>0</v>
      </c>
      <c r="F64" s="537">
        <v>0</v>
      </c>
      <c r="G64" s="537">
        <v>0</v>
      </c>
      <c r="H64" s="538">
        <f t="shared" si="5"/>
        <v>0</v>
      </c>
    </row>
    <row r="65" spans="1:8" ht="24.95" customHeight="1">
      <c r="A65" s="367">
        <v>29.2</v>
      </c>
      <c r="B65" s="371" t="s">
        <v>616</v>
      </c>
      <c r="C65" s="529">
        <v>0</v>
      </c>
      <c r="D65" s="529">
        <v>0</v>
      </c>
      <c r="E65" s="538">
        <f t="shared" si="4"/>
        <v>0</v>
      </c>
      <c r="F65" s="537">
        <v>0</v>
      </c>
      <c r="G65" s="537">
        <v>0</v>
      </c>
      <c r="H65" s="538">
        <f t="shared" si="5"/>
        <v>0</v>
      </c>
    </row>
    <row r="66" spans="1:8" ht="22.5" customHeight="1">
      <c r="A66" s="367">
        <v>29.3</v>
      </c>
      <c r="B66" s="371" t="s">
        <v>617</v>
      </c>
      <c r="C66" s="529">
        <v>0</v>
      </c>
      <c r="D66" s="529">
        <v>0</v>
      </c>
      <c r="E66" s="538">
        <f t="shared" si="4"/>
        <v>0</v>
      </c>
      <c r="F66" s="537">
        <v>0</v>
      </c>
      <c r="G66" s="537">
        <v>0</v>
      </c>
      <c r="H66" s="538">
        <f t="shared" si="5"/>
        <v>0</v>
      </c>
    </row>
    <row r="67" spans="1:8">
      <c r="A67" s="367">
        <v>30</v>
      </c>
      <c r="B67" s="358" t="s">
        <v>618</v>
      </c>
      <c r="C67" s="588">
        <v>-1745070.83</v>
      </c>
      <c r="D67" s="537">
        <v>0</v>
      </c>
      <c r="E67" s="538">
        <f t="shared" si="4"/>
        <v>-1745070.83</v>
      </c>
      <c r="F67" s="537">
        <v>-386331.68665609689</v>
      </c>
      <c r="G67" s="537">
        <v>0</v>
      </c>
      <c r="H67" s="538">
        <f t="shared" si="5"/>
        <v>-386331.68665609689</v>
      </c>
    </row>
    <row r="68" spans="1:8">
      <c r="A68" s="367">
        <v>31</v>
      </c>
      <c r="B68" s="377" t="s">
        <v>619</v>
      </c>
      <c r="C68" s="644">
        <v>1954934.17</v>
      </c>
      <c r="D68" s="644">
        <v>6014649.3900000006</v>
      </c>
      <c r="E68" s="645">
        <f t="shared" si="4"/>
        <v>7969583.5600000005</v>
      </c>
      <c r="F68" s="644">
        <v>2863673.313343903</v>
      </c>
      <c r="G68" s="644">
        <v>4000538</v>
      </c>
      <c r="H68" s="645">
        <f t="shared" si="5"/>
        <v>6864211.313343903</v>
      </c>
    </row>
    <row r="69" spans="1:8">
      <c r="A69" s="367">
        <v>32</v>
      </c>
      <c r="B69" s="378" t="s">
        <v>620</v>
      </c>
      <c r="C69" s="644">
        <v>2528247.2400000002</v>
      </c>
      <c r="D69" s="644">
        <v>8214247.9700000007</v>
      </c>
      <c r="E69" s="645">
        <f t="shared" si="4"/>
        <v>10742495.210000001</v>
      </c>
      <c r="F69" s="644">
        <v>2930607.7433439028</v>
      </c>
      <c r="G69" s="644">
        <v>4287661.8243426466</v>
      </c>
      <c r="H69" s="645">
        <f t="shared" si="5"/>
        <v>7218269.5676865494</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zoomScale="80" zoomScaleNormal="80" workbookViewId="0">
      <selection activeCell="C23" sqref="C23"/>
    </sheetView>
  </sheetViews>
  <sheetFormatPr defaultRowHeight="15"/>
  <cols>
    <col min="2" max="2" width="66.625" customWidth="1"/>
    <col min="3" max="4" width="17.875" style="545" customWidth="1"/>
    <col min="5" max="5" width="17.875" style="593" customWidth="1"/>
    <col min="6" max="7" width="17.875" style="545" customWidth="1"/>
    <col min="8" max="8" width="17.875" style="593" customWidth="1"/>
  </cols>
  <sheetData>
    <row r="1" spans="1:8" s="5" customFormat="1" ht="14.25">
      <c r="A1" s="2" t="s">
        <v>30</v>
      </c>
      <c r="B1" s="3" t="str">
        <f>'Info '!C2</f>
        <v>Paysera Bank Georgia JSC</v>
      </c>
      <c r="C1" s="542"/>
      <c r="D1" s="543"/>
      <c r="E1" s="589"/>
      <c r="F1" s="542"/>
      <c r="G1" s="543"/>
      <c r="H1" s="589"/>
    </row>
    <row r="2" spans="1:8" s="5" customFormat="1" ht="14.25">
      <c r="A2" s="2" t="s">
        <v>31</v>
      </c>
      <c r="B2" s="305">
        <f>'1. key ratios '!B2</f>
        <v>45291</v>
      </c>
      <c r="C2" s="542"/>
      <c r="D2" s="543"/>
      <c r="E2" s="589"/>
      <c r="F2" s="542"/>
      <c r="G2" s="543"/>
      <c r="H2" s="589"/>
    </row>
    <row r="4" spans="1:8">
      <c r="A4" s="665" t="s">
        <v>6</v>
      </c>
      <c r="B4" s="667" t="s">
        <v>621</v>
      </c>
      <c r="C4" s="669" t="s">
        <v>558</v>
      </c>
      <c r="D4" s="669"/>
      <c r="E4" s="669"/>
      <c r="F4" s="669" t="s">
        <v>559</v>
      </c>
      <c r="G4" s="669"/>
      <c r="H4" s="669"/>
    </row>
    <row r="5" spans="1:8" ht="15.6" customHeight="1">
      <c r="A5" s="666"/>
      <c r="B5" s="668"/>
      <c r="C5" s="544" t="s">
        <v>32</v>
      </c>
      <c r="D5" s="544" t="s">
        <v>33</v>
      </c>
      <c r="E5" s="590" t="s">
        <v>34</v>
      </c>
      <c r="F5" s="544" t="s">
        <v>32</v>
      </c>
      <c r="G5" s="544" t="s">
        <v>33</v>
      </c>
      <c r="H5" s="590" t="s">
        <v>34</v>
      </c>
    </row>
    <row r="6" spans="1:8">
      <c r="A6" s="382">
        <v>1</v>
      </c>
      <c r="B6" s="383" t="s">
        <v>622</v>
      </c>
      <c r="C6" s="594">
        <v>237175.41999999998</v>
      </c>
      <c r="D6" s="594">
        <v>0</v>
      </c>
      <c r="E6" s="591">
        <f>C6+D6</f>
        <v>237175.41999999998</v>
      </c>
      <c r="F6" s="594">
        <v>97821.92</v>
      </c>
      <c r="G6" s="594">
        <v>0</v>
      </c>
      <c r="H6" s="591">
        <f>F6+G6</f>
        <v>97821.92</v>
      </c>
    </row>
    <row r="7" spans="1:8" ht="15.75">
      <c r="A7" s="382">
        <v>1.1000000000000001</v>
      </c>
      <c r="B7" s="371" t="s">
        <v>565</v>
      </c>
      <c r="C7" s="595">
        <v>0</v>
      </c>
      <c r="D7" s="595">
        <v>0</v>
      </c>
      <c r="E7" s="592">
        <f t="shared" ref="E7:E45" si="0">C7+D7</f>
        <v>0</v>
      </c>
      <c r="F7" s="595">
        <v>0</v>
      </c>
      <c r="G7" s="595">
        <v>0</v>
      </c>
      <c r="H7" s="592">
        <f t="shared" ref="H7:H45" si="1">F7+G7</f>
        <v>0</v>
      </c>
    </row>
    <row r="8" spans="1:8" ht="15.75">
      <c r="A8" s="382">
        <v>1.2</v>
      </c>
      <c r="B8" s="371" t="s">
        <v>567</v>
      </c>
      <c r="C8" s="595">
        <v>0</v>
      </c>
      <c r="D8" s="595">
        <v>0</v>
      </c>
      <c r="E8" s="592">
        <f t="shared" si="0"/>
        <v>0</v>
      </c>
      <c r="F8" s="595">
        <v>0</v>
      </c>
      <c r="G8" s="595">
        <v>0</v>
      </c>
      <c r="H8" s="592">
        <f t="shared" si="1"/>
        <v>0</v>
      </c>
    </row>
    <row r="9" spans="1:8" ht="21.6" customHeight="1">
      <c r="A9" s="382">
        <v>1.3</v>
      </c>
      <c r="B9" s="371" t="s">
        <v>623</v>
      </c>
      <c r="C9" s="595">
        <v>0</v>
      </c>
      <c r="D9" s="595">
        <v>0</v>
      </c>
      <c r="E9" s="592">
        <f t="shared" si="0"/>
        <v>0</v>
      </c>
      <c r="F9" s="595">
        <v>0</v>
      </c>
      <c r="G9" s="595">
        <v>0</v>
      </c>
      <c r="H9" s="592">
        <f t="shared" si="1"/>
        <v>0</v>
      </c>
    </row>
    <row r="10" spans="1:8" ht="15.75">
      <c r="A10" s="382">
        <v>1.4</v>
      </c>
      <c r="B10" s="371" t="s">
        <v>569</v>
      </c>
      <c r="C10" s="595">
        <v>0</v>
      </c>
      <c r="D10" s="595">
        <v>0</v>
      </c>
      <c r="E10" s="592">
        <f t="shared" si="0"/>
        <v>0</v>
      </c>
      <c r="F10" s="595">
        <v>0</v>
      </c>
      <c r="G10" s="595">
        <v>0</v>
      </c>
      <c r="H10" s="592">
        <f t="shared" si="1"/>
        <v>0</v>
      </c>
    </row>
    <row r="11" spans="1:8" ht="15.75">
      <c r="A11" s="382">
        <v>1.5</v>
      </c>
      <c r="B11" s="371" t="s">
        <v>573</v>
      </c>
      <c r="C11" s="595">
        <v>0</v>
      </c>
      <c r="D11" s="595">
        <v>0</v>
      </c>
      <c r="E11" s="592">
        <f t="shared" si="0"/>
        <v>0</v>
      </c>
      <c r="F11" s="595">
        <v>0</v>
      </c>
      <c r="G11" s="595">
        <v>0</v>
      </c>
      <c r="H11" s="592">
        <f t="shared" si="1"/>
        <v>0</v>
      </c>
    </row>
    <row r="12" spans="1:8" ht="15.75">
      <c r="A12" s="382">
        <v>1.6</v>
      </c>
      <c r="B12" s="372" t="s">
        <v>455</v>
      </c>
      <c r="C12" s="595">
        <v>237175.41999999998</v>
      </c>
      <c r="D12" s="595">
        <v>0</v>
      </c>
      <c r="E12" s="592">
        <f t="shared" si="0"/>
        <v>237175.41999999998</v>
      </c>
      <c r="F12" s="595">
        <v>97821.92</v>
      </c>
      <c r="G12" s="595">
        <v>0</v>
      </c>
      <c r="H12" s="592">
        <f t="shared" si="1"/>
        <v>97821.92</v>
      </c>
    </row>
    <row r="13" spans="1:8" ht="15.75">
      <c r="A13" s="382">
        <v>2</v>
      </c>
      <c r="B13" s="384" t="s">
        <v>624</v>
      </c>
      <c r="C13" s="596">
        <v>-8771.99</v>
      </c>
      <c r="D13" s="596">
        <v>0</v>
      </c>
      <c r="E13" s="591">
        <f t="shared" si="0"/>
        <v>-8771.99</v>
      </c>
      <c r="F13" s="596">
        <v>-4073.8376880924397</v>
      </c>
      <c r="G13" s="596">
        <v>0</v>
      </c>
      <c r="H13" s="591">
        <f t="shared" si="1"/>
        <v>-4073.8376880924397</v>
      </c>
    </row>
    <row r="14" spans="1:8" ht="15.75">
      <c r="A14" s="382">
        <v>2.1</v>
      </c>
      <c r="B14" s="371" t="s">
        <v>625</v>
      </c>
      <c r="C14" s="595">
        <v>0</v>
      </c>
      <c r="D14" s="595">
        <v>0</v>
      </c>
      <c r="E14" s="592">
        <f t="shared" si="0"/>
        <v>0</v>
      </c>
      <c r="F14" s="595">
        <v>0</v>
      </c>
      <c r="G14" s="595">
        <v>0</v>
      </c>
      <c r="H14" s="592">
        <f t="shared" si="1"/>
        <v>0</v>
      </c>
    </row>
    <row r="15" spans="1:8" ht="24.6" customHeight="1">
      <c r="A15" s="382">
        <v>2.2000000000000002</v>
      </c>
      <c r="B15" s="371" t="s">
        <v>626</v>
      </c>
      <c r="C15" s="595">
        <v>0</v>
      </c>
      <c r="D15" s="595">
        <v>0</v>
      </c>
      <c r="E15" s="592">
        <f t="shared" si="0"/>
        <v>0</v>
      </c>
      <c r="F15" s="595">
        <v>0</v>
      </c>
      <c r="G15" s="595">
        <v>0</v>
      </c>
      <c r="H15" s="592">
        <f t="shared" si="1"/>
        <v>0</v>
      </c>
    </row>
    <row r="16" spans="1:8" ht="20.45" customHeight="1">
      <c r="A16" s="382">
        <v>2.2999999999999998</v>
      </c>
      <c r="B16" s="371" t="s">
        <v>627</v>
      </c>
      <c r="C16" s="595">
        <v>0</v>
      </c>
      <c r="D16" s="595">
        <v>0</v>
      </c>
      <c r="E16" s="592">
        <f t="shared" si="0"/>
        <v>0</v>
      </c>
      <c r="F16" s="595">
        <v>0</v>
      </c>
      <c r="G16" s="595">
        <v>0</v>
      </c>
      <c r="H16" s="592">
        <f t="shared" si="1"/>
        <v>0</v>
      </c>
    </row>
    <row r="17" spans="1:8" ht="15.75">
      <c r="A17" s="382">
        <v>2.4</v>
      </c>
      <c r="B17" s="371" t="s">
        <v>628</v>
      </c>
      <c r="C17" s="596">
        <v>-8771.99</v>
      </c>
      <c r="D17" s="596">
        <v>0</v>
      </c>
      <c r="E17" s="592">
        <f t="shared" si="0"/>
        <v>-8771.99</v>
      </c>
      <c r="F17" s="596">
        <v>-4073.8376880924397</v>
      </c>
      <c r="G17" s="596">
        <v>0</v>
      </c>
      <c r="H17" s="592">
        <f t="shared" si="1"/>
        <v>-4073.8376880924397</v>
      </c>
    </row>
    <row r="18" spans="1:8" ht="15.75">
      <c r="A18" s="382">
        <v>3</v>
      </c>
      <c r="B18" s="384" t="s">
        <v>629</v>
      </c>
      <c r="C18" s="595">
        <v>0</v>
      </c>
      <c r="D18" s="595">
        <v>0</v>
      </c>
      <c r="E18" s="592">
        <f t="shared" si="0"/>
        <v>0</v>
      </c>
      <c r="F18" s="595">
        <v>0</v>
      </c>
      <c r="G18" s="595">
        <v>0</v>
      </c>
      <c r="H18" s="592">
        <f t="shared" si="1"/>
        <v>0</v>
      </c>
    </row>
    <row r="19" spans="1:8" ht="15.75">
      <c r="A19" s="382">
        <v>4</v>
      </c>
      <c r="B19" s="384" t="s">
        <v>630</v>
      </c>
      <c r="C19" s="595">
        <v>13526.73</v>
      </c>
      <c r="D19" s="595">
        <v>0</v>
      </c>
      <c r="E19" s="592">
        <f t="shared" si="0"/>
        <v>13526.73</v>
      </c>
      <c r="F19" s="595">
        <v>0</v>
      </c>
      <c r="G19" s="595">
        <v>0</v>
      </c>
      <c r="H19" s="592">
        <f t="shared" si="1"/>
        <v>0</v>
      </c>
    </row>
    <row r="20" spans="1:8" ht="15.75">
      <c r="A20" s="382">
        <v>5</v>
      </c>
      <c r="B20" s="384" t="s">
        <v>631</v>
      </c>
      <c r="C20" s="596">
        <v>-3692.2</v>
      </c>
      <c r="D20" s="596">
        <v>0</v>
      </c>
      <c r="E20" s="592">
        <f t="shared" si="0"/>
        <v>-3692.2</v>
      </c>
      <c r="F20" s="596">
        <v>0</v>
      </c>
      <c r="G20" s="596">
        <v>0</v>
      </c>
      <c r="H20" s="592">
        <f t="shared" si="1"/>
        <v>0</v>
      </c>
    </row>
    <row r="21" spans="1:8" ht="24" customHeight="1">
      <c r="A21" s="382">
        <v>6</v>
      </c>
      <c r="B21" s="384" t="s">
        <v>632</v>
      </c>
      <c r="C21" s="596">
        <v>0</v>
      </c>
      <c r="D21" s="596">
        <v>0</v>
      </c>
      <c r="E21" s="591">
        <f t="shared" si="0"/>
        <v>0</v>
      </c>
      <c r="F21" s="596">
        <v>0</v>
      </c>
      <c r="G21" s="596">
        <v>0</v>
      </c>
      <c r="H21" s="591">
        <f t="shared" si="1"/>
        <v>0</v>
      </c>
    </row>
    <row r="22" spans="1:8" ht="18.600000000000001" customHeight="1">
      <c r="A22" s="382">
        <v>7</v>
      </c>
      <c r="B22" s="384" t="s">
        <v>633</v>
      </c>
      <c r="C22" s="596">
        <v>73650.09</v>
      </c>
      <c r="D22" s="596">
        <v>0</v>
      </c>
      <c r="E22" s="591">
        <f t="shared" si="0"/>
        <v>73650.09</v>
      </c>
      <c r="F22" s="596">
        <v>0</v>
      </c>
      <c r="G22" s="596">
        <v>0</v>
      </c>
      <c r="H22" s="591">
        <f t="shared" si="1"/>
        <v>0</v>
      </c>
    </row>
    <row r="23" spans="1:8" ht="25.5" customHeight="1">
      <c r="A23" s="382">
        <v>8</v>
      </c>
      <c r="B23" s="385" t="s">
        <v>634</v>
      </c>
      <c r="C23" s="596">
        <v>0</v>
      </c>
      <c r="D23" s="596">
        <v>0</v>
      </c>
      <c r="E23" s="591">
        <f t="shared" si="0"/>
        <v>0</v>
      </c>
      <c r="F23" s="596">
        <v>0</v>
      </c>
      <c r="G23" s="596">
        <v>0</v>
      </c>
      <c r="H23" s="591">
        <f t="shared" si="1"/>
        <v>0</v>
      </c>
    </row>
    <row r="24" spans="1:8" ht="34.5" customHeight="1">
      <c r="A24" s="382">
        <v>9</v>
      </c>
      <c r="B24" s="385" t="s">
        <v>635</v>
      </c>
      <c r="C24" s="596">
        <v>0</v>
      </c>
      <c r="D24" s="596">
        <v>0</v>
      </c>
      <c r="E24" s="591">
        <f t="shared" si="0"/>
        <v>0</v>
      </c>
      <c r="F24" s="596">
        <v>0</v>
      </c>
      <c r="G24" s="596">
        <v>0</v>
      </c>
      <c r="H24" s="591">
        <f t="shared" si="1"/>
        <v>0</v>
      </c>
    </row>
    <row r="25" spans="1:8" ht="15.75">
      <c r="A25" s="382">
        <v>10</v>
      </c>
      <c r="B25" s="384" t="s">
        <v>636</v>
      </c>
      <c r="C25" s="596">
        <v>-55045.270000000019</v>
      </c>
      <c r="D25" s="596">
        <v>0</v>
      </c>
      <c r="E25" s="591">
        <f t="shared" si="0"/>
        <v>-55045.270000000019</v>
      </c>
      <c r="F25" s="596">
        <v>-341603.35916832509</v>
      </c>
      <c r="G25" s="596">
        <v>0</v>
      </c>
      <c r="H25" s="591">
        <f t="shared" si="1"/>
        <v>-341603.35916832509</v>
      </c>
    </row>
    <row r="26" spans="1:8" ht="15.75">
      <c r="A26" s="382">
        <v>11</v>
      </c>
      <c r="B26" s="386" t="s">
        <v>637</v>
      </c>
      <c r="C26" s="596">
        <v>0</v>
      </c>
      <c r="D26" s="596">
        <v>0</v>
      </c>
      <c r="E26" s="591">
        <f t="shared" si="0"/>
        <v>0</v>
      </c>
      <c r="F26" s="596">
        <v>0</v>
      </c>
      <c r="G26" s="596">
        <v>0</v>
      </c>
      <c r="H26" s="591">
        <f t="shared" si="1"/>
        <v>0</v>
      </c>
    </row>
    <row r="27" spans="1:8" ht="15.75">
      <c r="A27" s="382">
        <v>12</v>
      </c>
      <c r="B27" s="384" t="s">
        <v>638</v>
      </c>
      <c r="C27" s="596">
        <v>647.78</v>
      </c>
      <c r="D27" s="596">
        <v>0</v>
      </c>
      <c r="E27" s="591">
        <f t="shared" si="0"/>
        <v>647.78</v>
      </c>
      <c r="F27" s="596">
        <v>0</v>
      </c>
      <c r="G27" s="596">
        <v>0</v>
      </c>
      <c r="H27" s="591">
        <f t="shared" si="1"/>
        <v>0</v>
      </c>
    </row>
    <row r="28" spans="1:8" ht="15.75">
      <c r="A28" s="382">
        <v>13</v>
      </c>
      <c r="B28" s="387" t="s">
        <v>639</v>
      </c>
      <c r="C28" s="596">
        <v>-151629.51</v>
      </c>
      <c r="D28" s="596">
        <v>0</v>
      </c>
      <c r="E28" s="591">
        <f t="shared" si="0"/>
        <v>-151629.51</v>
      </c>
      <c r="F28" s="596">
        <v>-22252.441770000001</v>
      </c>
      <c r="G28" s="596">
        <v>0</v>
      </c>
      <c r="H28" s="591">
        <f t="shared" si="1"/>
        <v>-22252.441770000001</v>
      </c>
    </row>
    <row r="29" spans="1:8" ht="15.75">
      <c r="A29" s="382">
        <v>14</v>
      </c>
      <c r="B29" s="388" t="s">
        <v>640</v>
      </c>
      <c r="C29" s="596">
        <v>-1352561.9</v>
      </c>
      <c r="D29" s="596">
        <v>0</v>
      </c>
      <c r="E29" s="591">
        <f t="shared" si="0"/>
        <v>-1352561.9</v>
      </c>
      <c r="F29" s="596">
        <v>-303457.61</v>
      </c>
      <c r="G29" s="596">
        <v>0</v>
      </c>
      <c r="H29" s="591">
        <f t="shared" si="1"/>
        <v>-303457.61</v>
      </c>
    </row>
    <row r="30" spans="1:8" ht="15.75">
      <c r="A30" s="382">
        <v>14.1</v>
      </c>
      <c r="B30" s="360" t="s">
        <v>641</v>
      </c>
      <c r="C30" s="595">
        <v>-901043.47999999986</v>
      </c>
      <c r="D30" s="595">
        <v>0</v>
      </c>
      <c r="E30" s="592">
        <f t="shared" ref="E30:E33" si="2">C30+D30</f>
        <v>-901043.47999999986</v>
      </c>
      <c r="F30" s="595">
        <v>-53575.630000000005</v>
      </c>
      <c r="G30" s="595">
        <v>0</v>
      </c>
      <c r="H30" s="592">
        <f t="shared" ref="H30:H33" si="3">F30+G30</f>
        <v>-53575.630000000005</v>
      </c>
    </row>
    <row r="31" spans="1:8" ht="15.75">
      <c r="A31" s="382">
        <v>14.2</v>
      </c>
      <c r="B31" s="360" t="s">
        <v>642</v>
      </c>
      <c r="C31" s="595">
        <v>-451518.41999999993</v>
      </c>
      <c r="D31" s="595">
        <v>0</v>
      </c>
      <c r="E31" s="592">
        <f t="shared" si="2"/>
        <v>-451518.41999999993</v>
      </c>
      <c r="F31" s="595">
        <v>-249881.97999999998</v>
      </c>
      <c r="G31" s="595">
        <v>0</v>
      </c>
      <c r="H31" s="592">
        <f t="shared" si="3"/>
        <v>-249881.97999999998</v>
      </c>
    </row>
    <row r="32" spans="1:8" ht="15.75">
      <c r="A32" s="382">
        <v>15</v>
      </c>
      <c r="B32" s="384" t="s">
        <v>643</v>
      </c>
      <c r="C32" s="595">
        <v>-182712.84</v>
      </c>
      <c r="D32" s="595">
        <v>0</v>
      </c>
      <c r="E32" s="592">
        <f t="shared" si="2"/>
        <v>-182712.84</v>
      </c>
      <c r="F32" s="595">
        <v>-21714.519029679373</v>
      </c>
      <c r="G32" s="595">
        <v>0</v>
      </c>
      <c r="H32" s="592">
        <f t="shared" si="3"/>
        <v>-21714.519029679373</v>
      </c>
    </row>
    <row r="33" spans="1:8" ht="22.5" customHeight="1">
      <c r="A33" s="382">
        <v>16</v>
      </c>
      <c r="B33" s="358" t="s">
        <v>644</v>
      </c>
      <c r="C33" s="597">
        <v>0</v>
      </c>
      <c r="D33" s="597">
        <v>0</v>
      </c>
      <c r="E33" s="592">
        <f t="shared" si="2"/>
        <v>0</v>
      </c>
      <c r="F33" s="597">
        <v>0</v>
      </c>
      <c r="G33" s="597">
        <v>0</v>
      </c>
      <c r="H33" s="592">
        <f t="shared" si="3"/>
        <v>0</v>
      </c>
    </row>
    <row r="34" spans="1:8">
      <c r="A34" s="382">
        <v>17</v>
      </c>
      <c r="B34" s="384" t="s">
        <v>645</v>
      </c>
      <c r="C34" s="597">
        <v>0</v>
      </c>
      <c r="D34" s="597">
        <v>0</v>
      </c>
      <c r="E34" s="592">
        <f t="shared" si="0"/>
        <v>0</v>
      </c>
      <c r="F34" s="597">
        <v>0</v>
      </c>
      <c r="G34" s="597">
        <v>0</v>
      </c>
      <c r="H34" s="592">
        <f t="shared" si="1"/>
        <v>0</v>
      </c>
    </row>
    <row r="35" spans="1:8">
      <c r="A35" s="382">
        <v>17.100000000000001</v>
      </c>
      <c r="B35" s="360" t="s">
        <v>646</v>
      </c>
      <c r="C35" s="597">
        <v>0</v>
      </c>
      <c r="D35" s="597">
        <v>0</v>
      </c>
      <c r="E35" s="592">
        <f t="shared" ref="E35:E36" si="4">C35+D35</f>
        <v>0</v>
      </c>
      <c r="F35" s="597">
        <v>0</v>
      </c>
      <c r="G35" s="597">
        <v>0</v>
      </c>
      <c r="H35" s="592">
        <f t="shared" ref="H35:H36" si="5">F35+G35</f>
        <v>0</v>
      </c>
    </row>
    <row r="36" spans="1:8">
      <c r="A36" s="382">
        <v>17.2</v>
      </c>
      <c r="B36" s="360" t="s">
        <v>647</v>
      </c>
      <c r="C36" s="597">
        <v>0</v>
      </c>
      <c r="D36" s="597">
        <v>0</v>
      </c>
      <c r="E36" s="592">
        <f t="shared" si="4"/>
        <v>0</v>
      </c>
      <c r="F36" s="597">
        <v>0</v>
      </c>
      <c r="G36" s="597">
        <v>0</v>
      </c>
      <c r="H36" s="592">
        <f t="shared" si="5"/>
        <v>0</v>
      </c>
    </row>
    <row r="37" spans="1:8" ht="41.45" customHeight="1">
      <c r="A37" s="382">
        <v>18</v>
      </c>
      <c r="B37" s="389" t="s">
        <v>648</v>
      </c>
      <c r="C37" s="597">
        <v>0</v>
      </c>
      <c r="D37" s="597">
        <v>0</v>
      </c>
      <c r="E37" s="592">
        <f t="shared" si="0"/>
        <v>0</v>
      </c>
      <c r="F37" s="597">
        <v>0</v>
      </c>
      <c r="G37" s="597">
        <v>0</v>
      </c>
      <c r="H37" s="592">
        <f t="shared" si="1"/>
        <v>0</v>
      </c>
    </row>
    <row r="38" spans="1:8">
      <c r="A38" s="382">
        <v>18.100000000000001</v>
      </c>
      <c r="B38" s="390" t="s">
        <v>649</v>
      </c>
      <c r="C38" s="597">
        <v>0</v>
      </c>
      <c r="D38" s="597">
        <v>0</v>
      </c>
      <c r="E38" s="592">
        <f t="shared" ref="E38:E42" si="6">C38+D38</f>
        <v>0</v>
      </c>
      <c r="F38" s="597">
        <v>0</v>
      </c>
      <c r="G38" s="597">
        <v>0</v>
      </c>
      <c r="H38" s="592">
        <f t="shared" ref="H38:H42" si="7">F38+G38</f>
        <v>0</v>
      </c>
    </row>
    <row r="39" spans="1:8">
      <c r="A39" s="382">
        <v>18.2</v>
      </c>
      <c r="B39" s="390" t="s">
        <v>650</v>
      </c>
      <c r="C39" s="597">
        <v>0</v>
      </c>
      <c r="D39" s="597">
        <v>0</v>
      </c>
      <c r="E39" s="592">
        <f t="shared" si="6"/>
        <v>0</v>
      </c>
      <c r="F39" s="597">
        <v>0</v>
      </c>
      <c r="G39" s="597">
        <v>0</v>
      </c>
      <c r="H39" s="592">
        <f t="shared" si="7"/>
        <v>0</v>
      </c>
    </row>
    <row r="40" spans="1:8" ht="24.6" customHeight="1">
      <c r="A40" s="382">
        <v>19</v>
      </c>
      <c r="B40" s="389" t="s">
        <v>651</v>
      </c>
      <c r="C40" s="597">
        <v>0</v>
      </c>
      <c r="D40" s="597">
        <v>0</v>
      </c>
      <c r="E40" s="592">
        <f t="shared" si="6"/>
        <v>0</v>
      </c>
      <c r="F40" s="597">
        <v>0</v>
      </c>
      <c r="G40" s="597">
        <v>0</v>
      </c>
      <c r="H40" s="592">
        <f t="shared" si="7"/>
        <v>0</v>
      </c>
    </row>
    <row r="41" spans="1:8" ht="17.45" customHeight="1">
      <c r="A41" s="382">
        <v>20</v>
      </c>
      <c r="B41" s="389" t="s">
        <v>652</v>
      </c>
      <c r="C41" s="597">
        <v>0</v>
      </c>
      <c r="D41" s="597">
        <v>0</v>
      </c>
      <c r="E41" s="592">
        <f t="shared" si="6"/>
        <v>0</v>
      </c>
      <c r="F41" s="597">
        <v>0</v>
      </c>
      <c r="G41" s="597">
        <v>0</v>
      </c>
      <c r="H41" s="592">
        <f t="shared" si="7"/>
        <v>0</v>
      </c>
    </row>
    <row r="42" spans="1:8" ht="26.45" customHeight="1">
      <c r="A42" s="382">
        <v>21</v>
      </c>
      <c r="B42" s="389" t="s">
        <v>653</v>
      </c>
      <c r="C42" s="597">
        <v>0</v>
      </c>
      <c r="D42" s="597">
        <v>0</v>
      </c>
      <c r="E42" s="592">
        <f t="shared" si="6"/>
        <v>0</v>
      </c>
      <c r="F42" s="597">
        <v>0</v>
      </c>
      <c r="G42" s="597">
        <v>0</v>
      </c>
      <c r="H42" s="592">
        <f t="shared" si="7"/>
        <v>0</v>
      </c>
    </row>
    <row r="43" spans="1:8">
      <c r="A43" s="382">
        <v>22</v>
      </c>
      <c r="B43" s="391" t="s">
        <v>654</v>
      </c>
      <c r="C43" s="597">
        <v>-1429413.69</v>
      </c>
      <c r="D43" s="597">
        <v>0</v>
      </c>
      <c r="E43" s="592">
        <f t="shared" si="0"/>
        <v>-1429413.69</v>
      </c>
      <c r="F43" s="597">
        <v>-595279.84765609691</v>
      </c>
      <c r="G43" s="597">
        <v>0</v>
      </c>
      <c r="H43" s="592">
        <f t="shared" si="1"/>
        <v>-595279.84765609691</v>
      </c>
    </row>
    <row r="44" spans="1:8">
      <c r="A44" s="382">
        <v>23</v>
      </c>
      <c r="B44" s="391" t="s">
        <v>655</v>
      </c>
      <c r="C44" s="597">
        <v>-35579.29</v>
      </c>
      <c r="D44" s="597">
        <v>0</v>
      </c>
      <c r="E44" s="592">
        <f t="shared" si="0"/>
        <v>-35579.29</v>
      </c>
      <c r="F44" s="597">
        <v>40514.29</v>
      </c>
      <c r="G44" s="597">
        <v>0</v>
      </c>
      <c r="H44" s="592">
        <f t="shared" si="1"/>
        <v>40514.29</v>
      </c>
    </row>
    <row r="45" spans="1:8">
      <c r="A45" s="382">
        <v>24</v>
      </c>
      <c r="B45" s="391" t="s">
        <v>656</v>
      </c>
      <c r="C45" s="597">
        <v>-1393834.4</v>
      </c>
      <c r="D45" s="597">
        <v>0</v>
      </c>
      <c r="E45" s="592">
        <f t="shared" si="0"/>
        <v>-1393834.4</v>
      </c>
      <c r="F45" s="597">
        <v>-635794.13765609695</v>
      </c>
      <c r="G45" s="597">
        <v>0</v>
      </c>
      <c r="H45" s="592">
        <f t="shared" si="1"/>
        <v>-635794.13765609695</v>
      </c>
    </row>
  </sheetData>
  <mergeCells count="4">
    <mergeCell ref="A4:A5"/>
    <mergeCell ref="B4:B5"/>
    <mergeCell ref="C4:E4"/>
    <mergeCell ref="F4:H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70" zoomScaleNormal="70" workbookViewId="0">
      <selection activeCell="G19" sqref="G19"/>
    </sheetView>
  </sheetViews>
  <sheetFormatPr defaultRowHeight="15"/>
  <cols>
    <col min="1" max="1" width="8.75" style="379"/>
    <col min="2" max="2" width="87.625" bestFit="1" customWidth="1"/>
    <col min="3" max="8" width="15.5" customWidth="1"/>
  </cols>
  <sheetData>
    <row r="1" spans="1:8" s="5" customFormat="1" ht="14.25">
      <c r="A1" s="2" t="s">
        <v>30</v>
      </c>
      <c r="B1" s="3" t="str">
        <f>'Info '!C2</f>
        <v>Paysera Bank Georgia JSC</v>
      </c>
      <c r="C1" s="3"/>
      <c r="D1" s="4"/>
      <c r="E1" s="4"/>
      <c r="F1" s="4"/>
      <c r="G1" s="4"/>
    </row>
    <row r="2" spans="1:8" s="5" customFormat="1" ht="14.25">
      <c r="A2" s="2" t="s">
        <v>31</v>
      </c>
      <c r="B2" s="305">
        <f>'1. key ratios '!B2</f>
        <v>45291</v>
      </c>
      <c r="C2" s="3"/>
      <c r="D2" s="4"/>
      <c r="E2" s="4"/>
      <c r="F2" s="4"/>
      <c r="G2" s="4"/>
    </row>
    <row r="3" spans="1:8" ht="15.75" thickBot="1">
      <c r="A3"/>
    </row>
    <row r="4" spans="1:8">
      <c r="A4" s="670" t="s">
        <v>6</v>
      </c>
      <c r="B4" s="671" t="s">
        <v>94</v>
      </c>
      <c r="C4" s="672" t="s">
        <v>558</v>
      </c>
      <c r="D4" s="672"/>
      <c r="E4" s="672"/>
      <c r="F4" s="672" t="s">
        <v>559</v>
      </c>
      <c r="G4" s="672"/>
      <c r="H4" s="673"/>
    </row>
    <row r="5" spans="1:8">
      <c r="A5" s="670"/>
      <c r="B5" s="671"/>
      <c r="C5" s="381" t="s">
        <v>32</v>
      </c>
      <c r="D5" s="381" t="s">
        <v>33</v>
      </c>
      <c r="E5" s="381" t="s">
        <v>34</v>
      </c>
      <c r="F5" s="381" t="s">
        <v>32</v>
      </c>
      <c r="G5" s="381" t="s">
        <v>33</v>
      </c>
      <c r="H5" s="381" t="s">
        <v>34</v>
      </c>
    </row>
    <row r="6" spans="1:8" ht="15.75">
      <c r="A6" s="367">
        <v>1</v>
      </c>
      <c r="B6" s="392" t="s">
        <v>657</v>
      </c>
      <c r="C6" s="393"/>
      <c r="D6" s="393"/>
      <c r="E6" s="394">
        <f t="shared" ref="E6:E43" si="0">C6+D6</f>
        <v>0</v>
      </c>
      <c r="F6" s="393"/>
      <c r="G6" s="393"/>
      <c r="H6" s="395">
        <f t="shared" ref="H6:H43" si="1">F6+G6</f>
        <v>0</v>
      </c>
    </row>
    <row r="7" spans="1:8" ht="15.75">
      <c r="A7" s="367">
        <v>2</v>
      </c>
      <c r="B7" s="392" t="s">
        <v>196</v>
      </c>
      <c r="C7" s="393"/>
      <c r="D7" s="393"/>
      <c r="E7" s="394">
        <f t="shared" si="0"/>
        <v>0</v>
      </c>
      <c r="F7" s="393"/>
      <c r="G7" s="393"/>
      <c r="H7" s="395">
        <f t="shared" si="1"/>
        <v>0</v>
      </c>
    </row>
    <row r="8" spans="1:8" ht="15.75">
      <c r="A8" s="367">
        <v>3</v>
      </c>
      <c r="B8" s="392" t="s">
        <v>206</v>
      </c>
      <c r="C8" s="393">
        <f>C9+C10</f>
        <v>0</v>
      </c>
      <c r="D8" s="393">
        <f>D9+D10</f>
        <v>0</v>
      </c>
      <c r="E8" s="394">
        <f t="shared" si="0"/>
        <v>0</v>
      </c>
      <c r="F8" s="393">
        <f>F9+F10</f>
        <v>0</v>
      </c>
      <c r="G8" s="393">
        <f>G9+G10</f>
        <v>0</v>
      </c>
      <c r="H8" s="395">
        <f t="shared" si="1"/>
        <v>0</v>
      </c>
    </row>
    <row r="9" spans="1:8" ht="15.75">
      <c r="A9" s="367">
        <v>3.1</v>
      </c>
      <c r="B9" s="396" t="s">
        <v>197</v>
      </c>
      <c r="C9" s="393"/>
      <c r="D9" s="393"/>
      <c r="E9" s="394">
        <f t="shared" si="0"/>
        <v>0</v>
      </c>
      <c r="F9" s="393"/>
      <c r="G9" s="393"/>
      <c r="H9" s="395">
        <f t="shared" si="1"/>
        <v>0</v>
      </c>
    </row>
    <row r="10" spans="1:8" ht="15.75">
      <c r="A10" s="367">
        <v>3.2</v>
      </c>
      <c r="B10" s="396" t="s">
        <v>193</v>
      </c>
      <c r="C10" s="393"/>
      <c r="D10" s="393"/>
      <c r="E10" s="394">
        <f t="shared" si="0"/>
        <v>0</v>
      </c>
      <c r="F10" s="393"/>
      <c r="G10" s="393"/>
      <c r="H10" s="395">
        <f t="shared" si="1"/>
        <v>0</v>
      </c>
    </row>
    <row r="11" spans="1:8" ht="15.75">
      <c r="A11" s="367">
        <v>4</v>
      </c>
      <c r="B11" s="397" t="s">
        <v>195</v>
      </c>
      <c r="C11" s="393">
        <f>C12+C13</f>
        <v>0</v>
      </c>
      <c r="D11" s="393">
        <f>D12+D13</f>
        <v>0</v>
      </c>
      <c r="E11" s="394">
        <f t="shared" si="0"/>
        <v>0</v>
      </c>
      <c r="F11" s="393">
        <f>F12+F13</f>
        <v>0</v>
      </c>
      <c r="G11" s="393">
        <f>G12+G13</f>
        <v>0</v>
      </c>
      <c r="H11" s="395">
        <f t="shared" si="1"/>
        <v>0</v>
      </c>
    </row>
    <row r="12" spans="1:8" ht="15.75">
      <c r="A12" s="367">
        <v>4.0999999999999996</v>
      </c>
      <c r="B12" s="396" t="s">
        <v>179</v>
      </c>
      <c r="C12" s="393"/>
      <c r="D12" s="393"/>
      <c r="E12" s="394">
        <f t="shared" si="0"/>
        <v>0</v>
      </c>
      <c r="F12" s="393"/>
      <c r="G12" s="393"/>
      <c r="H12" s="395">
        <f t="shared" si="1"/>
        <v>0</v>
      </c>
    </row>
    <row r="13" spans="1:8" ht="15.75">
      <c r="A13" s="367">
        <v>4.2</v>
      </c>
      <c r="B13" s="396" t="s">
        <v>180</v>
      </c>
      <c r="C13" s="393"/>
      <c r="D13" s="393"/>
      <c r="E13" s="394">
        <f t="shared" si="0"/>
        <v>0</v>
      </c>
      <c r="F13" s="393"/>
      <c r="G13" s="393"/>
      <c r="H13" s="395">
        <f t="shared" si="1"/>
        <v>0</v>
      </c>
    </row>
    <row r="14" spans="1:8" ht="15.75">
      <c r="A14" s="367">
        <v>5</v>
      </c>
      <c r="B14" s="397" t="s">
        <v>205</v>
      </c>
      <c r="C14" s="393">
        <f>C15+C16+C17+C23+C24+C25+C26</f>
        <v>0</v>
      </c>
      <c r="D14" s="393">
        <f>D15+D16+D17+D23+D24+D25+D26</f>
        <v>0</v>
      </c>
      <c r="E14" s="394">
        <f t="shared" si="0"/>
        <v>0</v>
      </c>
      <c r="F14" s="393">
        <f>F15+F16+F17+F23+F24+F25+F26</f>
        <v>0</v>
      </c>
      <c r="G14" s="393">
        <f>G15+G16+G17+G23+G24+G25+G26</f>
        <v>0</v>
      </c>
      <c r="H14" s="395">
        <f t="shared" si="1"/>
        <v>0</v>
      </c>
    </row>
    <row r="15" spans="1:8" ht="15.75">
      <c r="A15" s="367">
        <v>5.0999999999999996</v>
      </c>
      <c r="B15" s="398" t="s">
        <v>183</v>
      </c>
      <c r="C15" s="393"/>
      <c r="D15" s="393"/>
      <c r="E15" s="394">
        <f t="shared" si="0"/>
        <v>0</v>
      </c>
      <c r="F15" s="393"/>
      <c r="G15" s="393"/>
      <c r="H15" s="395">
        <f t="shared" si="1"/>
        <v>0</v>
      </c>
    </row>
    <row r="16" spans="1:8" ht="15.75">
      <c r="A16" s="367">
        <v>5.2</v>
      </c>
      <c r="B16" s="398" t="s">
        <v>182</v>
      </c>
      <c r="C16" s="393"/>
      <c r="D16" s="393"/>
      <c r="E16" s="394">
        <f t="shared" si="0"/>
        <v>0</v>
      </c>
      <c r="F16" s="393"/>
      <c r="G16" s="393"/>
      <c r="H16" s="395">
        <f t="shared" si="1"/>
        <v>0</v>
      </c>
    </row>
    <row r="17" spans="1:8" ht="15.75">
      <c r="A17" s="367">
        <v>5.3</v>
      </c>
      <c r="B17" s="398" t="s">
        <v>181</v>
      </c>
      <c r="C17" s="393">
        <f>C18+C19+C20+C21+C22</f>
        <v>0</v>
      </c>
      <c r="D17" s="393">
        <f>D18+D19+D20+D21+D22</f>
        <v>0</v>
      </c>
      <c r="E17" s="394">
        <f t="shared" si="0"/>
        <v>0</v>
      </c>
      <c r="F17" s="393"/>
      <c r="G17" s="393"/>
      <c r="H17" s="395">
        <f t="shared" si="1"/>
        <v>0</v>
      </c>
    </row>
    <row r="18" spans="1:8" ht="15.75">
      <c r="A18" s="367" t="s">
        <v>15</v>
      </c>
      <c r="B18" s="399" t="s">
        <v>36</v>
      </c>
      <c r="C18" s="393"/>
      <c r="D18" s="393"/>
      <c r="E18" s="394">
        <f t="shared" si="0"/>
        <v>0</v>
      </c>
      <c r="F18" s="393"/>
      <c r="G18" s="393"/>
      <c r="H18" s="395">
        <f t="shared" si="1"/>
        <v>0</v>
      </c>
    </row>
    <row r="19" spans="1:8" ht="15.75">
      <c r="A19" s="367" t="s">
        <v>16</v>
      </c>
      <c r="B19" s="399" t="s">
        <v>37</v>
      </c>
      <c r="C19" s="393"/>
      <c r="D19" s="393"/>
      <c r="E19" s="394">
        <f t="shared" si="0"/>
        <v>0</v>
      </c>
      <c r="F19" s="393"/>
      <c r="G19" s="393"/>
      <c r="H19" s="395">
        <f t="shared" si="1"/>
        <v>0</v>
      </c>
    </row>
    <row r="20" spans="1:8" ht="15.75">
      <c r="A20" s="367" t="s">
        <v>17</v>
      </c>
      <c r="B20" s="399" t="s">
        <v>38</v>
      </c>
      <c r="C20" s="393"/>
      <c r="D20" s="393"/>
      <c r="E20" s="394">
        <f t="shared" si="0"/>
        <v>0</v>
      </c>
      <c r="F20" s="393"/>
      <c r="G20" s="393"/>
      <c r="H20" s="395">
        <f t="shared" si="1"/>
        <v>0</v>
      </c>
    </row>
    <row r="21" spans="1:8" ht="15.75">
      <c r="A21" s="367" t="s">
        <v>18</v>
      </c>
      <c r="B21" s="399" t="s">
        <v>39</v>
      </c>
      <c r="C21" s="393"/>
      <c r="D21" s="393"/>
      <c r="E21" s="394">
        <f t="shared" si="0"/>
        <v>0</v>
      </c>
      <c r="F21" s="393"/>
      <c r="G21" s="393"/>
      <c r="H21" s="395">
        <f t="shared" si="1"/>
        <v>0</v>
      </c>
    </row>
    <row r="22" spans="1:8" ht="15.75">
      <c r="A22" s="367" t="s">
        <v>19</v>
      </c>
      <c r="B22" s="399" t="s">
        <v>40</v>
      </c>
      <c r="C22" s="393"/>
      <c r="D22" s="393"/>
      <c r="E22" s="394">
        <f t="shared" si="0"/>
        <v>0</v>
      </c>
      <c r="F22" s="393"/>
      <c r="G22" s="393"/>
      <c r="H22" s="395">
        <f t="shared" si="1"/>
        <v>0</v>
      </c>
    </row>
    <row r="23" spans="1:8" ht="15.75">
      <c r="A23" s="367">
        <v>5.4</v>
      </c>
      <c r="B23" s="398" t="s">
        <v>184</v>
      </c>
      <c r="C23" s="393"/>
      <c r="D23" s="393"/>
      <c r="E23" s="394">
        <f t="shared" si="0"/>
        <v>0</v>
      </c>
      <c r="F23" s="393"/>
      <c r="G23" s="393"/>
      <c r="H23" s="395">
        <f t="shared" si="1"/>
        <v>0</v>
      </c>
    </row>
    <row r="24" spans="1:8" ht="15.75">
      <c r="A24" s="367">
        <v>5.5</v>
      </c>
      <c r="B24" s="398" t="s">
        <v>185</v>
      </c>
      <c r="C24" s="393"/>
      <c r="D24" s="393"/>
      <c r="E24" s="394">
        <f t="shared" si="0"/>
        <v>0</v>
      </c>
      <c r="F24" s="393"/>
      <c r="G24" s="393"/>
      <c r="H24" s="395">
        <f t="shared" si="1"/>
        <v>0</v>
      </c>
    </row>
    <row r="25" spans="1:8" ht="15.75">
      <c r="A25" s="367">
        <v>5.6</v>
      </c>
      <c r="B25" s="398" t="s">
        <v>186</v>
      </c>
      <c r="C25" s="393"/>
      <c r="D25" s="393"/>
      <c r="E25" s="394">
        <f t="shared" si="0"/>
        <v>0</v>
      </c>
      <c r="F25" s="393"/>
      <c r="G25" s="393"/>
      <c r="H25" s="395">
        <f t="shared" si="1"/>
        <v>0</v>
      </c>
    </row>
    <row r="26" spans="1:8" ht="15.75">
      <c r="A26" s="367">
        <v>5.7</v>
      </c>
      <c r="B26" s="398" t="s">
        <v>40</v>
      </c>
      <c r="C26" s="393"/>
      <c r="D26" s="393"/>
      <c r="E26" s="394">
        <f t="shared" si="0"/>
        <v>0</v>
      </c>
      <c r="F26" s="393"/>
      <c r="G26" s="393"/>
      <c r="H26" s="395">
        <f t="shared" si="1"/>
        <v>0</v>
      </c>
    </row>
    <row r="27" spans="1:8" ht="15.75">
      <c r="A27" s="367">
        <v>6</v>
      </c>
      <c r="B27" s="400" t="s">
        <v>658</v>
      </c>
      <c r="C27" s="393"/>
      <c r="D27" s="393"/>
      <c r="E27" s="394">
        <f t="shared" si="0"/>
        <v>0</v>
      </c>
      <c r="F27" s="393"/>
      <c r="G27" s="393"/>
      <c r="H27" s="395">
        <f t="shared" si="1"/>
        <v>0</v>
      </c>
    </row>
    <row r="28" spans="1:8" ht="15.75">
      <c r="A28" s="367">
        <v>7</v>
      </c>
      <c r="B28" s="400" t="s">
        <v>659</v>
      </c>
      <c r="C28" s="393"/>
      <c r="D28" s="393"/>
      <c r="E28" s="394">
        <f t="shared" si="0"/>
        <v>0</v>
      </c>
      <c r="F28" s="393"/>
      <c r="G28" s="393"/>
      <c r="H28" s="395">
        <f t="shared" si="1"/>
        <v>0</v>
      </c>
    </row>
    <row r="29" spans="1:8" ht="15.75">
      <c r="A29" s="367">
        <v>8</v>
      </c>
      <c r="B29" s="400" t="s">
        <v>194</v>
      </c>
      <c r="C29" s="393"/>
      <c r="D29" s="393"/>
      <c r="E29" s="394">
        <f t="shared" si="0"/>
        <v>0</v>
      </c>
      <c r="F29" s="393"/>
      <c r="G29" s="393"/>
      <c r="H29" s="395">
        <f t="shared" si="1"/>
        <v>0</v>
      </c>
    </row>
    <row r="30" spans="1:8" ht="15.75">
      <c r="A30" s="367">
        <v>9</v>
      </c>
      <c r="B30" s="401" t="s">
        <v>211</v>
      </c>
      <c r="C30" s="393">
        <f>C31+C32+C33+C34+C35+C36+C37</f>
        <v>0</v>
      </c>
      <c r="D30" s="393">
        <f>D31+D32+D33+D34+D35+D36+D37</f>
        <v>0</v>
      </c>
      <c r="E30" s="394">
        <f t="shared" si="0"/>
        <v>0</v>
      </c>
      <c r="F30" s="393">
        <f>F31+F32+F33+F34+F35+F36+F37</f>
        <v>0</v>
      </c>
      <c r="G30" s="393">
        <f>G31+G32+G33+G34+G35+G36+G37</f>
        <v>0</v>
      </c>
      <c r="H30" s="395">
        <f t="shared" si="1"/>
        <v>0</v>
      </c>
    </row>
    <row r="31" spans="1:8" ht="15.75">
      <c r="A31" s="367">
        <v>9.1</v>
      </c>
      <c r="B31" s="402" t="s">
        <v>201</v>
      </c>
      <c r="C31" s="393"/>
      <c r="D31" s="393"/>
      <c r="E31" s="394">
        <f t="shared" si="0"/>
        <v>0</v>
      </c>
      <c r="F31" s="393"/>
      <c r="G31" s="393"/>
      <c r="H31" s="395">
        <f t="shared" si="1"/>
        <v>0</v>
      </c>
    </row>
    <row r="32" spans="1:8" ht="15.75">
      <c r="A32" s="367">
        <v>9.1999999999999993</v>
      </c>
      <c r="B32" s="402" t="s">
        <v>202</v>
      </c>
      <c r="C32" s="393"/>
      <c r="D32" s="393"/>
      <c r="E32" s="394">
        <f t="shared" si="0"/>
        <v>0</v>
      </c>
      <c r="F32" s="393"/>
      <c r="G32" s="393"/>
      <c r="H32" s="395">
        <f t="shared" si="1"/>
        <v>0</v>
      </c>
    </row>
    <row r="33" spans="1:8" ht="15.75">
      <c r="A33" s="367">
        <v>9.3000000000000007</v>
      </c>
      <c r="B33" s="402" t="s">
        <v>198</v>
      </c>
      <c r="C33" s="393"/>
      <c r="D33" s="393"/>
      <c r="E33" s="394">
        <f t="shared" si="0"/>
        <v>0</v>
      </c>
      <c r="F33" s="393"/>
      <c r="G33" s="393"/>
      <c r="H33" s="395">
        <f t="shared" si="1"/>
        <v>0</v>
      </c>
    </row>
    <row r="34" spans="1:8" ht="15.75">
      <c r="A34" s="367">
        <v>9.4</v>
      </c>
      <c r="B34" s="402" t="s">
        <v>199</v>
      </c>
      <c r="C34" s="393"/>
      <c r="D34" s="393"/>
      <c r="E34" s="394">
        <f t="shared" si="0"/>
        <v>0</v>
      </c>
      <c r="F34" s="393"/>
      <c r="G34" s="393"/>
      <c r="H34" s="395">
        <f t="shared" si="1"/>
        <v>0</v>
      </c>
    </row>
    <row r="35" spans="1:8" ht="15.75">
      <c r="A35" s="367">
        <v>9.5</v>
      </c>
      <c r="B35" s="402" t="s">
        <v>200</v>
      </c>
      <c r="C35" s="393"/>
      <c r="D35" s="393"/>
      <c r="E35" s="394">
        <f t="shared" si="0"/>
        <v>0</v>
      </c>
      <c r="F35" s="393"/>
      <c r="G35" s="393"/>
      <c r="H35" s="395">
        <f t="shared" si="1"/>
        <v>0</v>
      </c>
    </row>
    <row r="36" spans="1:8" ht="15.75">
      <c r="A36" s="367">
        <v>9.6</v>
      </c>
      <c r="B36" s="402" t="s">
        <v>203</v>
      </c>
      <c r="C36" s="393"/>
      <c r="D36" s="393"/>
      <c r="E36" s="394">
        <f t="shared" si="0"/>
        <v>0</v>
      </c>
      <c r="F36" s="393"/>
      <c r="G36" s="393"/>
      <c r="H36" s="395">
        <f t="shared" si="1"/>
        <v>0</v>
      </c>
    </row>
    <row r="37" spans="1:8" ht="15.75">
      <c r="A37" s="367">
        <v>9.6999999999999993</v>
      </c>
      <c r="B37" s="402" t="s">
        <v>204</v>
      </c>
      <c r="C37" s="393"/>
      <c r="D37" s="393"/>
      <c r="E37" s="394">
        <f t="shared" si="0"/>
        <v>0</v>
      </c>
      <c r="F37" s="393"/>
      <c r="G37" s="393"/>
      <c r="H37" s="395">
        <f t="shared" si="1"/>
        <v>0</v>
      </c>
    </row>
    <row r="38" spans="1:8" ht="15.75">
      <c r="A38" s="367">
        <v>10</v>
      </c>
      <c r="B38" s="397" t="s">
        <v>207</v>
      </c>
      <c r="C38" s="393">
        <f>C39+C40+C41+C42</f>
        <v>0</v>
      </c>
      <c r="D38" s="393">
        <f>D39+D40+D41+D42</f>
        <v>0</v>
      </c>
      <c r="E38" s="394">
        <f t="shared" si="0"/>
        <v>0</v>
      </c>
      <c r="F38" s="393">
        <f>F39+F40+F41+F42</f>
        <v>0</v>
      </c>
      <c r="G38" s="393">
        <f>G39+G40+G41+G42</f>
        <v>0</v>
      </c>
      <c r="H38" s="395">
        <f t="shared" si="1"/>
        <v>0</v>
      </c>
    </row>
    <row r="39" spans="1:8" ht="15.75">
      <c r="A39" s="367">
        <v>10.1</v>
      </c>
      <c r="B39" s="403" t="s">
        <v>208</v>
      </c>
      <c r="C39" s="393"/>
      <c r="D39" s="393"/>
      <c r="E39" s="394">
        <f t="shared" si="0"/>
        <v>0</v>
      </c>
      <c r="F39" s="393"/>
      <c r="G39" s="393"/>
      <c r="H39" s="395">
        <f t="shared" si="1"/>
        <v>0</v>
      </c>
    </row>
    <row r="40" spans="1:8" ht="15.75">
      <c r="A40" s="367">
        <v>10.199999999999999</v>
      </c>
      <c r="B40" s="403" t="s">
        <v>209</v>
      </c>
      <c r="C40" s="393"/>
      <c r="D40" s="393"/>
      <c r="E40" s="394">
        <f t="shared" si="0"/>
        <v>0</v>
      </c>
      <c r="F40" s="393"/>
      <c r="G40" s="393"/>
      <c r="H40" s="395">
        <f t="shared" si="1"/>
        <v>0</v>
      </c>
    </row>
    <row r="41" spans="1:8" ht="15.75">
      <c r="A41" s="367">
        <v>10.3</v>
      </c>
      <c r="B41" s="403" t="s">
        <v>212</v>
      </c>
      <c r="C41" s="393"/>
      <c r="D41" s="393"/>
      <c r="E41" s="394">
        <f t="shared" si="0"/>
        <v>0</v>
      </c>
      <c r="F41" s="393"/>
      <c r="G41" s="393"/>
      <c r="H41" s="395">
        <f t="shared" si="1"/>
        <v>0</v>
      </c>
    </row>
    <row r="42" spans="1:8" ht="25.5">
      <c r="A42" s="367">
        <v>10.4</v>
      </c>
      <c r="B42" s="403" t="s">
        <v>213</v>
      </c>
      <c r="C42" s="393"/>
      <c r="D42" s="393"/>
      <c r="E42" s="394">
        <f t="shared" si="0"/>
        <v>0</v>
      </c>
      <c r="F42" s="393"/>
      <c r="G42" s="393"/>
      <c r="H42" s="395">
        <f t="shared" si="1"/>
        <v>0</v>
      </c>
    </row>
    <row r="43" spans="1:8" ht="16.5" thickBot="1">
      <c r="A43" s="367">
        <v>11</v>
      </c>
      <c r="B43" s="131" t="s">
        <v>210</v>
      </c>
      <c r="C43" s="393"/>
      <c r="D43" s="393"/>
      <c r="E43" s="394">
        <f t="shared" si="0"/>
        <v>0</v>
      </c>
      <c r="F43" s="393"/>
      <c r="G43" s="393"/>
      <c r="H43" s="395">
        <f t="shared" si="1"/>
        <v>0</v>
      </c>
    </row>
    <row r="44" spans="1:8" ht="15.75">
      <c r="C44" s="404"/>
      <c r="D44" s="404"/>
      <c r="E44" s="404"/>
      <c r="F44" s="404"/>
      <c r="G44" s="404"/>
      <c r="H44" s="404"/>
    </row>
    <row r="45" spans="1:8" ht="15.75">
      <c r="C45" s="404"/>
      <c r="D45" s="404"/>
      <c r="E45" s="404"/>
      <c r="F45" s="404"/>
      <c r="G45" s="404"/>
      <c r="H45" s="404"/>
    </row>
    <row r="46" spans="1:8" ht="15.75">
      <c r="C46" s="404"/>
      <c r="D46" s="404"/>
      <c r="E46" s="404"/>
      <c r="F46" s="404"/>
      <c r="G46" s="404"/>
      <c r="H46" s="404"/>
    </row>
    <row r="47" spans="1:8" ht="15.75">
      <c r="C47" s="404"/>
      <c r="D47" s="404"/>
      <c r="E47" s="404"/>
      <c r="F47" s="404"/>
      <c r="G47" s="404"/>
      <c r="H47" s="404"/>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9" sqref="C19"/>
    </sheetView>
  </sheetViews>
  <sheetFormatPr defaultColWidth="9.125" defaultRowHeight="12.75"/>
  <cols>
    <col min="1" max="1" width="9.5" style="4" bestFit="1" customWidth="1"/>
    <col min="2" max="2" width="93.5" style="4" customWidth="1"/>
    <col min="3" max="4" width="10.75" style="4" customWidth="1"/>
    <col min="5" max="11" width="9.75" style="17" customWidth="1"/>
    <col min="12" max="16384" width="9.125" style="17"/>
  </cols>
  <sheetData>
    <row r="1" spans="1:7">
      <c r="A1" s="2" t="s">
        <v>30</v>
      </c>
      <c r="B1" s="3" t="str">
        <f>'Info '!C2</f>
        <v>Paysera Bank Georgia JSC</v>
      </c>
      <c r="C1" s="3"/>
    </row>
    <row r="2" spans="1:7">
      <c r="A2" s="2" t="s">
        <v>31</v>
      </c>
      <c r="B2" s="305">
        <f>'1. key ratios '!B2</f>
        <v>45291</v>
      </c>
      <c r="C2" s="3"/>
    </row>
    <row r="3" spans="1:7">
      <c r="A3" s="2"/>
      <c r="B3" s="3"/>
      <c r="C3" s="3"/>
    </row>
    <row r="4" spans="1:7" ht="15" customHeight="1" thickBot="1">
      <c r="A4" s="4" t="s">
        <v>96</v>
      </c>
      <c r="B4" s="78" t="s">
        <v>187</v>
      </c>
      <c r="C4" s="20" t="s">
        <v>35</v>
      </c>
    </row>
    <row r="5" spans="1:7" ht="15" customHeight="1">
      <c r="A5" s="155" t="s">
        <v>6</v>
      </c>
      <c r="B5" s="156"/>
      <c r="C5" s="303" t="str">
        <f>INT((MONTH($B$2))/3)&amp;"Q"&amp;"-"&amp;YEAR($B$2)</f>
        <v>4Q-2023</v>
      </c>
      <c r="D5" s="303" t="str">
        <f>IF(INT(MONTH($B$2))=3, "4"&amp;"Q"&amp;"-"&amp;YEAR($B$2)-1, IF(INT(MONTH($B$2))=6, "1"&amp;"Q"&amp;"-"&amp;YEAR($B$2), IF(INT(MONTH($B$2))=9, "2"&amp;"Q"&amp;"-"&amp;YEAR($B$2),IF(INT(MONTH($B$2))=12, "3"&amp;"Q"&amp;"-"&amp;YEAR($B$2), 0))))</f>
        <v>3Q-2023</v>
      </c>
      <c r="E5" s="303" t="str">
        <f>IF(INT(MONTH($B$2))=3, "3"&amp;"Q"&amp;"-"&amp;YEAR($B$2)-1, IF(INT(MONTH($B$2))=6, "4"&amp;"Q"&amp;"-"&amp;YEAR($B$2)-1, IF(INT(MONTH($B$2))=9, "1"&amp;"Q"&amp;"-"&amp;YEAR($B$2),IF(INT(MONTH($B$2))=12, "2"&amp;"Q"&amp;"-"&amp;YEAR($B$2), 0))))</f>
        <v>2Q-2023</v>
      </c>
      <c r="F5" s="303" t="str">
        <f>IF(INT(MONTH($B$2))=3, "2"&amp;"Q"&amp;"-"&amp;YEAR($B$2)-1, IF(INT(MONTH($B$2))=6, "3"&amp;"Q"&amp;"-"&amp;YEAR($B$2)-1, IF(INT(MONTH($B$2))=9, "4"&amp;"Q"&amp;"-"&amp;YEAR($B$2)-1,IF(INT(MONTH($B$2))=12, "1"&amp;"Q"&amp;"-"&amp;YEAR($B$2), 0))))</f>
        <v>1Q-2023</v>
      </c>
      <c r="G5" s="304" t="str">
        <f>IF(INT(MONTH($B$2))=3, "1"&amp;"Q"&amp;"-"&amp;YEAR($B$2)-1, IF(INT(MONTH($B$2))=6, "2"&amp;"Q"&amp;"-"&amp;YEAR($B$2)-1, IF(INT(MONTH($B$2))=9, "3"&amp;"Q"&amp;"-"&amp;YEAR($B$2)-1,IF(INT(MONTH($B$2))=12, "4"&amp;"Q"&amp;"-"&amp;YEAR($B$2)-1, 0))))</f>
        <v>4Q-2022</v>
      </c>
    </row>
    <row r="6" spans="1:7" ht="15" customHeight="1">
      <c r="A6" s="21">
        <v>1</v>
      </c>
      <c r="B6" s="236" t="s">
        <v>191</v>
      </c>
      <c r="C6" s="297">
        <f>C7+C9+C10</f>
        <v>4382424.3629999999</v>
      </c>
      <c r="D6" s="299">
        <f>D7+D9+D10</f>
        <v>3256444.1519999998</v>
      </c>
      <c r="E6" s="299">
        <f t="shared" ref="E6:G6" si="0">E7+E9+E10</f>
        <v>2869076.8559999997</v>
      </c>
      <c r="F6" s="297">
        <f t="shared" si="0"/>
        <v>2985926.2459999998</v>
      </c>
      <c r="G6" s="301">
        <f t="shared" si="0"/>
        <v>3173226.4816558827</v>
      </c>
    </row>
    <row r="7" spans="1:7" ht="15" customHeight="1">
      <c r="A7" s="21">
        <v>1.1000000000000001</v>
      </c>
      <c r="B7" s="236" t="s">
        <v>357</v>
      </c>
      <c r="C7" s="298">
        <v>4382424.3629999999</v>
      </c>
      <c r="D7" s="298">
        <v>3256444.1519999998</v>
      </c>
      <c r="E7" s="298">
        <v>2869076.8559999997</v>
      </c>
      <c r="F7" s="298">
        <v>2985926.2459999998</v>
      </c>
      <c r="G7" s="608">
        <v>3173226.4816558827</v>
      </c>
    </row>
    <row r="8" spans="1:7">
      <c r="A8" s="21" t="s">
        <v>14</v>
      </c>
      <c r="B8" s="236" t="s">
        <v>95</v>
      </c>
      <c r="C8" s="298">
        <v>0</v>
      </c>
      <c r="D8" s="298">
        <v>0</v>
      </c>
      <c r="E8" s="298">
        <v>0</v>
      </c>
      <c r="F8" s="298">
        <v>0</v>
      </c>
      <c r="G8" s="608">
        <v>0</v>
      </c>
    </row>
    <row r="9" spans="1:7" ht="15" customHeight="1">
      <c r="A9" s="21">
        <v>1.2</v>
      </c>
      <c r="B9" s="237" t="s">
        <v>94</v>
      </c>
      <c r="C9" s="298">
        <v>0</v>
      </c>
      <c r="D9" s="298">
        <v>0</v>
      </c>
      <c r="E9" s="298">
        <v>0</v>
      </c>
      <c r="F9" s="298">
        <v>0</v>
      </c>
      <c r="G9" s="608">
        <v>0</v>
      </c>
    </row>
    <row r="10" spans="1:7" ht="15" customHeight="1">
      <c r="A10" s="21">
        <v>1.3</v>
      </c>
      <c r="B10" s="236" t="s">
        <v>28</v>
      </c>
      <c r="C10" s="298">
        <v>0</v>
      </c>
      <c r="D10" s="298">
        <v>0</v>
      </c>
      <c r="E10" s="298">
        <v>0</v>
      </c>
      <c r="F10" s="298">
        <v>0</v>
      </c>
      <c r="G10" s="608">
        <v>0</v>
      </c>
    </row>
    <row r="11" spans="1:7" ht="15" customHeight="1">
      <c r="A11" s="21">
        <v>2</v>
      </c>
      <c r="B11" s="236" t="s">
        <v>188</v>
      </c>
      <c r="C11" s="298">
        <v>115918.95999999938</v>
      </c>
      <c r="D11" s="298">
        <v>788723.16000000038</v>
      </c>
      <c r="E11" s="298">
        <v>167086.63999999966</v>
      </c>
      <c r="F11" s="298">
        <v>236673.77000000037</v>
      </c>
      <c r="G11" s="608">
        <v>12200.900000000001</v>
      </c>
    </row>
    <row r="12" spans="1:7" ht="15" customHeight="1">
      <c r="A12" s="21">
        <v>3</v>
      </c>
      <c r="B12" s="236" t="s">
        <v>189</v>
      </c>
      <c r="C12" s="298">
        <v>0</v>
      </c>
      <c r="D12" s="298">
        <v>0</v>
      </c>
      <c r="E12" s="298">
        <v>0</v>
      </c>
      <c r="F12" s="298">
        <v>0</v>
      </c>
      <c r="G12" s="608">
        <v>0</v>
      </c>
    </row>
    <row r="13" spans="1:7" ht="15" customHeight="1" thickBot="1">
      <c r="A13" s="23">
        <v>4</v>
      </c>
      <c r="B13" s="24" t="s">
        <v>190</v>
      </c>
      <c r="C13" s="238">
        <f>C6+C11+C12</f>
        <v>4498343.3229999989</v>
      </c>
      <c r="D13" s="300">
        <f>D6+D11+D12</f>
        <v>4045167.3119999999</v>
      </c>
      <c r="E13" s="300">
        <f t="shared" ref="E13:G13" si="1">E6+E11+E12</f>
        <v>3036163.4959999993</v>
      </c>
      <c r="F13" s="238">
        <f t="shared" si="1"/>
        <v>3222600.0160000003</v>
      </c>
      <c r="G13" s="302">
        <f t="shared" si="1"/>
        <v>3185427.3816558826</v>
      </c>
    </row>
    <row r="14" spans="1:7">
      <c r="B14" s="27"/>
    </row>
    <row r="15" spans="1:7">
      <c r="B15" s="27" t="s">
        <v>358</v>
      </c>
    </row>
    <row r="16" spans="1:7">
      <c r="B16" s="27"/>
    </row>
    <row r="17" s="17" customFormat="1" ht="11.25"/>
    <row r="18" s="17" customFormat="1" ht="11.25"/>
    <row r="19" s="17" customFormat="1" ht="11.25"/>
    <row r="20" s="17" customFormat="1" ht="11.25"/>
    <row r="21" s="17" customFormat="1" ht="11.25"/>
    <row r="22" s="17" customFormat="1" ht="11.25"/>
    <row r="23" s="17" customFormat="1" ht="11.25"/>
    <row r="24" s="17" customFormat="1" ht="11.25"/>
    <row r="25" s="17" customFormat="1" ht="11.25"/>
    <row r="26" s="17" customFormat="1" ht="11.25"/>
    <row r="27" s="17" customFormat="1" ht="11.25"/>
    <row r="28" s="17" customFormat="1" ht="11.25"/>
    <row r="29" s="17"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10" sqref="B10"/>
    </sheetView>
  </sheetViews>
  <sheetFormatPr defaultColWidth="9.125" defaultRowHeight="14.25"/>
  <cols>
    <col min="1" max="1" width="9.5" style="4" bestFit="1" customWidth="1"/>
    <col min="2" max="2" width="65.5" style="4" customWidth="1"/>
    <col min="3" max="3" width="34.75" style="4" bestFit="1" customWidth="1"/>
    <col min="4" max="16384" width="9.125" style="5"/>
  </cols>
  <sheetData>
    <row r="1" spans="1:3">
      <c r="A1" s="2" t="s">
        <v>30</v>
      </c>
      <c r="B1" s="3" t="str">
        <f>'Info '!C2</f>
        <v>Paysera Bank Georgia JSC</v>
      </c>
    </row>
    <row r="2" spans="1:3">
      <c r="A2" s="2" t="s">
        <v>31</v>
      </c>
      <c r="B2" s="556">
        <f>'1. key ratios '!B2</f>
        <v>45291</v>
      </c>
    </row>
    <row r="4" spans="1:3" ht="27.95" customHeight="1" thickBot="1">
      <c r="A4" s="28" t="s">
        <v>41</v>
      </c>
      <c r="B4" s="555" t="s">
        <v>163</v>
      </c>
      <c r="C4" s="29"/>
    </row>
    <row r="5" spans="1:3">
      <c r="A5" s="30"/>
      <c r="B5" s="551" t="s">
        <v>42</v>
      </c>
      <c r="C5" s="296" t="s">
        <v>371</v>
      </c>
    </row>
    <row r="6" spans="1:3">
      <c r="A6" s="31">
        <v>1</v>
      </c>
      <c r="B6" s="550" t="s">
        <v>713</v>
      </c>
      <c r="C6" s="547" t="s">
        <v>716</v>
      </c>
    </row>
    <row r="7" spans="1:3">
      <c r="A7" s="31">
        <v>2</v>
      </c>
      <c r="B7" s="550" t="s">
        <v>717</v>
      </c>
      <c r="C7" s="547" t="s">
        <v>718</v>
      </c>
    </row>
    <row r="8" spans="1:3">
      <c r="A8" s="31">
        <v>3</v>
      </c>
      <c r="B8" s="550" t="s">
        <v>719</v>
      </c>
      <c r="C8" s="547" t="s">
        <v>718</v>
      </c>
    </row>
    <row r="9" spans="1:3">
      <c r="A9" s="31">
        <v>4</v>
      </c>
      <c r="B9" s="550"/>
      <c r="C9" s="547"/>
    </row>
    <row r="10" spans="1:3">
      <c r="A10" s="31"/>
      <c r="B10" s="550"/>
      <c r="C10" s="547"/>
    </row>
    <row r="11" spans="1:3">
      <c r="A11" s="31"/>
      <c r="B11" s="551" t="s">
        <v>43</v>
      </c>
      <c r="C11" s="548" t="s">
        <v>372</v>
      </c>
    </row>
    <row r="12" spans="1:3">
      <c r="A12" s="31">
        <v>1</v>
      </c>
      <c r="B12" s="550" t="s">
        <v>714</v>
      </c>
      <c r="C12" s="549" t="s">
        <v>720</v>
      </c>
    </row>
    <row r="13" spans="1:3">
      <c r="A13" s="31">
        <v>2</v>
      </c>
      <c r="B13" s="550" t="s">
        <v>730</v>
      </c>
      <c r="C13" s="549" t="s">
        <v>721</v>
      </c>
    </row>
    <row r="14" spans="1:3">
      <c r="A14" s="31">
        <v>3</v>
      </c>
      <c r="B14" s="550" t="s">
        <v>731</v>
      </c>
      <c r="C14" s="549" t="s">
        <v>732</v>
      </c>
    </row>
    <row r="15" spans="1:3" ht="15.75" customHeight="1">
      <c r="A15" s="31"/>
      <c r="B15" s="550"/>
      <c r="C15" s="32"/>
    </row>
    <row r="16" spans="1:3" ht="30" customHeight="1">
      <c r="A16" s="31"/>
      <c r="B16" s="674" t="s">
        <v>44</v>
      </c>
      <c r="C16" s="675"/>
    </row>
    <row r="17" spans="1:3">
      <c r="A17" s="31">
        <v>1</v>
      </c>
      <c r="B17" s="550" t="s">
        <v>722</v>
      </c>
      <c r="C17" s="553">
        <v>0.10135135135135136</v>
      </c>
    </row>
    <row r="18" spans="1:3">
      <c r="A18" s="31">
        <v>2</v>
      </c>
      <c r="B18" s="550" t="s">
        <v>723</v>
      </c>
      <c r="C18" s="553">
        <v>8.7837837837837843E-2</v>
      </c>
    </row>
    <row r="19" spans="1:3">
      <c r="A19" s="31">
        <v>3</v>
      </c>
      <c r="B19" s="550" t="s">
        <v>714</v>
      </c>
      <c r="C19" s="553">
        <v>0.27027027027027029</v>
      </c>
    </row>
    <row r="20" spans="1:3">
      <c r="A20" s="31">
        <v>4</v>
      </c>
      <c r="B20" s="550" t="s">
        <v>724</v>
      </c>
      <c r="C20" s="553">
        <v>0.27027027027027029</v>
      </c>
    </row>
    <row r="21" spans="1:3" ht="15.75" customHeight="1">
      <c r="A21" s="31">
        <v>5</v>
      </c>
      <c r="B21" s="550" t="s">
        <v>725</v>
      </c>
      <c r="C21" s="553">
        <v>0.27027027027027029</v>
      </c>
    </row>
    <row r="22" spans="1:3" ht="15.75" customHeight="1">
      <c r="A22" s="31"/>
      <c r="B22" s="552"/>
      <c r="C22" s="547"/>
    </row>
    <row r="23" spans="1:3" ht="29.25" customHeight="1">
      <c r="A23" s="31"/>
      <c r="B23" s="674" t="s">
        <v>45</v>
      </c>
      <c r="C23" s="675"/>
    </row>
    <row r="24" spans="1:3">
      <c r="A24" s="31">
        <v>1</v>
      </c>
      <c r="B24" s="550" t="s">
        <v>722</v>
      </c>
      <c r="C24" s="553">
        <v>0.10135135135135136</v>
      </c>
    </row>
    <row r="25" spans="1:3">
      <c r="A25" s="31">
        <v>2</v>
      </c>
      <c r="B25" s="550" t="s">
        <v>723</v>
      </c>
      <c r="C25" s="553">
        <v>8.7837837837837843E-2</v>
      </c>
    </row>
    <row r="26" spans="1:3">
      <c r="A26" s="31">
        <v>3</v>
      </c>
      <c r="B26" s="550" t="s">
        <v>714</v>
      </c>
      <c r="C26" s="553">
        <v>0.27027027027027029</v>
      </c>
    </row>
    <row r="27" spans="1:3">
      <c r="A27" s="31">
        <v>4</v>
      </c>
      <c r="B27" s="550" t="s">
        <v>724</v>
      </c>
      <c r="C27" s="553">
        <v>0.27027027027027029</v>
      </c>
    </row>
    <row r="28" spans="1:3">
      <c r="A28" s="31">
        <v>5</v>
      </c>
      <c r="B28" s="550" t="s">
        <v>725</v>
      </c>
      <c r="C28" s="553">
        <v>0.27027027027027029</v>
      </c>
    </row>
    <row r="29" spans="1:3" ht="15" thickBot="1">
      <c r="A29" s="33"/>
      <c r="B29" s="34"/>
      <c r="C29" s="554"/>
    </row>
  </sheetData>
  <mergeCells count="2">
    <mergeCell ref="B23:C23"/>
    <mergeCell ref="B16:C16"/>
  </mergeCells>
  <dataValidations count="1">
    <dataValidation type="list" allowBlank="1" showInputMessage="1" showErrorMessage="1" sqref="C6:C9"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Normal="100" workbookViewId="0">
      <pane xSplit="1" ySplit="5" topLeftCell="B6" activePane="bottomRight" state="frozen"/>
      <selection activeCell="B61" sqref="B61"/>
      <selection pane="topRight" activeCell="B61" sqref="B61"/>
      <selection pane="bottomLeft" activeCell="B61" sqref="B61"/>
      <selection pane="bottomRight" activeCell="C17" sqref="C17"/>
    </sheetView>
  </sheetViews>
  <sheetFormatPr defaultColWidth="9.125" defaultRowHeight="14.25"/>
  <cols>
    <col min="1" max="1" width="9.5" style="4" bestFit="1" customWidth="1"/>
    <col min="2" max="2" width="54.25" style="4" customWidth="1"/>
    <col min="3" max="3" width="28" style="4" customWidth="1"/>
    <col min="4" max="4" width="22.5" style="4" customWidth="1"/>
    <col min="5" max="5" width="22.25" style="4" customWidth="1"/>
    <col min="6" max="6" width="12" style="5" bestFit="1" customWidth="1"/>
    <col min="7" max="7" width="12.5" style="5" bestFit="1" customWidth="1"/>
    <col min="8" max="16384" width="9.125" style="5"/>
  </cols>
  <sheetData>
    <row r="1" spans="1:5">
      <c r="A1" s="26" t="s">
        <v>30</v>
      </c>
      <c r="B1" s="3" t="str">
        <f>'Info '!C2</f>
        <v>Paysera Bank Georgia JSC</v>
      </c>
    </row>
    <row r="2" spans="1:5" s="2" customFormat="1" ht="15.75" customHeight="1">
      <c r="A2" s="26" t="s">
        <v>31</v>
      </c>
      <c r="B2" s="305">
        <f>'1. key ratios '!B2</f>
        <v>45291</v>
      </c>
    </row>
    <row r="3" spans="1:5" s="2" customFormat="1" ht="15.75" customHeight="1">
      <c r="A3" s="26"/>
    </row>
    <row r="4" spans="1:5" s="2" customFormat="1" ht="15.75" customHeight="1" thickBot="1">
      <c r="A4" s="190" t="s">
        <v>99</v>
      </c>
      <c r="B4" s="680" t="s">
        <v>225</v>
      </c>
      <c r="C4" s="681"/>
      <c r="D4" s="681"/>
      <c r="E4" s="681"/>
    </row>
    <row r="5" spans="1:5" s="38" customFormat="1" ht="17.45" customHeight="1">
      <c r="A5" s="140"/>
      <c r="B5" s="141"/>
      <c r="C5" s="36" t="s">
        <v>0</v>
      </c>
      <c r="D5" s="36" t="s">
        <v>1</v>
      </c>
      <c r="E5" s="37" t="s">
        <v>2</v>
      </c>
    </row>
    <row r="6" spans="1:5" ht="14.45" customHeight="1">
      <c r="A6" s="95"/>
      <c r="B6" s="676" t="s">
        <v>232</v>
      </c>
      <c r="C6" s="676" t="s">
        <v>660</v>
      </c>
      <c r="D6" s="678" t="s">
        <v>98</v>
      </c>
      <c r="E6" s="679"/>
    </row>
    <row r="7" spans="1:5" ht="99.6" customHeight="1">
      <c r="A7" s="95"/>
      <c r="B7" s="677"/>
      <c r="C7" s="676"/>
      <c r="D7" s="222" t="s">
        <v>97</v>
      </c>
      <c r="E7" s="223" t="s">
        <v>233</v>
      </c>
    </row>
    <row r="8" spans="1:5" ht="21">
      <c r="A8" s="352">
        <v>1</v>
      </c>
      <c r="B8" s="353" t="s">
        <v>561</v>
      </c>
      <c r="C8" s="405">
        <v>9622521.4499999993</v>
      </c>
      <c r="D8" s="405">
        <v>0</v>
      </c>
      <c r="E8" s="609">
        <f t="shared" ref="E8" si="0">SUM(E9:E11)</f>
        <v>9622521.4499999993</v>
      </c>
    </row>
    <row r="9" spans="1:5" ht="15">
      <c r="A9" s="352">
        <v>1.1000000000000001</v>
      </c>
      <c r="B9" s="354" t="s">
        <v>562</v>
      </c>
      <c r="C9" s="405">
        <v>303159.21999999997</v>
      </c>
      <c r="D9" s="405">
        <v>0</v>
      </c>
      <c r="E9" s="610">
        <f t="shared" ref="E9:E15" si="1">C9-D9</f>
        <v>303159.21999999997</v>
      </c>
    </row>
    <row r="10" spans="1:5" ht="15">
      <c r="A10" s="352">
        <v>1.2</v>
      </c>
      <c r="B10" s="354" t="s">
        <v>563</v>
      </c>
      <c r="C10" s="405">
        <v>700900.26</v>
      </c>
      <c r="D10" s="405">
        <v>0</v>
      </c>
      <c r="E10" s="610">
        <f t="shared" si="1"/>
        <v>700900.26</v>
      </c>
    </row>
    <row r="11" spans="1:5" ht="15">
      <c r="A11" s="352">
        <v>1.3</v>
      </c>
      <c r="B11" s="354" t="s">
        <v>564</v>
      </c>
      <c r="C11" s="405">
        <v>8618461.9699999988</v>
      </c>
      <c r="D11" s="405">
        <v>0</v>
      </c>
      <c r="E11" s="610">
        <f t="shared" si="1"/>
        <v>8618461.9699999988</v>
      </c>
    </row>
    <row r="12" spans="1:5" ht="15">
      <c r="A12" s="352">
        <v>2</v>
      </c>
      <c r="B12" s="355" t="s">
        <v>565</v>
      </c>
      <c r="C12" s="405">
        <v>0</v>
      </c>
      <c r="D12" s="405">
        <v>0</v>
      </c>
      <c r="E12" s="610">
        <f t="shared" si="1"/>
        <v>0</v>
      </c>
    </row>
    <row r="13" spans="1:5" ht="15">
      <c r="A13" s="352">
        <v>2.1</v>
      </c>
      <c r="B13" s="356" t="s">
        <v>566</v>
      </c>
      <c r="C13" s="405">
        <v>0</v>
      </c>
      <c r="D13" s="405">
        <v>0</v>
      </c>
      <c r="E13" s="610">
        <f t="shared" si="1"/>
        <v>0</v>
      </c>
    </row>
    <row r="14" spans="1:5" ht="21">
      <c r="A14" s="352">
        <v>3</v>
      </c>
      <c r="B14" s="357" t="s">
        <v>567</v>
      </c>
      <c r="C14" s="405">
        <v>0</v>
      </c>
      <c r="D14" s="405">
        <v>0</v>
      </c>
      <c r="E14" s="610">
        <f t="shared" si="1"/>
        <v>0</v>
      </c>
    </row>
    <row r="15" spans="1:5" ht="15">
      <c r="A15" s="352">
        <v>4</v>
      </c>
      <c r="B15" s="358" t="s">
        <v>568</v>
      </c>
      <c r="C15" s="405">
        <v>0</v>
      </c>
      <c r="D15" s="405">
        <v>0</v>
      </c>
      <c r="E15" s="610">
        <f t="shared" si="1"/>
        <v>0</v>
      </c>
    </row>
    <row r="16" spans="1:5" ht="21">
      <c r="A16" s="352">
        <v>5</v>
      </c>
      <c r="B16" s="359" t="s">
        <v>569</v>
      </c>
      <c r="C16" s="405">
        <v>0</v>
      </c>
      <c r="D16" s="405">
        <v>0</v>
      </c>
      <c r="E16" s="609">
        <f t="shared" ref="E16" si="2">SUM(E17:E19)</f>
        <v>0</v>
      </c>
    </row>
    <row r="17" spans="1:5" ht="15">
      <c r="A17" s="352">
        <v>5.0999999999999996</v>
      </c>
      <c r="B17" s="360" t="s">
        <v>570</v>
      </c>
      <c r="C17" s="405">
        <v>0</v>
      </c>
      <c r="D17" s="405">
        <v>0</v>
      </c>
      <c r="E17" s="610">
        <f>C17-D17</f>
        <v>0</v>
      </c>
    </row>
    <row r="18" spans="1:5" ht="15">
      <c r="A18" s="352">
        <v>5.2</v>
      </c>
      <c r="B18" s="360" t="s">
        <v>571</v>
      </c>
      <c r="C18" s="405">
        <v>0</v>
      </c>
      <c r="D18" s="405">
        <v>0</v>
      </c>
      <c r="E18" s="610">
        <f>C18-D18</f>
        <v>0</v>
      </c>
    </row>
    <row r="19" spans="1:5" ht="15">
      <c r="A19" s="352">
        <v>5.3</v>
      </c>
      <c r="B19" s="361" t="s">
        <v>572</v>
      </c>
      <c r="C19" s="405">
        <v>0</v>
      </c>
      <c r="D19" s="405">
        <v>0</v>
      </c>
      <c r="E19" s="610">
        <f>C19-D19</f>
        <v>0</v>
      </c>
    </row>
    <row r="20" spans="1:5" ht="15">
      <c r="A20" s="352">
        <v>6</v>
      </c>
      <c r="B20" s="357" t="s">
        <v>573</v>
      </c>
      <c r="C20" s="405">
        <v>0</v>
      </c>
      <c r="D20" s="405">
        <v>0</v>
      </c>
      <c r="E20" s="609">
        <f t="shared" ref="E20" si="3">SUM(E21:E22)</f>
        <v>0</v>
      </c>
    </row>
    <row r="21" spans="1:5" ht="15">
      <c r="A21" s="352">
        <v>6.1</v>
      </c>
      <c r="B21" s="360" t="s">
        <v>571</v>
      </c>
      <c r="C21" s="405">
        <v>0</v>
      </c>
      <c r="D21" s="405">
        <v>0</v>
      </c>
      <c r="E21" s="610">
        <f>C21-D21</f>
        <v>0</v>
      </c>
    </row>
    <row r="22" spans="1:5" ht="15">
      <c r="A22" s="352">
        <v>6.2</v>
      </c>
      <c r="B22" s="361" t="s">
        <v>572</v>
      </c>
      <c r="C22" s="405">
        <v>0</v>
      </c>
      <c r="D22" s="405">
        <v>0</v>
      </c>
      <c r="E22" s="610">
        <f>C22-D22</f>
        <v>0</v>
      </c>
    </row>
    <row r="23" spans="1:5" ht="15">
      <c r="A23" s="352">
        <v>7</v>
      </c>
      <c r="B23" s="355" t="s">
        <v>574</v>
      </c>
      <c r="C23" s="405">
        <v>0</v>
      </c>
      <c r="D23" s="405">
        <v>0</v>
      </c>
      <c r="E23" s="610">
        <f>C23-D23</f>
        <v>0</v>
      </c>
    </row>
    <row r="24" spans="1:5" ht="21">
      <c r="A24" s="352">
        <v>8</v>
      </c>
      <c r="B24" s="362" t="s">
        <v>575</v>
      </c>
      <c r="C24" s="405">
        <v>0</v>
      </c>
      <c r="D24" s="405">
        <v>0</v>
      </c>
      <c r="E24" s="610">
        <f>C24-D24</f>
        <v>0</v>
      </c>
    </row>
    <row r="25" spans="1:5" ht="15">
      <c r="A25" s="352">
        <v>9</v>
      </c>
      <c r="B25" s="358" t="s">
        <v>576</v>
      </c>
      <c r="C25" s="405">
        <v>437067.79</v>
      </c>
      <c r="D25" s="405">
        <v>0</v>
      </c>
      <c r="E25" s="611">
        <f t="shared" ref="E25" si="4">SUM(E26:E27)</f>
        <v>437067.79</v>
      </c>
    </row>
    <row r="26" spans="1:5" ht="15">
      <c r="A26" s="352">
        <v>9.1</v>
      </c>
      <c r="B26" s="360" t="s">
        <v>577</v>
      </c>
      <c r="C26" s="405">
        <v>437067.79</v>
      </c>
      <c r="D26" s="405">
        <v>0</v>
      </c>
      <c r="E26" s="610">
        <f>C26-D26</f>
        <v>437067.79</v>
      </c>
    </row>
    <row r="27" spans="1:5" ht="15">
      <c r="A27" s="352">
        <v>9.1999999999999993</v>
      </c>
      <c r="B27" s="360" t="s">
        <v>578</v>
      </c>
      <c r="C27" s="405">
        <v>0</v>
      </c>
      <c r="D27" s="405">
        <v>0</v>
      </c>
      <c r="E27" s="610">
        <f>C27-D27</f>
        <v>0</v>
      </c>
    </row>
    <row r="28" spans="1:5" ht="15">
      <c r="A28" s="352">
        <v>10</v>
      </c>
      <c r="B28" s="358" t="s">
        <v>579</v>
      </c>
      <c r="C28" s="405">
        <v>200000</v>
      </c>
      <c r="D28" s="405">
        <v>200000</v>
      </c>
      <c r="E28" s="611">
        <f t="shared" ref="E28" si="5">SUM(E29:E30)</f>
        <v>0</v>
      </c>
    </row>
    <row r="29" spans="1:5" ht="15">
      <c r="A29" s="352">
        <v>10.1</v>
      </c>
      <c r="B29" s="360" t="s">
        <v>580</v>
      </c>
      <c r="C29" s="405">
        <v>0</v>
      </c>
      <c r="D29" s="405">
        <v>0</v>
      </c>
      <c r="E29" s="610">
        <f>C29-D29</f>
        <v>0</v>
      </c>
    </row>
    <row r="30" spans="1:5" ht="15">
      <c r="A30" s="352">
        <v>10.199999999999999</v>
      </c>
      <c r="B30" s="360" t="s">
        <v>581</v>
      </c>
      <c r="C30" s="405">
        <v>200000</v>
      </c>
      <c r="D30" s="405">
        <v>200000</v>
      </c>
      <c r="E30" s="610">
        <f>C30-D30</f>
        <v>0</v>
      </c>
    </row>
    <row r="31" spans="1:5" ht="15">
      <c r="A31" s="352">
        <v>11</v>
      </c>
      <c r="B31" s="358" t="s">
        <v>582</v>
      </c>
      <c r="C31" s="405">
        <v>0</v>
      </c>
      <c r="D31" s="405">
        <v>0</v>
      </c>
      <c r="E31" s="611">
        <f t="shared" ref="E31" si="6">SUM(E32:E33)</f>
        <v>0</v>
      </c>
    </row>
    <row r="32" spans="1:5" ht="15">
      <c r="A32" s="352">
        <v>11.1</v>
      </c>
      <c r="B32" s="360" t="s">
        <v>583</v>
      </c>
      <c r="C32" s="405">
        <v>0</v>
      </c>
      <c r="D32" s="405">
        <v>0</v>
      </c>
      <c r="E32" s="610">
        <f>C32-D32</f>
        <v>0</v>
      </c>
    </row>
    <row r="33" spans="1:7" ht="15">
      <c r="A33" s="352">
        <v>11.2</v>
      </c>
      <c r="B33" s="360" t="s">
        <v>584</v>
      </c>
      <c r="C33" s="405">
        <v>0</v>
      </c>
      <c r="D33" s="405">
        <v>0</v>
      </c>
      <c r="E33" s="610">
        <f>C33-D33</f>
        <v>0</v>
      </c>
    </row>
    <row r="34" spans="1:7" ht="15">
      <c r="A34" s="352">
        <v>13</v>
      </c>
      <c r="B34" s="358" t="s">
        <v>585</v>
      </c>
      <c r="C34" s="405">
        <v>482905.81</v>
      </c>
      <c r="D34" s="405">
        <v>0</v>
      </c>
      <c r="E34" s="610">
        <f>C34-D34</f>
        <v>482905.81</v>
      </c>
    </row>
    <row r="35" spans="1:7" ht="15">
      <c r="A35" s="352">
        <v>13.1</v>
      </c>
      <c r="B35" s="363" t="s">
        <v>586</v>
      </c>
      <c r="C35" s="405">
        <v>0</v>
      </c>
      <c r="D35" s="405">
        <v>0</v>
      </c>
      <c r="E35" s="610">
        <f>C35-D35</f>
        <v>0</v>
      </c>
    </row>
    <row r="36" spans="1:7" ht="15">
      <c r="A36" s="352">
        <v>13.2</v>
      </c>
      <c r="B36" s="363" t="s">
        <v>587</v>
      </c>
      <c r="C36" s="405">
        <v>0</v>
      </c>
      <c r="D36" s="405">
        <v>0</v>
      </c>
      <c r="E36" s="610">
        <f>C36-D36</f>
        <v>0</v>
      </c>
    </row>
    <row r="37" spans="1:7" ht="26.25" thickBot="1">
      <c r="A37" s="98"/>
      <c r="B37" s="191" t="s">
        <v>234</v>
      </c>
      <c r="C37" s="142">
        <f>SUM(C8,C12,C14,C15,C16,C20,C23,C24,C25,C28,C31,C34)</f>
        <v>10742495.049999999</v>
      </c>
      <c r="D37" s="142">
        <f>SUM(D8,D12,D14,D15,D16,D20,D23,D24,D25,D28,D31,D34)</f>
        <v>200000</v>
      </c>
      <c r="E37" s="612">
        <f t="shared" ref="E37" si="7">SUM(E8,E12,E14,E15,E16,E20,E23,E24,E25,E28,E31,E34)</f>
        <v>10542495.049999999</v>
      </c>
    </row>
    <row r="38" spans="1:7">
      <c r="A38" s="5"/>
      <c r="B38" s="5"/>
      <c r="C38" s="5"/>
      <c r="D38" s="5"/>
      <c r="E38" s="5"/>
    </row>
    <row r="39" spans="1:7">
      <c r="A39" s="5"/>
      <c r="B39" s="5"/>
      <c r="C39" s="5"/>
      <c r="D39" s="5"/>
      <c r="E39" s="5"/>
    </row>
    <row r="41" spans="1:7" s="4" customFormat="1">
      <c r="B41" s="40"/>
      <c r="F41" s="5"/>
      <c r="G41" s="5"/>
    </row>
    <row r="42" spans="1:7" s="4" customFormat="1">
      <c r="B42" s="40"/>
      <c r="F42" s="5"/>
      <c r="G42" s="5"/>
    </row>
    <row r="43" spans="1:7" s="4" customFormat="1">
      <c r="B43" s="40"/>
      <c r="F43" s="5"/>
      <c r="G43" s="5"/>
    </row>
    <row r="44" spans="1:7" s="4" customFormat="1">
      <c r="B44" s="40"/>
      <c r="F44" s="5"/>
      <c r="G44" s="5"/>
    </row>
    <row r="45" spans="1:7" s="4" customFormat="1">
      <c r="B45" s="40"/>
      <c r="F45" s="5"/>
      <c r="G45" s="5"/>
    </row>
    <row r="46" spans="1:7" s="4" customFormat="1">
      <c r="B46" s="40"/>
      <c r="F46" s="5"/>
      <c r="G46" s="5"/>
    </row>
    <row r="47" spans="1:7" s="4" customFormat="1">
      <c r="B47" s="40"/>
      <c r="F47" s="5"/>
      <c r="G47" s="5"/>
    </row>
    <row r="48" spans="1:7" s="4" customFormat="1">
      <c r="B48" s="40"/>
      <c r="F48" s="5"/>
      <c r="G48" s="5"/>
    </row>
    <row r="49" spans="2:7" s="4" customFormat="1">
      <c r="B49" s="40"/>
      <c r="F49" s="5"/>
      <c r="G49" s="5"/>
    </row>
    <row r="50" spans="2:7" s="4" customFormat="1">
      <c r="B50" s="40"/>
      <c r="F50" s="5"/>
      <c r="G50" s="5"/>
    </row>
    <row r="51" spans="2:7" s="4" customFormat="1">
      <c r="B51" s="40"/>
      <c r="F51" s="5"/>
      <c r="G51" s="5"/>
    </row>
    <row r="52" spans="2:7" s="4" customFormat="1">
      <c r="B52" s="40"/>
      <c r="F52" s="5"/>
      <c r="G52" s="5"/>
    </row>
    <row r="53" spans="2:7" s="4" customFormat="1">
      <c r="B53" s="4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11" sqref="B11"/>
    </sheetView>
  </sheetViews>
  <sheetFormatPr defaultColWidth="9.125" defaultRowHeight="12.75" outlineLevelRow="1"/>
  <cols>
    <col min="1" max="1" width="9.5" style="4" bestFit="1" customWidth="1"/>
    <col min="2" max="2" width="114.25" style="4" customWidth="1"/>
    <col min="3" max="3" width="18.875" style="4" customWidth="1"/>
    <col min="4" max="4" width="25.5" style="4" customWidth="1"/>
    <col min="5" max="5" width="24.25" style="4" customWidth="1"/>
    <col min="6" max="6" width="24" style="4" customWidth="1"/>
    <col min="7" max="7" width="10" style="4" bestFit="1" customWidth="1"/>
    <col min="8" max="8" width="12" style="4" bestFit="1" customWidth="1"/>
    <col min="9" max="9" width="12.5" style="4" bestFit="1" customWidth="1"/>
    <col min="10" max="16384" width="9.125" style="4"/>
  </cols>
  <sheetData>
    <row r="1" spans="1:6">
      <c r="A1" s="2" t="s">
        <v>30</v>
      </c>
      <c r="B1" s="3" t="str">
        <f>'Info '!C2</f>
        <v>Paysera Bank Georgia JSC</v>
      </c>
    </row>
    <row r="2" spans="1:6" s="2" customFormat="1" ht="15.75" customHeight="1">
      <c r="A2" s="2" t="s">
        <v>31</v>
      </c>
      <c r="B2" s="305">
        <f>'1. key ratios '!B2</f>
        <v>45291</v>
      </c>
      <c r="C2" s="4"/>
      <c r="D2" s="4"/>
      <c r="E2" s="4"/>
      <c r="F2" s="4"/>
    </row>
    <row r="3" spans="1:6" s="2" customFormat="1" ht="15.75" customHeight="1">
      <c r="C3" s="4"/>
      <c r="D3" s="4"/>
      <c r="E3" s="4"/>
      <c r="F3" s="4"/>
    </row>
    <row r="4" spans="1:6" s="2" customFormat="1" ht="13.5" thickBot="1">
      <c r="A4" s="2" t="s">
        <v>46</v>
      </c>
      <c r="B4" s="192" t="s">
        <v>554</v>
      </c>
      <c r="C4" s="35" t="s">
        <v>35</v>
      </c>
      <c r="D4" s="4"/>
      <c r="E4" s="4"/>
      <c r="F4" s="4"/>
    </row>
    <row r="5" spans="1:6">
      <c r="A5" s="146">
        <v>1</v>
      </c>
      <c r="B5" s="193" t="s">
        <v>556</v>
      </c>
      <c r="C5" s="147">
        <f>'7. LI1 '!E37</f>
        <v>10542495.049999999</v>
      </c>
    </row>
    <row r="6" spans="1:6">
      <c r="A6" s="41">
        <v>2.1</v>
      </c>
      <c r="B6" s="96" t="s">
        <v>214</v>
      </c>
      <c r="C6" s="87"/>
    </row>
    <row r="7" spans="1:6" s="27" customFormat="1" outlineLevel="1">
      <c r="A7" s="21">
        <v>2.2000000000000002</v>
      </c>
      <c r="B7" s="22" t="s">
        <v>215</v>
      </c>
      <c r="C7" s="148"/>
    </row>
    <row r="8" spans="1:6" s="27" customFormat="1">
      <c r="A8" s="21">
        <v>3</v>
      </c>
      <c r="B8" s="144" t="s">
        <v>555</v>
      </c>
      <c r="C8" s="149">
        <f>SUM(C5:C7)</f>
        <v>10542495.049999999</v>
      </c>
    </row>
    <row r="9" spans="1:6">
      <c r="A9" s="41">
        <v>4</v>
      </c>
      <c r="B9" s="42" t="s">
        <v>48</v>
      </c>
      <c r="C9" s="87"/>
    </row>
    <row r="10" spans="1:6" s="27" customFormat="1" outlineLevel="1">
      <c r="A10" s="21">
        <v>5.0999999999999996</v>
      </c>
      <c r="B10" s="22" t="s">
        <v>216</v>
      </c>
      <c r="C10" s="148"/>
    </row>
    <row r="11" spans="1:6" s="27" customFormat="1" outlineLevel="1">
      <c r="A11" s="21">
        <v>5.2</v>
      </c>
      <c r="B11" s="22" t="s">
        <v>217</v>
      </c>
      <c r="C11" s="148"/>
    </row>
    <row r="12" spans="1:6" s="27" customFormat="1">
      <c r="A12" s="21">
        <v>6</v>
      </c>
      <c r="B12" s="143" t="s">
        <v>359</v>
      </c>
      <c r="C12" s="148"/>
    </row>
    <row r="13" spans="1:6" s="27" customFormat="1" ht="13.5" thickBot="1">
      <c r="A13" s="23">
        <v>7</v>
      </c>
      <c r="B13" s="145" t="s">
        <v>177</v>
      </c>
      <c r="C13" s="150">
        <f>SUM(C8:C12)</f>
        <v>10542495.049999999</v>
      </c>
    </row>
    <row r="15" spans="1:6">
      <c r="B15" s="27" t="s">
        <v>360</v>
      </c>
    </row>
    <row r="17" spans="1:2" ht="15">
      <c r="A17" s="157"/>
      <c r="B17" s="158"/>
    </row>
    <row r="18" spans="1:2" ht="15">
      <c r="A18" s="162"/>
      <c r="B18" s="163"/>
    </row>
    <row r="19" spans="1:2" ht="15">
      <c r="A19" s="164"/>
      <c r="B19" s="159"/>
    </row>
    <row r="20" spans="1:2" ht="15">
      <c r="A20" s="165"/>
      <c r="B20" s="160"/>
    </row>
    <row r="21" spans="1:2" ht="15">
      <c r="A21" s="165"/>
      <c r="B21" s="163"/>
    </row>
    <row r="22" spans="1:2" ht="15">
      <c r="A22" s="164"/>
      <c r="B22" s="161"/>
    </row>
    <row r="23" spans="1:2" ht="15">
      <c r="A23" s="165"/>
      <c r="B23" s="160"/>
    </row>
    <row r="24" spans="1:2" ht="15">
      <c r="A24" s="165"/>
      <c r="B24" s="160"/>
    </row>
    <row r="25" spans="1:2" ht="15">
      <c r="A25" s="165"/>
      <c r="B25" s="166"/>
    </row>
    <row r="26" spans="1:2" ht="15">
      <c r="A26" s="165"/>
      <c r="B26" s="163"/>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BaJhzkX4M7tvIFxuwrhjDhMcVGY68qrpq3lUsZgSCvE=</DigestValue>
    </Reference>
    <Reference Type="http://www.w3.org/2000/09/xmldsig#Object" URI="#idOfficeObject">
      <DigestMethod Algorithm="http://www.w3.org/2001/04/xmlenc#sha256"/>
      <DigestValue>KazjV6eaSMnRsSsP+Hy3BI7d9vHWxRasT0ewqLbGLpA=</DigestValue>
    </Reference>
    <Reference Type="http://uri.etsi.org/01903#SignedProperties" URI="#idSignedProperties">
      <Transforms>
        <Transform Algorithm="http://www.w3.org/TR/2001/REC-xml-c14n-20010315"/>
      </Transforms>
      <DigestMethod Algorithm="http://www.w3.org/2001/04/xmlenc#sha256"/>
      <DigestValue>YmcTSOJhvhAQXHQqy3XWyTmvMWpn8vfWn8edsu7Gf84=</DigestValue>
    </Reference>
  </SignedInfo>
  <SignatureValue>Jc2VI20jBOl5vgVETwCdtnWZhE0MZnAGRyU8FSjURA/2i3cgRWWYKWtNBWrkxv65E5HKOtOzLZg0
uDb/hv716dg0uJqxd59N4fJuQF8AMCGanQHiIcpFaQ7SMpZUoAZRHfXbEVLJAq6DOOuortABwRPc
X/GITMLVz7wnytntmDRsq4XiF39QdssvP+gjX3NQ9nfiALyIRo1dn8lAwxR4oViiZMRoPLThkAqM
Rdqp3fBRKG+aFFdaj9a7Z3dq6ptmdiQc2/f8MTnCLAIlVWIfaVAFqvGmHyrmTyfu6hZ/jRHg/X/B
kYIyMID4Qj4VLEqoWI0DByV+MVv22GfYWkmIwA==</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/zwmfUUYY9lhYw1eIX0jWOQ6CRfSc3sgoQXgXaEnbPE=</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86+sc8Rko5cNZ5BGa++/4xNznWSElckK3iS1B5pTwDQ=</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PDqrgTuwR2l3h1j2tmXMd4tu94lg1k4HLYbznQNX2Zo=</DigestValue>
      </Reference>
      <Reference URI="/xl/printerSettings/printerSettings5.bin?ContentType=application/vnd.openxmlformats-officedocument.spreadsheetml.printerSettings">
        <DigestMethod Algorithm="http://www.w3.org/2001/04/xmlenc#sha256"/>
        <DigestValue>86+sc8Rko5cNZ5BGa++/4xNznWSElckK3iS1B5pTwDQ=</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HayASHmA32WVAlv/wEjR6aBcA2jb9iaRcHkH/0HT/sA=</DigestValue>
      </Reference>
      <Reference URI="/xl/styles.xml?ContentType=application/vnd.openxmlformats-officedocument.spreadsheetml.styles+xml">
        <DigestMethod Algorithm="http://www.w3.org/2001/04/xmlenc#sha256"/>
        <DigestValue>mCYnlyihjXmgu/YO9jcWenMfSQGFNupGARCdD34YwhY=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EqlNCmmxC8M77+9fK0N7FQe07NhhZdIQRSOF2J3mYY4=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XK4g+SoUUKDqINNloHOoEN1cQZgtf8GnAVClFtsFCxc=</DigestValue>
      </Reference>
      <Reference URI="/xl/worksheets/sheet10.xml?ContentType=application/vnd.openxmlformats-officedocument.spreadsheetml.worksheet+xml">
        <DigestMethod Algorithm="http://www.w3.org/2001/04/xmlenc#sha256"/>
        <DigestValue>gNWVbogwwm5UarvNGpJCzhU4nTsk6rb2GSjRp/ip8BY=</DigestValue>
      </Reference>
      <Reference URI="/xl/worksheets/sheet11.xml?ContentType=application/vnd.openxmlformats-officedocument.spreadsheetml.worksheet+xml">
        <DigestMethod Algorithm="http://www.w3.org/2001/04/xmlenc#sha256"/>
        <DigestValue>HYGF3JCrxtK6yXyL7olcKANc4d/QfG4WeNOJuv6RBi0=</DigestValue>
      </Reference>
      <Reference URI="/xl/worksheets/sheet12.xml?ContentType=application/vnd.openxmlformats-officedocument.spreadsheetml.worksheet+xml">
        <DigestMethod Algorithm="http://www.w3.org/2001/04/xmlenc#sha256"/>
        <DigestValue>XC78iV0qgKw+U+wtDCwmK5qykn/A7Rg+qSMMCHZ03ms=</DigestValue>
      </Reference>
      <Reference URI="/xl/worksheets/sheet13.xml?ContentType=application/vnd.openxmlformats-officedocument.spreadsheetml.worksheet+xml">
        <DigestMethod Algorithm="http://www.w3.org/2001/04/xmlenc#sha256"/>
        <DigestValue>JK0bPTZP20d+zonGZueJ1jsLXcjRqcLH78nEYqkLRqo=</DigestValue>
      </Reference>
      <Reference URI="/xl/worksheets/sheet14.xml?ContentType=application/vnd.openxmlformats-officedocument.spreadsheetml.worksheet+xml">
        <DigestMethod Algorithm="http://www.w3.org/2001/04/xmlenc#sha256"/>
        <DigestValue>anvBo48DjZjO/zLmzRocABzRfSxUJ0Lyp2H+XGjxZ1E=</DigestValue>
      </Reference>
      <Reference URI="/xl/worksheets/sheet15.xml?ContentType=application/vnd.openxmlformats-officedocument.spreadsheetml.worksheet+xml">
        <DigestMethod Algorithm="http://www.w3.org/2001/04/xmlenc#sha256"/>
        <DigestValue>jMTOnoQT5x9zmE9LepG1lHMQhucYTQDK1R+vi4ec6FQ=</DigestValue>
      </Reference>
      <Reference URI="/xl/worksheets/sheet16.xml?ContentType=application/vnd.openxmlformats-officedocument.spreadsheetml.worksheet+xml">
        <DigestMethod Algorithm="http://www.w3.org/2001/04/xmlenc#sha256"/>
        <DigestValue>o5hMchbtlfKzCcsLW0V5OZE+E83ycipEs+s7byKgRj4=</DigestValue>
      </Reference>
      <Reference URI="/xl/worksheets/sheet17.xml?ContentType=application/vnd.openxmlformats-officedocument.spreadsheetml.worksheet+xml">
        <DigestMethod Algorithm="http://www.w3.org/2001/04/xmlenc#sha256"/>
        <DigestValue>GlRUq50/u7f0zaNzMmw/4qgJIEyecra8oOnWiyHjvoo=</DigestValue>
      </Reference>
      <Reference URI="/xl/worksheets/sheet18.xml?ContentType=application/vnd.openxmlformats-officedocument.spreadsheetml.worksheet+xml">
        <DigestMethod Algorithm="http://www.w3.org/2001/04/xmlenc#sha256"/>
        <DigestValue>MdAziJNL/u1sN+ZsiL1fkyocwP9/YuNta8ok68CAYCQ=</DigestValue>
      </Reference>
      <Reference URI="/xl/worksheets/sheet19.xml?ContentType=application/vnd.openxmlformats-officedocument.spreadsheetml.worksheet+xml">
        <DigestMethod Algorithm="http://www.w3.org/2001/04/xmlenc#sha256"/>
        <DigestValue>G0vroVxljoEVoarMA7wcgScQi48caJEh5ZRNShnFUEE=</DigestValue>
      </Reference>
      <Reference URI="/xl/worksheets/sheet2.xml?ContentType=application/vnd.openxmlformats-officedocument.spreadsheetml.worksheet+xml">
        <DigestMethod Algorithm="http://www.w3.org/2001/04/xmlenc#sha256"/>
        <DigestValue>9oHngLWgf7bDWwTTs+4D2OeqY9j0UX9ypbs3APIHmdc=</DigestValue>
      </Reference>
      <Reference URI="/xl/worksheets/sheet20.xml?ContentType=application/vnd.openxmlformats-officedocument.spreadsheetml.worksheet+xml">
        <DigestMethod Algorithm="http://www.w3.org/2001/04/xmlenc#sha256"/>
        <DigestValue>F0ZJU9BWFdjOAPYHpG19y4O9gUhBfZhCDsStfuGkIso=</DigestValue>
      </Reference>
      <Reference URI="/xl/worksheets/sheet21.xml?ContentType=application/vnd.openxmlformats-officedocument.spreadsheetml.worksheet+xml">
        <DigestMethod Algorithm="http://www.w3.org/2001/04/xmlenc#sha256"/>
        <DigestValue>2fq+rrlX/6X9bg/yUjq85xz44kXLSKz9EIb+IInj5uA=</DigestValue>
      </Reference>
      <Reference URI="/xl/worksheets/sheet22.xml?ContentType=application/vnd.openxmlformats-officedocument.spreadsheetml.worksheet+xml">
        <DigestMethod Algorithm="http://www.w3.org/2001/04/xmlenc#sha256"/>
        <DigestValue>wH5Pwz/Yp8Vx6gP8d0ginN6Nt35kb/Ddq1VomaO7Yuo=</DigestValue>
      </Reference>
      <Reference URI="/xl/worksheets/sheet23.xml?ContentType=application/vnd.openxmlformats-officedocument.spreadsheetml.worksheet+xml">
        <DigestMethod Algorithm="http://www.w3.org/2001/04/xmlenc#sha256"/>
        <DigestValue>RZ8VxNJ6iPgchpL+3e7zct6faVniX8A6i3XIOvOOak0=</DigestValue>
      </Reference>
      <Reference URI="/xl/worksheets/sheet24.xml?ContentType=application/vnd.openxmlformats-officedocument.spreadsheetml.worksheet+xml">
        <DigestMethod Algorithm="http://www.w3.org/2001/04/xmlenc#sha256"/>
        <DigestValue>+1Ky44Kq2KcEcqOjacSN/3rAMduB4zntoDU6XrEO4eQ=</DigestValue>
      </Reference>
      <Reference URI="/xl/worksheets/sheet25.xml?ContentType=application/vnd.openxmlformats-officedocument.spreadsheetml.worksheet+xml">
        <DigestMethod Algorithm="http://www.w3.org/2001/04/xmlenc#sha256"/>
        <DigestValue>3sHfS9zonifXMn377JyuGyNZOKEzqC+YQAGDkyFU5GI=</DigestValue>
      </Reference>
      <Reference URI="/xl/worksheets/sheet26.xml?ContentType=application/vnd.openxmlformats-officedocument.spreadsheetml.worksheet+xml">
        <DigestMethod Algorithm="http://www.w3.org/2001/04/xmlenc#sha256"/>
        <DigestValue>ox0VfF1Kjn9R7kyj9kallF1KYLHghjEeZUNPvNoxyXE=</DigestValue>
      </Reference>
      <Reference URI="/xl/worksheets/sheet27.xml?ContentType=application/vnd.openxmlformats-officedocument.spreadsheetml.worksheet+xml">
        <DigestMethod Algorithm="http://www.w3.org/2001/04/xmlenc#sha256"/>
        <DigestValue>bkpTVkG5IMPz3F/gwb99HI+kgmyv20gB745r90w/i/Y=</DigestValue>
      </Reference>
      <Reference URI="/xl/worksheets/sheet28.xml?ContentType=application/vnd.openxmlformats-officedocument.spreadsheetml.worksheet+xml">
        <DigestMethod Algorithm="http://www.w3.org/2001/04/xmlenc#sha256"/>
        <DigestValue>Rn21NRyS+E3Eo49t0/KX9iicmtXs4j8AGJljdTGMdCY=</DigestValue>
      </Reference>
      <Reference URI="/xl/worksheets/sheet29.xml?ContentType=application/vnd.openxmlformats-officedocument.spreadsheetml.worksheet+xml">
        <DigestMethod Algorithm="http://www.w3.org/2001/04/xmlenc#sha256"/>
        <DigestValue>qptKsQEq4vdH6iRYKMscXFjHiwc3ryzLkDolwEcLPnI=</DigestValue>
      </Reference>
      <Reference URI="/xl/worksheets/sheet3.xml?ContentType=application/vnd.openxmlformats-officedocument.spreadsheetml.worksheet+xml">
        <DigestMethod Algorithm="http://www.w3.org/2001/04/xmlenc#sha256"/>
        <DigestValue>R6IgTTTCgJssDTuFyngMBjjlXgwxaJ+yjFHhEGCCISk=</DigestValue>
      </Reference>
      <Reference URI="/xl/worksheets/sheet4.xml?ContentType=application/vnd.openxmlformats-officedocument.spreadsheetml.worksheet+xml">
        <DigestMethod Algorithm="http://www.w3.org/2001/04/xmlenc#sha256"/>
        <DigestValue>9QWOqLOpiH9zws6Kd97xfR0YiMZ6Z5Mz128oLXRsluw=</DigestValue>
      </Reference>
      <Reference URI="/xl/worksheets/sheet5.xml?ContentType=application/vnd.openxmlformats-officedocument.spreadsheetml.worksheet+xml">
        <DigestMethod Algorithm="http://www.w3.org/2001/04/xmlenc#sha256"/>
        <DigestValue>liQsHB/IPRTYbml53H7P8JAgzpwLkOuzfNTzLO1bCP0=</DigestValue>
      </Reference>
      <Reference URI="/xl/worksheets/sheet6.xml?ContentType=application/vnd.openxmlformats-officedocument.spreadsheetml.worksheet+xml">
        <DigestMethod Algorithm="http://www.w3.org/2001/04/xmlenc#sha256"/>
        <DigestValue>b6vJe0uZdQqcvFJSJmUZ+SSADqz32ZIUfw6cd/rdJQ8=</DigestValue>
      </Reference>
      <Reference URI="/xl/worksheets/sheet7.xml?ContentType=application/vnd.openxmlformats-officedocument.spreadsheetml.worksheet+xml">
        <DigestMethod Algorithm="http://www.w3.org/2001/04/xmlenc#sha256"/>
        <DigestValue>KbuR3Ajhvdbi2M5gkP1aR5ozt30hcqT2roadoNQBwVU=</DigestValue>
      </Reference>
      <Reference URI="/xl/worksheets/sheet8.xml?ContentType=application/vnd.openxmlformats-officedocument.spreadsheetml.worksheet+xml">
        <DigestMethod Algorithm="http://www.w3.org/2001/04/xmlenc#sha256"/>
        <DigestValue>6+XQdSAjcRXteF0jszSQtKG9epDJcGtCTspm8Zc9vno=</DigestValue>
      </Reference>
      <Reference URI="/xl/worksheets/sheet9.xml?ContentType=application/vnd.openxmlformats-officedocument.spreadsheetml.worksheet+xml">
        <DigestMethod Algorithm="http://www.w3.org/2001/04/xmlenc#sha256"/>
        <DigestValue>7yOqqDSRWBYzW63PKFXdkaqvADTnexRqMAFudQINVAw=</DigestValue>
      </Reference>
    </Manifest>
    <SignatureProperties>
      <SignatureProperty Id="idSignatureTime" Target="#idPackageSignature">
        <mdssi:SignatureTime xmlns:mdssi="http://schemas.openxmlformats.org/package/2006/digital-signature">
          <mdssi:Format>YYYY-MM-DDThh:mm:ssTZD</mdssi:Format>
          <mdssi:Value>2024-01-30T15:58:08Z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2024-01-30T15:58:08Z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0TkFsBs/Tk2RyS2DGePO+TbgdLVvNcWgyxvpagDH8hU=</DigestValue>
    </Reference>
    <Reference Type="http://www.w3.org/2000/09/xmldsig#Object" URI="#idOfficeObject">
      <DigestMethod Algorithm="http://www.w3.org/2001/04/xmlenc#sha256"/>
      <DigestValue>KazjV6eaSMnRsSsP+Hy3BI7d9vHWxRasT0ewqLbGLpA=</DigestValue>
    </Reference>
    <Reference Type="http://uri.etsi.org/01903#SignedProperties" URI="#idSignedProperties">
      <Transforms>
        <Transform Algorithm="http://www.w3.org/TR/2001/REC-xml-c14n-20010315"/>
      </Transforms>
      <DigestMethod Algorithm="http://www.w3.org/2001/04/xmlenc#sha256"/>
      <DigestValue>raYVHcMLTnjXrjvuH4/79ddCUYM+qa6klQorj1HpoYk=</DigestValue>
    </Reference>
  </SignedInfo>
  <SignatureValue>XZQxNHBFWwgQe9zcZn2OhbnneEAr1MoskFH2jShoE2BFNnlS3f2rtX4SJOuXRBn7OvgRgaCery7w
jdXLrKEyOHBdicxytIOsy+rTzP00UiALtdgYyoXiKypgCOIPfMEG+A+5ef+Gw3lUF699NLC6jtmR
yxnDgX0CxdHysKl2V5gv2CaR2X6BZEZrelH+bbOr3BCh/ZyzjTBR3X4jGKU8519PP8HODngRZj4I
JmsPq83R+lhNBYU6pB6FKTclgT8cqzJnI4FkibiLFvkWgQoYUre/AnckTqJIZbO7uAgbV/f597T8
17WF5I6oW2sNXz2hpJA627gnNbf3mqfdwkW23A==</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/zwmfUUYY9lhYw1eIX0jWOQ6CRfSc3sgoQXgXaEnbPE=</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86+sc8Rko5cNZ5BGa++/4xNznWSElckK3iS1B5pTwDQ=</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PDqrgTuwR2l3h1j2tmXMd4tu94lg1k4HLYbznQNX2Zo=</DigestValue>
      </Reference>
      <Reference URI="/xl/printerSettings/printerSettings5.bin?ContentType=application/vnd.openxmlformats-officedocument.spreadsheetml.printerSettings">
        <DigestMethod Algorithm="http://www.w3.org/2001/04/xmlenc#sha256"/>
        <DigestValue>86+sc8Rko5cNZ5BGa++/4xNznWSElckK3iS1B5pTwDQ=</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HayASHmA32WVAlv/wEjR6aBcA2jb9iaRcHkH/0HT/sA=</DigestValue>
      </Reference>
      <Reference URI="/xl/styles.xml?ContentType=application/vnd.openxmlformats-officedocument.spreadsheetml.styles+xml">
        <DigestMethod Algorithm="http://www.w3.org/2001/04/xmlenc#sha256"/>
        <DigestValue>mCYnlyihjXmgu/YO9jcWenMfSQGFNupGARCdD34YwhY=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EqlNCmmxC8M77+9fK0N7FQe07NhhZdIQRSOF2J3mYY4=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XK4g+SoUUKDqINNloHOoEN1cQZgtf8GnAVClFtsFCxc=</DigestValue>
      </Reference>
      <Reference URI="/xl/worksheets/sheet10.xml?ContentType=application/vnd.openxmlformats-officedocument.spreadsheetml.worksheet+xml">
        <DigestMethod Algorithm="http://www.w3.org/2001/04/xmlenc#sha256"/>
        <DigestValue>gNWVbogwwm5UarvNGpJCzhU4nTsk6rb2GSjRp/ip8BY=</DigestValue>
      </Reference>
      <Reference URI="/xl/worksheets/sheet11.xml?ContentType=application/vnd.openxmlformats-officedocument.spreadsheetml.worksheet+xml">
        <DigestMethod Algorithm="http://www.w3.org/2001/04/xmlenc#sha256"/>
        <DigestValue>HYGF3JCrxtK6yXyL7olcKANc4d/QfG4WeNOJuv6RBi0=</DigestValue>
      </Reference>
      <Reference URI="/xl/worksheets/sheet12.xml?ContentType=application/vnd.openxmlformats-officedocument.spreadsheetml.worksheet+xml">
        <DigestMethod Algorithm="http://www.w3.org/2001/04/xmlenc#sha256"/>
        <DigestValue>XC78iV0qgKw+U+wtDCwmK5qykn/A7Rg+qSMMCHZ03ms=</DigestValue>
      </Reference>
      <Reference URI="/xl/worksheets/sheet13.xml?ContentType=application/vnd.openxmlformats-officedocument.spreadsheetml.worksheet+xml">
        <DigestMethod Algorithm="http://www.w3.org/2001/04/xmlenc#sha256"/>
        <DigestValue>JK0bPTZP20d+zonGZueJ1jsLXcjRqcLH78nEYqkLRqo=</DigestValue>
      </Reference>
      <Reference URI="/xl/worksheets/sheet14.xml?ContentType=application/vnd.openxmlformats-officedocument.spreadsheetml.worksheet+xml">
        <DigestMethod Algorithm="http://www.w3.org/2001/04/xmlenc#sha256"/>
        <DigestValue>anvBo48DjZjO/zLmzRocABzRfSxUJ0Lyp2H+XGjxZ1E=</DigestValue>
      </Reference>
      <Reference URI="/xl/worksheets/sheet15.xml?ContentType=application/vnd.openxmlformats-officedocument.spreadsheetml.worksheet+xml">
        <DigestMethod Algorithm="http://www.w3.org/2001/04/xmlenc#sha256"/>
        <DigestValue>jMTOnoQT5x9zmE9LepG1lHMQhucYTQDK1R+vi4ec6FQ=</DigestValue>
      </Reference>
      <Reference URI="/xl/worksheets/sheet16.xml?ContentType=application/vnd.openxmlformats-officedocument.spreadsheetml.worksheet+xml">
        <DigestMethod Algorithm="http://www.w3.org/2001/04/xmlenc#sha256"/>
        <DigestValue>o5hMchbtlfKzCcsLW0V5OZE+E83ycipEs+s7byKgRj4=</DigestValue>
      </Reference>
      <Reference URI="/xl/worksheets/sheet17.xml?ContentType=application/vnd.openxmlformats-officedocument.spreadsheetml.worksheet+xml">
        <DigestMethod Algorithm="http://www.w3.org/2001/04/xmlenc#sha256"/>
        <DigestValue>GlRUq50/u7f0zaNzMmw/4qgJIEyecra8oOnWiyHjvoo=</DigestValue>
      </Reference>
      <Reference URI="/xl/worksheets/sheet18.xml?ContentType=application/vnd.openxmlformats-officedocument.spreadsheetml.worksheet+xml">
        <DigestMethod Algorithm="http://www.w3.org/2001/04/xmlenc#sha256"/>
        <DigestValue>MdAziJNL/u1sN+ZsiL1fkyocwP9/YuNta8ok68CAYCQ=</DigestValue>
      </Reference>
      <Reference URI="/xl/worksheets/sheet19.xml?ContentType=application/vnd.openxmlformats-officedocument.spreadsheetml.worksheet+xml">
        <DigestMethod Algorithm="http://www.w3.org/2001/04/xmlenc#sha256"/>
        <DigestValue>G0vroVxljoEVoarMA7wcgScQi48caJEh5ZRNShnFUEE=</DigestValue>
      </Reference>
      <Reference URI="/xl/worksheets/sheet2.xml?ContentType=application/vnd.openxmlformats-officedocument.spreadsheetml.worksheet+xml">
        <DigestMethod Algorithm="http://www.w3.org/2001/04/xmlenc#sha256"/>
        <DigestValue>9oHngLWgf7bDWwTTs+4D2OeqY9j0UX9ypbs3APIHmdc=</DigestValue>
      </Reference>
      <Reference URI="/xl/worksheets/sheet20.xml?ContentType=application/vnd.openxmlformats-officedocument.spreadsheetml.worksheet+xml">
        <DigestMethod Algorithm="http://www.w3.org/2001/04/xmlenc#sha256"/>
        <DigestValue>F0ZJU9BWFdjOAPYHpG19y4O9gUhBfZhCDsStfuGkIso=</DigestValue>
      </Reference>
      <Reference URI="/xl/worksheets/sheet21.xml?ContentType=application/vnd.openxmlformats-officedocument.spreadsheetml.worksheet+xml">
        <DigestMethod Algorithm="http://www.w3.org/2001/04/xmlenc#sha256"/>
        <DigestValue>2fq+rrlX/6X9bg/yUjq85xz44kXLSKz9EIb+IInj5uA=</DigestValue>
      </Reference>
      <Reference URI="/xl/worksheets/sheet22.xml?ContentType=application/vnd.openxmlformats-officedocument.spreadsheetml.worksheet+xml">
        <DigestMethod Algorithm="http://www.w3.org/2001/04/xmlenc#sha256"/>
        <DigestValue>wH5Pwz/Yp8Vx6gP8d0ginN6Nt35kb/Ddq1VomaO7Yuo=</DigestValue>
      </Reference>
      <Reference URI="/xl/worksheets/sheet23.xml?ContentType=application/vnd.openxmlformats-officedocument.spreadsheetml.worksheet+xml">
        <DigestMethod Algorithm="http://www.w3.org/2001/04/xmlenc#sha256"/>
        <DigestValue>RZ8VxNJ6iPgchpL+3e7zct6faVniX8A6i3XIOvOOak0=</DigestValue>
      </Reference>
      <Reference URI="/xl/worksheets/sheet24.xml?ContentType=application/vnd.openxmlformats-officedocument.spreadsheetml.worksheet+xml">
        <DigestMethod Algorithm="http://www.w3.org/2001/04/xmlenc#sha256"/>
        <DigestValue>+1Ky44Kq2KcEcqOjacSN/3rAMduB4zntoDU6XrEO4eQ=</DigestValue>
      </Reference>
      <Reference URI="/xl/worksheets/sheet25.xml?ContentType=application/vnd.openxmlformats-officedocument.spreadsheetml.worksheet+xml">
        <DigestMethod Algorithm="http://www.w3.org/2001/04/xmlenc#sha256"/>
        <DigestValue>3sHfS9zonifXMn377JyuGyNZOKEzqC+YQAGDkyFU5GI=</DigestValue>
      </Reference>
      <Reference URI="/xl/worksheets/sheet26.xml?ContentType=application/vnd.openxmlformats-officedocument.spreadsheetml.worksheet+xml">
        <DigestMethod Algorithm="http://www.w3.org/2001/04/xmlenc#sha256"/>
        <DigestValue>ox0VfF1Kjn9R7kyj9kallF1KYLHghjEeZUNPvNoxyXE=</DigestValue>
      </Reference>
      <Reference URI="/xl/worksheets/sheet27.xml?ContentType=application/vnd.openxmlformats-officedocument.spreadsheetml.worksheet+xml">
        <DigestMethod Algorithm="http://www.w3.org/2001/04/xmlenc#sha256"/>
        <DigestValue>bkpTVkG5IMPz3F/gwb99HI+kgmyv20gB745r90w/i/Y=</DigestValue>
      </Reference>
      <Reference URI="/xl/worksheets/sheet28.xml?ContentType=application/vnd.openxmlformats-officedocument.spreadsheetml.worksheet+xml">
        <DigestMethod Algorithm="http://www.w3.org/2001/04/xmlenc#sha256"/>
        <DigestValue>Rn21NRyS+E3Eo49t0/KX9iicmtXs4j8AGJljdTGMdCY=</DigestValue>
      </Reference>
      <Reference URI="/xl/worksheets/sheet29.xml?ContentType=application/vnd.openxmlformats-officedocument.spreadsheetml.worksheet+xml">
        <DigestMethod Algorithm="http://www.w3.org/2001/04/xmlenc#sha256"/>
        <DigestValue>qptKsQEq4vdH6iRYKMscXFjHiwc3ryzLkDolwEcLPnI=</DigestValue>
      </Reference>
      <Reference URI="/xl/worksheets/sheet3.xml?ContentType=application/vnd.openxmlformats-officedocument.spreadsheetml.worksheet+xml">
        <DigestMethod Algorithm="http://www.w3.org/2001/04/xmlenc#sha256"/>
        <DigestValue>R6IgTTTCgJssDTuFyngMBjjlXgwxaJ+yjFHhEGCCISk=</DigestValue>
      </Reference>
      <Reference URI="/xl/worksheets/sheet4.xml?ContentType=application/vnd.openxmlformats-officedocument.spreadsheetml.worksheet+xml">
        <DigestMethod Algorithm="http://www.w3.org/2001/04/xmlenc#sha256"/>
        <DigestValue>9QWOqLOpiH9zws6Kd97xfR0YiMZ6Z5Mz128oLXRsluw=</DigestValue>
      </Reference>
      <Reference URI="/xl/worksheets/sheet5.xml?ContentType=application/vnd.openxmlformats-officedocument.spreadsheetml.worksheet+xml">
        <DigestMethod Algorithm="http://www.w3.org/2001/04/xmlenc#sha256"/>
        <DigestValue>liQsHB/IPRTYbml53H7P8JAgzpwLkOuzfNTzLO1bCP0=</DigestValue>
      </Reference>
      <Reference URI="/xl/worksheets/sheet6.xml?ContentType=application/vnd.openxmlformats-officedocument.spreadsheetml.worksheet+xml">
        <DigestMethod Algorithm="http://www.w3.org/2001/04/xmlenc#sha256"/>
        <DigestValue>b6vJe0uZdQqcvFJSJmUZ+SSADqz32ZIUfw6cd/rdJQ8=</DigestValue>
      </Reference>
      <Reference URI="/xl/worksheets/sheet7.xml?ContentType=application/vnd.openxmlformats-officedocument.spreadsheetml.worksheet+xml">
        <DigestMethod Algorithm="http://www.w3.org/2001/04/xmlenc#sha256"/>
        <DigestValue>KbuR3Ajhvdbi2M5gkP1aR5ozt30hcqT2roadoNQBwVU=</DigestValue>
      </Reference>
      <Reference URI="/xl/worksheets/sheet8.xml?ContentType=application/vnd.openxmlformats-officedocument.spreadsheetml.worksheet+xml">
        <DigestMethod Algorithm="http://www.w3.org/2001/04/xmlenc#sha256"/>
        <DigestValue>6+XQdSAjcRXteF0jszSQtKG9epDJcGtCTspm8Zc9vno=</DigestValue>
      </Reference>
      <Reference URI="/xl/worksheets/sheet9.xml?ContentType=application/vnd.openxmlformats-officedocument.spreadsheetml.worksheet+xml">
        <DigestMethod Algorithm="http://www.w3.org/2001/04/xmlenc#sha256"/>
        <DigestValue>7yOqqDSRWBYzW63PKFXdkaqvADTnexRqMAFudQINVAw=</DigestValue>
      </Reference>
    </Manifest>
    <SignatureProperties>
      <SignatureProperty Id="idSignatureTime" Target="#idPackageSignature">
        <mdssi:SignatureTime xmlns:mdssi="http://schemas.openxmlformats.org/package/2006/digital-signature">
          <mdssi:Format>YYYY-MM-DDThh:mm:ssTZD</mdssi:Format>
          <mdssi:Value>2024-01-30T15:58:19Z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2024-01-30T15:58:19Z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2024-01-30T14:20:50Z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