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201_{D349B4F1-DE84-4E0E-83E3-50C78D5DA115}" xr6:coauthVersionLast="47" xr6:coauthVersionMax="47" xr10:uidLastSave="{00000000-0000-0000-0000-000000000000}"/>
  <bookViews>
    <workbookView xWindow="-120" yWindow="-120" windowWidth="29040" windowHeight="1572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13" l="1"/>
  <c r="H7" i="112"/>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c r="C7" i="114"/>
  <c r="D7" i="114"/>
  <c r="D15" i="114" s="1"/>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E34" i="113"/>
  <c r="F34" i="113"/>
  <c r="G34" i="113"/>
  <c r="H8" i="112"/>
  <c r="H9" i="112"/>
  <c r="H10" i="112"/>
  <c r="H11" i="112"/>
  <c r="H13" i="112"/>
  <c r="H14" i="112"/>
  <c r="H15" i="112"/>
  <c r="H16" i="112"/>
  <c r="H17" i="112"/>
  <c r="H18" i="112"/>
  <c r="H19" i="112"/>
  <c r="C21" i="112"/>
  <c r="E21" i="112"/>
  <c r="F21" i="112"/>
  <c r="G21" i="112"/>
  <c r="H22" i="112"/>
  <c r="H23" i="112"/>
  <c r="H8" i="111"/>
  <c r="H9" i="111"/>
  <c r="H10" i="111"/>
  <c r="H11" i="111"/>
  <c r="H12" i="111"/>
  <c r="H14" i="111"/>
  <c r="H15" i="111"/>
  <c r="H16" i="111"/>
  <c r="H17" i="111"/>
  <c r="H18" i="111"/>
  <c r="H19" i="111"/>
  <c r="H20" i="111"/>
  <c r="C15" i="114" l="1"/>
  <c r="H34" i="113"/>
  <c r="C18" i="69"/>
  <c r="C14" i="69"/>
  <c r="E16" i="88"/>
  <c r="E20" i="88"/>
  <c r="E31" i="88"/>
  <c r="D8" i="88"/>
  <c r="D16" i="88"/>
  <c r="D20" i="88"/>
  <c r="D25" i="88"/>
  <c r="D31" i="88"/>
  <c r="C31" i="88"/>
  <c r="C20" i="88"/>
  <c r="C16" i="88"/>
  <c r="H43" i="110" l="1"/>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F30" i="110"/>
  <c r="D30" i="110"/>
  <c r="E30" i="110" s="1"/>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E14" i="110" s="1"/>
  <c r="H16" i="110"/>
  <c r="E16" i="110"/>
  <c r="H15" i="110"/>
  <c r="E15" i="110"/>
  <c r="G14" i="110"/>
  <c r="F14" i="110"/>
  <c r="H14" i="110" s="1"/>
  <c r="H13" i="110"/>
  <c r="E13" i="110"/>
  <c r="H12" i="110"/>
  <c r="E12" i="110"/>
  <c r="G11" i="110"/>
  <c r="F11" i="110"/>
  <c r="D11" i="110"/>
  <c r="C11" i="110"/>
  <c r="E11" i="110" s="1"/>
  <c r="H10" i="110"/>
  <c r="E10" i="110"/>
  <c r="H9" i="110"/>
  <c r="E9" i="110"/>
  <c r="G8" i="110"/>
  <c r="F8" i="110"/>
  <c r="D8" i="110"/>
  <c r="C8" i="110"/>
  <c r="E8" i="110" s="1"/>
  <c r="H7" i="110"/>
  <c r="E7" i="110"/>
  <c r="H6" i="110"/>
  <c r="E6" i="110"/>
  <c r="H44" i="109"/>
  <c r="H42" i="109"/>
  <c r="H41" i="109"/>
  <c r="H40" i="109"/>
  <c r="H39" i="109"/>
  <c r="H38" i="109"/>
  <c r="G37" i="109"/>
  <c r="F37" i="109"/>
  <c r="H36" i="109"/>
  <c r="H35" i="109"/>
  <c r="G34" i="109"/>
  <c r="F34" i="109"/>
  <c r="H34" i="109" s="1"/>
  <c r="H33" i="109"/>
  <c r="H32" i="109"/>
  <c r="H31" i="109"/>
  <c r="H30" i="109"/>
  <c r="G29" i="109"/>
  <c r="F29" i="109"/>
  <c r="H28" i="109"/>
  <c r="H27" i="109"/>
  <c r="H26" i="109"/>
  <c r="H25" i="109"/>
  <c r="H24" i="109"/>
  <c r="H23" i="109"/>
  <c r="H22" i="109"/>
  <c r="H21" i="109"/>
  <c r="H20" i="109"/>
  <c r="H19" i="109"/>
  <c r="H18" i="109"/>
  <c r="H17" i="109"/>
  <c r="H16" i="109"/>
  <c r="H15" i="109"/>
  <c r="H14" i="109"/>
  <c r="G13" i="109"/>
  <c r="F13" i="109"/>
  <c r="H12" i="109"/>
  <c r="H11" i="109"/>
  <c r="H10" i="109"/>
  <c r="H9" i="109"/>
  <c r="H8" i="109"/>
  <c r="H7" i="109"/>
  <c r="G6" i="109"/>
  <c r="F6" i="109"/>
  <c r="G68" i="108"/>
  <c r="G69" i="108" s="1"/>
  <c r="F68" i="108"/>
  <c r="F69" i="108" s="1"/>
  <c r="H67" i="108"/>
  <c r="H66" i="108"/>
  <c r="H65" i="108"/>
  <c r="H64" i="108"/>
  <c r="H63" i="108"/>
  <c r="H62" i="108"/>
  <c r="H61" i="108"/>
  <c r="H60" i="108"/>
  <c r="H59" i="108"/>
  <c r="H58" i="108"/>
  <c r="H57" i="108"/>
  <c r="H56" i="108"/>
  <c r="H55" i="108"/>
  <c r="H35" i="108"/>
  <c r="H34" i="108"/>
  <c r="H33" i="108"/>
  <c r="H32" i="108"/>
  <c r="H31" i="108"/>
  <c r="G30" i="108"/>
  <c r="F30" i="108"/>
  <c r="H29" i="108"/>
  <c r="H28" i="108"/>
  <c r="G27" i="108"/>
  <c r="F27" i="108"/>
  <c r="H26" i="108"/>
  <c r="H25" i="108"/>
  <c r="G24" i="108"/>
  <c r="F24" i="108"/>
  <c r="H23" i="108"/>
  <c r="H22" i="108"/>
  <c r="H21" i="108"/>
  <c r="H20" i="108"/>
  <c r="G19" i="108"/>
  <c r="F19" i="108"/>
  <c r="H18" i="108"/>
  <c r="E18" i="108"/>
  <c r="H17" i="108"/>
  <c r="E17" i="108"/>
  <c r="H16" i="108"/>
  <c r="E16" i="108"/>
  <c r="G15" i="108"/>
  <c r="F15" i="108"/>
  <c r="D15" i="108"/>
  <c r="C15" i="108"/>
  <c r="E15" i="108" s="1"/>
  <c r="H14" i="108"/>
  <c r="H13" i="108"/>
  <c r="H12" i="108"/>
  <c r="H11" i="108"/>
  <c r="H10" i="108"/>
  <c r="H9" i="108"/>
  <c r="H8" i="108"/>
  <c r="G7" i="108"/>
  <c r="G36" i="108" s="1"/>
  <c r="F7" i="108"/>
  <c r="H15" i="108" l="1"/>
  <c r="H19" i="108"/>
  <c r="H11" i="110"/>
  <c r="H69" i="108"/>
  <c r="H8" i="110"/>
  <c r="H13" i="109"/>
  <c r="G43" i="109"/>
  <c r="G45" i="109" s="1"/>
  <c r="H29" i="109"/>
  <c r="H27" i="108"/>
  <c r="H7" i="108"/>
  <c r="H30" i="108"/>
  <c r="F43" i="109"/>
  <c r="H37" i="109"/>
  <c r="H30" i="110"/>
  <c r="F36" i="108"/>
  <c r="H36" i="108" s="1"/>
  <c r="H24" i="108"/>
  <c r="E17" i="110"/>
  <c r="H6" i="109"/>
  <c r="H68" i="108"/>
  <c r="H43" i="109" l="1"/>
  <c r="F45" i="109"/>
  <c r="H45" i="109" s="1"/>
  <c r="B1" i="97" l="1"/>
  <c r="G24" i="97"/>
  <c r="F24" i="97"/>
  <c r="E24" i="97"/>
  <c r="D24" i="97"/>
  <c r="C24" i="97"/>
  <c r="G18" i="97"/>
  <c r="E18" i="97"/>
  <c r="G14" i="97"/>
  <c r="F14" i="97"/>
  <c r="E14" i="97"/>
  <c r="D14" i="97"/>
  <c r="C14" i="97"/>
  <c r="G11" i="97"/>
  <c r="F11" i="97"/>
  <c r="E11" i="97"/>
  <c r="D11" i="97"/>
  <c r="C11" i="97"/>
  <c r="G8" i="97"/>
  <c r="F8" i="97"/>
  <c r="E8" i="97"/>
  <c r="D8" i="97"/>
  <c r="C8" i="97"/>
  <c r="G21" i="97" l="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l="1"/>
  <c r="D6" i="86"/>
  <c r="D13" i="86" s="1"/>
  <c r="N20" i="92" l="1"/>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M7" i="92"/>
  <c r="L7" i="92"/>
  <c r="L21" i="92" s="1"/>
  <c r="K7" i="92"/>
  <c r="J7" i="92"/>
  <c r="J21" i="92" s="1"/>
  <c r="I7" i="92"/>
  <c r="H7" i="92"/>
  <c r="G7" i="92"/>
  <c r="F7" i="92"/>
  <c r="C7" i="92"/>
  <c r="I21" i="92" l="1"/>
  <c r="E7" i="92"/>
  <c r="K21" i="92"/>
  <c r="E21" i="92"/>
  <c r="N14" i="92"/>
  <c r="F21" i="92"/>
  <c r="M21" i="92"/>
  <c r="N7" i="92"/>
  <c r="G21" i="92"/>
  <c r="H21" i="92"/>
  <c r="C21" i="92"/>
  <c r="S20" i="90"/>
  <c r="S19" i="90"/>
  <c r="S18" i="90"/>
  <c r="S17" i="90"/>
  <c r="S16" i="90"/>
  <c r="S15" i="90"/>
  <c r="S14" i="90"/>
  <c r="S12" i="90"/>
  <c r="S11" i="90"/>
  <c r="S10" i="90"/>
  <c r="S9" i="90"/>
  <c r="S8" i="90"/>
  <c r="N21" i="92" l="1"/>
  <c r="T21" i="64"/>
  <c r="U21" i="64"/>
  <c r="S21" i="64"/>
  <c r="C21" i="64"/>
  <c r="E22" i="91"/>
  <c r="D22" i="91"/>
  <c r="H20" i="91"/>
  <c r="H19" i="91"/>
  <c r="H18" i="91"/>
  <c r="H17" i="91"/>
  <c r="H16" i="91"/>
  <c r="H15" i="91"/>
  <c r="H14" i="91"/>
  <c r="H12" i="91"/>
  <c r="H11" i="91"/>
  <c r="H10" i="91"/>
  <c r="H9" i="91"/>
  <c r="H8" i="91"/>
  <c r="K22" i="90" l="1"/>
  <c r="L22" i="90"/>
  <c r="N22" i="90"/>
  <c r="O22" i="90"/>
  <c r="P22" i="90"/>
  <c r="Q22" i="90"/>
  <c r="R22" i="90"/>
  <c r="C22" i="90" l="1"/>
  <c r="D22" i="90" l="1"/>
  <c r="F22" i="90"/>
  <c r="G22" i="90"/>
  <c r="H22" i="90"/>
  <c r="J22" i="90"/>
  <c r="C44" i="89"/>
  <c r="C48" i="89"/>
  <c r="C53" i="89" l="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G47" i="108" l="1"/>
  <c r="G41" i="108" s="1"/>
  <c r="G53" i="108" s="1"/>
  <c r="H48" i="108"/>
  <c r="H50" i="108"/>
  <c r="H51" i="108"/>
  <c r="H52" i="108"/>
  <c r="H49" i="108"/>
  <c r="F47" i="108"/>
  <c r="H46" i="108" l="1"/>
  <c r="H47" i="108"/>
  <c r="H45" i="108" l="1"/>
  <c r="H44" i="108" l="1"/>
  <c r="H43" i="108" l="1"/>
  <c r="F41" i="108" l="1"/>
  <c r="H42" i="108"/>
  <c r="H41" i="108" l="1"/>
  <c r="H40" i="108" l="1"/>
  <c r="H39" i="108" l="1"/>
  <c r="F53" i="108" l="1"/>
  <c r="H53" i="108" s="1"/>
  <c r="H38" i="108"/>
  <c r="F33" i="97" l="1"/>
  <c r="E33" i="97"/>
  <c r="D33" i="97"/>
  <c r="G33" i="97" l="1"/>
  <c r="G37" i="97" s="1"/>
  <c r="G39" i="97" s="1"/>
  <c r="C33" i="97"/>
  <c r="C32" i="89" l="1"/>
  <c r="C31" i="89" s="1"/>
  <c r="C6" i="89"/>
  <c r="C28" i="88"/>
  <c r="C25" i="88"/>
  <c r="C36" i="89" l="1"/>
  <c r="C42" i="89" s="1"/>
  <c r="C12" i="89"/>
  <c r="C29" i="89" s="1"/>
  <c r="F18" i="97"/>
  <c r="D18" i="97"/>
  <c r="C18" i="97"/>
  <c r="H20" i="112" l="1"/>
  <c r="G22" i="111"/>
  <c r="F22" i="111"/>
  <c r="E22" i="111"/>
  <c r="D22" i="111"/>
  <c r="H13" i="111"/>
  <c r="I22" i="90"/>
  <c r="C22" i="111" l="1"/>
  <c r="H21" i="111"/>
  <c r="H22" i="111" s="1"/>
  <c r="H12" i="112"/>
  <c r="H21" i="112" s="1"/>
  <c r="D21" i="112"/>
  <c r="C26" i="69"/>
  <c r="C23" i="69"/>
  <c r="C6" i="69"/>
  <c r="S21" i="90" l="1"/>
  <c r="M22" i="90"/>
  <c r="C67" i="69"/>
  <c r="C8" i="88"/>
  <c r="C37" i="88" s="1"/>
  <c r="S13" i="90" l="1"/>
  <c r="S22" i="90" s="1"/>
  <c r="E22" i="90"/>
  <c r="C22" i="91"/>
  <c r="D28" i="88"/>
  <c r="D37" i="88" s="1"/>
  <c r="E8" i="88"/>
  <c r="E25" i="88" l="1"/>
  <c r="E28" i="88"/>
  <c r="E37" i="88" s="1"/>
  <c r="C5" i="73" s="1"/>
  <c r="C8" i="73" s="1"/>
  <c r="C13" i="73" s="1"/>
  <c r="E44" i="109"/>
  <c r="E42" i="109"/>
  <c r="E41" i="109"/>
  <c r="E39" i="109"/>
  <c r="E36" i="109"/>
  <c r="D34" i="109"/>
  <c r="E33" i="109"/>
  <c r="E28" i="109"/>
  <c r="E25" i="109"/>
  <c r="E24" i="109"/>
  <c r="E21" i="109"/>
  <c r="E20" i="109"/>
  <c r="E17" i="109"/>
  <c r="E16" i="109"/>
  <c r="D13" i="109"/>
  <c r="E12" i="109"/>
  <c r="E11" i="109"/>
  <c r="E8" i="109"/>
  <c r="E62" i="108"/>
  <c r="D59" i="108"/>
  <c r="E58" i="108"/>
  <c r="E55" i="108"/>
  <c r="E52" i="108"/>
  <c r="E49" i="108"/>
  <c r="D47" i="108"/>
  <c r="E44" i="108"/>
  <c r="E43" i="108"/>
  <c r="E39" i="108"/>
  <c r="E32" i="108"/>
  <c r="D30" i="108"/>
  <c r="D27" i="108"/>
  <c r="E26" i="108"/>
  <c r="D24" i="108"/>
  <c r="E21" i="108"/>
  <c r="E22" i="108"/>
  <c r="E9" i="108"/>
  <c r="E10" i="108"/>
  <c r="E13" i="108"/>
  <c r="E14" i="108"/>
  <c r="D7" i="108"/>
  <c r="E32" i="109" l="1"/>
  <c r="C37" i="109"/>
  <c r="E38" i="109"/>
  <c r="E29" i="108"/>
  <c r="E35" i="108"/>
  <c r="E42" i="108"/>
  <c r="C41" i="108"/>
  <c r="E46" i="108"/>
  <c r="E51" i="108"/>
  <c r="E57" i="108"/>
  <c r="E61" i="108"/>
  <c r="E66" i="108"/>
  <c r="E10" i="109"/>
  <c r="E15" i="109"/>
  <c r="E19" i="109"/>
  <c r="E23" i="109"/>
  <c r="E27" i="109"/>
  <c r="D37" i="109"/>
  <c r="E25" i="108"/>
  <c r="C24" i="108"/>
  <c r="E24" i="108" s="1"/>
  <c r="E7" i="109"/>
  <c r="C6" i="109"/>
  <c r="E38" i="108"/>
  <c r="E48" i="108"/>
  <c r="C47" i="108"/>
  <c r="E47" i="108" s="1"/>
  <c r="E12" i="108"/>
  <c r="D19" i="108"/>
  <c r="D36" i="108" s="1"/>
  <c r="D6" i="109"/>
  <c r="D43" i="109" s="1"/>
  <c r="D45" i="109" s="1"/>
  <c r="C34" i="109"/>
  <c r="E34" i="109" s="1"/>
  <c r="E35" i="109"/>
  <c r="E40" i="109"/>
  <c r="C19" i="108"/>
  <c r="E20" i="108"/>
  <c r="E64" i="108"/>
  <c r="C63" i="108"/>
  <c r="E63" i="108" s="1"/>
  <c r="E30" i="109"/>
  <c r="C29" i="109"/>
  <c r="E29" i="109" s="1"/>
  <c r="E31" i="108"/>
  <c r="C30" i="108"/>
  <c r="E30" i="108" s="1"/>
  <c r="E11" i="108"/>
  <c r="E23" i="108"/>
  <c r="D63" i="108"/>
  <c r="D29" i="109"/>
  <c r="D41" i="108"/>
  <c r="D53" i="108" s="1"/>
  <c r="E8" i="108"/>
  <c r="C7" i="108"/>
  <c r="E28" i="108"/>
  <c r="C27" i="108"/>
  <c r="E27" i="108" s="1"/>
  <c r="E34" i="108"/>
  <c r="E40" i="108"/>
  <c r="E45" i="108"/>
  <c r="E50" i="108"/>
  <c r="E56" i="108"/>
  <c r="E60" i="108"/>
  <c r="C59" i="108"/>
  <c r="E65" i="108"/>
  <c r="E9" i="109"/>
  <c r="E14" i="109"/>
  <c r="C13" i="109"/>
  <c r="E13" i="109" s="1"/>
  <c r="E18" i="109"/>
  <c r="E22" i="109"/>
  <c r="E26" i="109"/>
  <c r="E31" i="109"/>
  <c r="E59" i="108" l="1"/>
  <c r="E37" i="109"/>
  <c r="C53" i="108"/>
  <c r="E19" i="108"/>
  <c r="E7" i="108"/>
  <c r="C36" i="108"/>
  <c r="E36" i="108" s="1"/>
  <c r="E41" i="108"/>
  <c r="E6" i="109"/>
  <c r="C43" i="109"/>
  <c r="E33" i="108"/>
  <c r="D68" i="108"/>
  <c r="D69" i="108" s="1"/>
  <c r="E53" i="108" l="1"/>
  <c r="C45" i="109"/>
  <c r="E45" i="109" s="1"/>
  <c r="E43" i="109"/>
  <c r="E67" i="108" l="1"/>
  <c r="C68" i="108"/>
  <c r="E68" i="108" l="1"/>
  <c r="C69" i="108"/>
  <c r="E69" i="108" s="1"/>
  <c r="C38" i="95" l="1"/>
  <c r="F22" i="91" l="1"/>
  <c r="H21" i="91"/>
  <c r="H13" i="91" l="1"/>
  <c r="G22" i="91"/>
  <c r="H22" i="91" s="1"/>
  <c r="C68" i="69" l="1"/>
  <c r="C6" i="86" l="1"/>
  <c r="C13" i="86" l="1"/>
  <c r="D21" i="94" l="1"/>
  <c r="D17" i="94"/>
  <c r="D13" i="94"/>
  <c r="D16" i="94"/>
  <c r="D9" i="94"/>
  <c r="D11" i="94"/>
  <c r="D12" i="94"/>
  <c r="D20" i="94"/>
  <c r="D15" i="94"/>
  <c r="D19" i="94"/>
  <c r="D7" i="94"/>
  <c r="D8" i="94"/>
</calcChain>
</file>

<file path=xl/sharedStrings.xml><?xml version="1.0" encoding="utf-8"?>
<sst xmlns="http://schemas.openxmlformats.org/spreadsheetml/2006/main" count="1195" uniqueCount="735">
  <si>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</si>
  <si>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</si>
  <si>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</si>
  <si>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</si>
  <si>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</si>
  <si>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</si>
  <si>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</si>
  <si>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</si>
  <si>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</si>
  <si>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</si>
  <si>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</si>
  <si>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</si>
  <si>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</si>
  <si>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</si>
  <si>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</si>
  <si>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</si>
  <si>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</si>
  <si>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</si>
  <si>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</si>
  <si>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</si>
  <si>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</si>
  <si>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</si>
  <si>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</si>
  <si>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</si>
  <si>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</si>
  <si>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</si>
  <si>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</si>
  <si>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</si>
  <si>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</si>
  <si>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</si>
  <si>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</si>
  <si>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</si>
  <si>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</si>
  <si>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</si>
  <si>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</si>
  <si>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</si>
  <si>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</si>
  <si>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</si>
  <si>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</si>
  <si>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</si>
  <si>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</si>
  <si>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</si>
  <si>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</si>
  <si>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</si>
  <si>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</si>
  <si>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</si>
  <si>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</si>
  <si>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</si>
  <si>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</si>
  <si>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</si>
  <si>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</si>
  <si>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</si>
  <si>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</si>
  <si>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</si>
  <si>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</si>
  <si>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</si>
  <si>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</si>
  <si>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</si>
  <si>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</si>
  <si>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</si>
  <si>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</si>
  <si>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</si>
  <si>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</si>
  <si>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</si>
  <si>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</si>
  <si>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</si>
  <si>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</si>
  <si>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</si>
  <si>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</si>
  <si>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</si>
  <si>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</si>
  <si>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</si>
  <si>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</si>
  <si>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</si>
  <si>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</si>
  <si>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</si>
  <si>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</si>
  <si>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</si>
  <si>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</si>
  <si>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</si>
  <si>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</si>
  <si>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</si>
  <si>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</si>
  <si>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</si>
  <si>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</si>
  <si>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</si>
  <si>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</si>
  <si>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</si>
  <si>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</si>
  <si>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</si>
  <si>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</si>
  <si>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</si>
  <si>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</si>
  <si>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</si>
  <si>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</si>
  <si>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</si>
  <si>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</si>
  <si>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</si>
  <si>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</si>
  <si>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</si>
  <si>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</si>
  <si>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</si>
  <si>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</si>
  <si>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</si>
  <si>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</si>
  <si>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</si>
  <si>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</si>
  <si>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</si>
  <si>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</si>
  <si>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</si>
  <si>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</si>
  <si>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</si>
  <si>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</si>
  <si>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</si>
  <si>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</si>
  <si>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</si>
  <si>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</si>
  <si>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</si>
  <si>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</si>
  <si>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</si>
  <si>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</si>
  <si>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</si>
  <si>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</si>
  <si>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</si>
  <si>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</si>
  <si>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</si>
  <si>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</si>
  <si>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</si>
  <si>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</si>
  <si>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</si>
  <si>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</si>
  <si>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</si>
  <si>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</si>
  <si>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</si>
  <si>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</si>
  <si>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</si>
  <si>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</si>
  <si>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</si>
  <si>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</si>
  <si>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</si>
  <si>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</si>
  <si>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</si>
  <si>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</si>
  <si>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</si>
  <si>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</si>
  <si>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</si>
  <si>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</si>
  <si>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</si>
  <si>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</si>
  <si>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</si>
  <si>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</si>
  <si>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</si>
  <si>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</si>
  <si>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</si>
  <si>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</si>
  <si>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</si>
  <si>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</si>
  <si>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</si>
  <si>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</si>
  <si>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</si>
  <si>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</si>
  <si>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</si>
  <si>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</si>
  <si>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</si>
  <si>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</si>
  <si>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</si>
  <si>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</si>
  <si>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</si>
  <si>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</si>
  <si>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</si>
  <si>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</si>
  <si>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</si>
  <si>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</si>
  <si>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</si>
  <si>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</si>
  <si>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</si>
  <si>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</si>
  <si>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</si>
  <si>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</si>
  <si>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</si>
  <si>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</si>
  <si>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</si>
  <si>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</si>
  <si>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</si>
  <si>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</si>
  <si>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</si>
  <si>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</si>
  <si>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</si>
  <si>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</si>
  <si>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</si>
  <si>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</si>
  <si>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</si>
  <si>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</si>
  <si>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</si>
  <si>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</si>
  <si>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</si>
  <si>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</si>
  <si>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</si>
  <si>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</si>
  <si>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</si>
  <si>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</si>
  <si>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</si>
  <si>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</si>
  <si>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</si>
  <si>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</si>
  <si>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</si>
  <si>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</si>
  <si>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</si>
  <si>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</si>
  <si>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</si>
  <si>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</si>
  <si>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</si>
  <si>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</si>
  <si>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</si>
  <si>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</si>
  <si>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</si>
  <si>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</si>
  <si>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</si>
  <si>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</si>
  <si>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</si>
  <si>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</si>
  <si>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</si>
  <si>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</si>
  <si>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</si>
  <si>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</si>
  <si>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</si>
  <si>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</si>
  <si>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</si>
  <si>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</si>
  <si>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</si>
  <si>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</si>
  <si>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</si>
  <si>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</si>
  <si>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</si>
  <si>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</si>
  <si>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</si>
  <si>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</si>
  <si>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</si>
  <si>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</si>
  <si>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</si>
  <si>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</si>
  <si>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</si>
  <si>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</si>
  <si>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</si>
  <si>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</si>
  <si>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</si>
  <si>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</si>
  <si>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</si>
  <si>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</si>
  <si>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</si>
  <si>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</si>
  <si>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</si>
  <si>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</si>
  <si>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</si>
  <si>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</si>
  <si>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</si>
  <si>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</si>
  <si>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</si>
  <si>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</si>
  <si>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</si>
  <si>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</si>
  <si>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</si>
  <si>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</si>
  <si>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</si>
  <si>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</si>
  <si>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</si>
  <si>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</si>
  <si>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</si>
  <si>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</si>
  <si>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</si>
  <si>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</si>
  <si>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</si>
  <si>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</si>
  <si>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</si>
  <si>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</si>
  <si>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</si>
  <si>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</si>
  <si>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</si>
  <si>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</si>
  <si>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</si>
  <si>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</si>
  <si>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</si>
  <si>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</si>
  <si>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</si>
  <si>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</si>
  <si>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</si>
  <si>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</si>
  <si>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</si>
  <si>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</si>
  <si>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</si>
  <si>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</si>
  <si>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</si>
  <si>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</si>
  <si>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</si>
  <si>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</si>
  <si>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</si>
  <si>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</si>
  <si>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</si>
  <si>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</si>
  <si>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</si>
  <si>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</si>
  <si>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</si>
  <si>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</si>
  <si>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</si>
  <si>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</si>
  <si>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</si>
  <si>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</si>
  <si>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</si>
  <si>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</si>
  <si>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</si>
  <si>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</si>
  <si>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</si>
  <si>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</si>
  <si>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</si>
  <si>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</si>
  <si>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</si>
  <si>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</si>
  <si>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</si>
  <si>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</si>
  <si>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</si>
  <si>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</si>
  <si>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</si>
  <si>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</si>
  <si>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</si>
  <si>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</si>
  <si>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</si>
  <si>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</si>
  <si>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</si>
  <si>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</si>
  <si>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</si>
  <si>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</si>
  <si>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</si>
  <si>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</si>
  <si>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</si>
  <si>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</si>
  <si>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</si>
  <si>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</si>
  <si>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</si>
  <si>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</si>
  <si>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</si>
  <si>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</si>
  <si>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</si>
  <si>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</si>
  <si>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</si>
  <si>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</si>
  <si>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</si>
  <si>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</si>
  <si>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</si>
  <si>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</si>
  <si>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</si>
  <si>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</si>
  <si>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</si>
  <si>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</si>
  <si>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</si>
  <si>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</si>
  <si>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</si>
  <si>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</si>
  <si>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</si>
  <si>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</si>
  <si>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</si>
  <si>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</si>
  <si>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</si>
  <si>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</si>
  <si>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</si>
  <si>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</si>
  <si>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</si>
  <si>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</si>
  <si>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</si>
  <si>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</si>
  <si>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</si>
  <si>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</si>
  <si>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</si>
  <si>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</si>
  <si>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</si>
  <si>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</si>
  <si>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</si>
  <si>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</si>
  <si>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</si>
  <si>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</si>
  <si>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</si>
  <si>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</si>
  <si>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</si>
  <si>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</si>
  <si>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</si>
  <si>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</si>
  <si>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</si>
  <si>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</si>
  <si>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</si>
  <si>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</si>
  <si>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</si>
  <si>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</si>
  <si>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</si>
  <si>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</si>
  <si>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</si>
  <si>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</si>
  <si>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</si>
  <si>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</si>
  <si>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</si>
  <si>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</si>
  <si>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</si>
  <si>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</si>
  <si>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</si>
  <si>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</si>
  <si>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</si>
  <si>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</si>
  <si>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</si>
  <si>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</si>
  <si>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</si>
  <si>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</si>
  <si>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</si>
  <si>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</si>
  <si>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</si>
  <si>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</si>
  <si>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</si>
  <si>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</si>
  <si>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</si>
  <si>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</si>
  <si>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</si>
  <si>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</si>
  <si>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</si>
  <si>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</si>
  <si>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</si>
  <si>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</si>
  <si>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</si>
  <si>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</si>
  <si>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</si>
  <si>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</si>
  <si>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</si>
  <si>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</si>
  <si>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</si>
  <si>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</si>
  <si>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</si>
  <si>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</si>
  <si>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</si>
  <si>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</si>
  <si>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</si>
  <si>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</si>
  <si>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</si>
  <si>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</si>
  <si>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</si>
  <si>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</si>
  <si>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</si>
  <si>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</si>
  <si>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</si>
  <si>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</si>
  <si>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</si>
  <si>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</si>
  <si>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</si>
  <si>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</si>
  <si>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</si>
  <si>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</si>
  <si>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</si>
  <si>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</si>
  <si>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</si>
  <si>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</si>
  <si>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</si>
  <si>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</si>
  <si>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</si>
  <si>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</si>
  <si>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</si>
  <si>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</si>
  <si>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</si>
  <si>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</si>
  <si>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</si>
  <si>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</si>
  <si>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</si>
  <si>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</si>
  <si>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</si>
  <si>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</si>
  <si>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</si>
  <si>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</si>
  <si>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</si>
  <si>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</si>
  <si>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</si>
  <si>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</si>
  <si>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</si>
  <si>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</si>
  <si>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</si>
  <si>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</si>
  <si>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</si>
  <si>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</si>
  <si>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</si>
  <si>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</si>
  <si>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</si>
  <si>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</si>
  <si>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</si>
  <si>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</si>
  <si>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</si>
  <si>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</si>
  <si>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</si>
  <si>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</si>
  <si>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</si>
  <si>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</si>
  <si>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</si>
  <si>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</si>
  <si>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</si>
  <si>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</si>
  <si>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</si>
  <si>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</si>
  <si>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</si>
  <si>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</si>
  <si>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</si>
  <si>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</si>
  <si>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</si>
  <si>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</si>
  <si>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</si>
  <si>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</si>
  <si>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</si>
  <si>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</si>
  <si>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</si>
  <si>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</si>
  <si>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</si>
  <si>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</si>
  <si>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</si>
  <si>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</si>
  <si>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</si>
  <si>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</si>
  <si>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</si>
  <si>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</si>
  <si>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</si>
  <si>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</si>
  <si>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</si>
  <si>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</si>
  <si>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</si>
  <si>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</si>
  <si>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</si>
  <si>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</si>
  <si>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</si>
  <si>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</si>
  <si>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</si>
  <si>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</si>
  <si>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</si>
  <si>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</si>
  <si>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</si>
  <si>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</si>
  <si>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</si>
  <si>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</si>
  <si>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</si>
  <si>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</si>
  <si>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</si>
  <si>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</si>
  <si>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</si>
  <si>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</si>
  <si>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</si>
  <si>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</si>
  <si>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</si>
  <si>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</si>
  <si>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</si>
  <si>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</si>
  <si>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</si>
  <si>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</si>
  <si>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</si>
  <si>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</si>
  <si>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</si>
  <si>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</si>
  <si>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</si>
  <si>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</si>
  <si>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</si>
  <si>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</si>
  <si>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</si>
  <si>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</si>
  <si>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</si>
  <si>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</si>
  <si>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</si>
  <si>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</si>
  <si>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</si>
  <si>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</si>
  <si>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</si>
  <si>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</si>
  <si>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</si>
  <si>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</si>
  <si>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</si>
  <si>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</si>
  <si>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</si>
  <si>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</si>
  <si>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</si>
  <si>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</si>
  <si>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</si>
  <si>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</si>
  <si>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</si>
  <si>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</si>
  <si>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</si>
  <si>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</si>
  <si>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</si>
  <si>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</si>
  <si>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</si>
  <si>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</si>
  <si>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</si>
  <si>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</si>
  <si>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</si>
  <si>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</si>
  <si>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</si>
  <si>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</si>
  <si>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</si>
  <si>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</si>
  <si>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</si>
  <si>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</si>
  <si>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</si>
  <si>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</si>
  <si>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</si>
  <si>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</si>
  <si>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</si>
  <si>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</si>
  <si>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</si>
  <si>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</si>
  <si>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</si>
  <si>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</si>
  <si>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</si>
  <si>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</si>
  <si>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</si>
  <si>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</si>
  <si>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</si>
  <si>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</si>
  <si>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</si>
  <si>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</si>
  <si>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</si>
  <si>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</si>
  <si>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</si>
  <si>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</si>
  <si>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</si>
  <si>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</si>
  <si>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</si>
  <si>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</si>
  <si>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</si>
  <si>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</si>
  <si>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</si>
  <si>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</si>
  <si>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</si>
  <si>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</si>
  <si>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</si>
  <si>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</si>
  <si>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</si>
  <si>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</si>
  <si>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</si>
  <si>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</si>
  <si>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</si>
  <si>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</si>
  <si>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</si>
  <si>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</si>
  <si>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</si>
  <si>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</si>
  <si>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</si>
  <si>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</si>
  <si>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</si>
  <si>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</si>
  <si>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</si>
  <si>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</si>
  <si>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</si>
  <si>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</si>
  <si>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</si>
  <si>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</si>
  <si>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</si>
  <si>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</si>
  <si>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</si>
  <si>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</si>
  <si>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</si>
  <si>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</si>
  <si>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</si>
  <si>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</si>
  <si>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</si>
  <si>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</si>
  <si>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</si>
  <si>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</si>
  <si>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</si>
  <si>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</si>
  <si>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</si>
  <si>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</si>
  <si>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</si>
  <si>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</si>
  <si>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</si>
  <si>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</si>
  <si>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</si>
  <si>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</si>
  <si>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</si>
  <si>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</si>
  <si>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</si>
  <si>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</si>
  <si>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</si>
  <si>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</si>
  <si>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</si>
  <si>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</si>
  <si>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</si>
  <si>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</si>
  <si>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</si>
  <si>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</si>
  <si>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</si>
  <si>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</si>
  <si>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</si>
  <si>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</si>
  <si>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</si>
  <si>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</si>
  <si>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</si>
  <si>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</si>
  <si>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</si>
  <si>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</si>
  <si>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</si>
  <si>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</si>
  <si>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</si>
  <si>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</si>
  <si>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</si>
  <si>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</si>
  <si>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</si>
  <si>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</si>
  <si>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</si>
  <si>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</si>
  <si>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</si>
  <si>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</si>
  <si>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</si>
  <si>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</si>
  <si>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</si>
  <si>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</si>
  <si>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</si>
  <si>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</si>
  <si>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Paysera Bank Georgia JSC</t>
  </si>
  <si>
    <t>Lasha Kakhishvili</t>
  </si>
  <si>
    <t>Dimitry Kumsishvili</t>
  </si>
  <si>
    <t>https://paysera.ge</t>
  </si>
  <si>
    <t>Non-independent chair</t>
  </si>
  <si>
    <t>Irakli Tevdorashvili</t>
  </si>
  <si>
    <t>Non-independent member</t>
  </si>
  <si>
    <t>Giorgi Mirotadze</t>
  </si>
  <si>
    <t>Independent member</t>
  </si>
  <si>
    <t>Nino Mepharishvili</t>
  </si>
  <si>
    <t>Chief Executive Officer</t>
  </si>
  <si>
    <t>Irakli Toidze</t>
  </si>
  <si>
    <t>Chief Risk Officer/Risk Department</t>
  </si>
  <si>
    <t>Giorgi Chrdileli</t>
  </si>
  <si>
    <t>Chief Financial Officer/Financial Department</t>
  </si>
  <si>
    <t>Mindia Sabanadze</t>
  </si>
  <si>
    <t>Zaza Buadze</t>
  </si>
  <si>
    <t>Irakli Vekua</t>
  </si>
  <si>
    <t>Ivane Tevdorashvili</t>
  </si>
  <si>
    <t>Table 9 (Capital), N29</t>
  </si>
  <si>
    <t>Table 9 (Capital), N2</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</si>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</sst>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7">
    <font>
      <sz val="11"/>
      <color theme="1"/>
      <name val="Sylfaen"/>
      <family val="2"/>
      <scheme val="minor"/>
    </font>
    <font>
      <sz val="11"/>
      <color theme="1"/>
      <name val="Sylfaen"/>
      <family val="2"/>
      <scheme val="minor"/>
    </font>
    <font>
      <sz val="10"/>
      <name val="Arial"/>
      <family val="2"/>
    </font>
    <font>
      <sz val="10"/>
      <color theme="1"/>
      <name val="Sylfaen"/>
      <family val="2"/>
      <scheme val="minor"/>
    </font>
    <font>
      <b/>
      <sz val="10"/>
      <color theme="1"/>
      <name val="Sylfaen"/>
      <family val="2"/>
      <scheme val="minor"/>
    </font>
    <font>
      <sz val="10"/>
      <name val="Arial"/>
      <family val="2"/>
      <charset val="204"/>
    </font>
    <font>
      <u/>
      <sz val="10"/>
      <color indexed="12"/>
      <name val="Arial"/>
      <family val="2"/>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Sylfaen"/>
      <family val="2"/>
      <scheme val="minor"/>
    </font>
    <font>
      <sz val="10"/>
      <name val="Sylfaen"/>
      <family val="2"/>
      <scheme val="minor"/>
    </font>
    <font>
      <sz val="8"/>
      <color theme="1"/>
      <name val="Sylfaen"/>
      <family val="2"/>
      <scheme val="minor"/>
    </font>
    <font>
      <sz val="10"/>
      <name val="SPKolheti"/>
      <family val="1"/>
    </font>
    <font>
      <i/>
      <sz val="10"/>
      <color theme="1"/>
      <name val="Sylfaen"/>
      <family val="2"/>
      <scheme val="minor"/>
    </font>
    <font>
      <sz val="10"/>
      <color theme="1"/>
      <name val="Sylfaen"/>
      <family val="1"/>
      <scheme val="minor"/>
    </font>
    <font>
      <b/>
      <sz val="10"/>
      <name val="Sylfaen"/>
      <family val="1"/>
      <scheme val="minor"/>
    </font>
    <font>
      <sz val="10"/>
      <name val="Sylfaen"/>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Sylfaen"/>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b/>
      <sz val="12"/>
      <color theme="1"/>
      <name val="Sylfaen"/>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Sylfaen"/>
      <family val="2"/>
      <scheme val="minor"/>
    </font>
    <font>
      <b/>
      <i/>
      <sz val="11"/>
      <color theme="1"/>
      <name val="Arial"/>
      <family val="2"/>
    </font>
    <font>
      <i/>
      <sz val="10"/>
      <color theme="1"/>
      <name val="Sylfaen"/>
      <family val="1"/>
    </font>
    <font>
      <sz val="11"/>
      <color theme="1"/>
      <name val="Sylfaen"/>
      <family val="1"/>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thin">
        <color theme="6" tint="-0.499984740745262"/>
      </top>
      <bottom style="thin">
        <color theme="6" tint="-0.499984740745262"/>
      </bottom>
      <diagonal/>
    </border>
    <border>
      <left/>
      <right style="medium">
        <color indexed="64"/>
      </right>
      <top style="thin">
        <color indexed="64"/>
      </top>
      <bottom style="thin">
        <color theme="6" tint="-0.499984740745262"/>
      </bottom>
      <diagonal/>
    </border>
    <border>
      <left style="thin">
        <color auto="1"/>
      </left>
      <right style="thin">
        <color indexed="64"/>
      </right>
      <top style="thin">
        <color indexed="64"/>
      </top>
      <bottom style="thin">
        <color theme="6" tint="-0.499984740745262"/>
      </bottom>
      <diagonal/>
    </border>
    <border>
      <left style="thin">
        <color indexed="64"/>
      </left>
      <right style="medium">
        <color indexed="64"/>
      </right>
      <top/>
      <bottom style="medium">
        <color indexed="64"/>
      </bottom>
      <diagonal/>
    </border>
  </borders>
  <cellStyleXfs count="2096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72"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72"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73"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72" fontId="23" fillId="64" borderId="37" applyNumberFormat="0" applyAlignment="0" applyProtection="0"/>
    <xf numFmtId="173" fontId="23" fillId="64" borderId="37" applyNumberFormat="0" applyAlignment="0" applyProtection="0"/>
    <xf numFmtId="172" fontId="23" fillId="64" borderId="37" applyNumberFormat="0" applyAlignment="0" applyProtection="0"/>
    <xf numFmtId="172" fontId="23" fillId="64" borderId="37" applyNumberFormat="0" applyAlignment="0" applyProtection="0"/>
    <xf numFmtId="173" fontId="23" fillId="64" borderId="37" applyNumberFormat="0" applyAlignment="0" applyProtection="0"/>
    <xf numFmtId="172" fontId="23" fillId="64" borderId="37" applyNumberFormat="0" applyAlignment="0" applyProtection="0"/>
    <xf numFmtId="172" fontId="23" fillId="64" borderId="37" applyNumberFormat="0" applyAlignment="0" applyProtection="0"/>
    <xf numFmtId="173" fontId="23" fillId="64" borderId="37" applyNumberFormat="0" applyAlignment="0" applyProtection="0"/>
    <xf numFmtId="172" fontId="23" fillId="64" borderId="37" applyNumberFormat="0" applyAlignment="0" applyProtection="0"/>
    <xf numFmtId="172" fontId="23" fillId="64" borderId="37" applyNumberFormat="0" applyAlignment="0" applyProtection="0"/>
    <xf numFmtId="173" fontId="23" fillId="64" borderId="37" applyNumberFormat="0" applyAlignment="0" applyProtection="0"/>
    <xf numFmtId="172" fontId="23" fillId="64" borderId="37" applyNumberFormat="0" applyAlignment="0" applyProtection="0"/>
    <xf numFmtId="0" fontId="21" fillId="64" borderId="37" applyNumberFormat="0" applyAlignment="0" applyProtection="0"/>
    <xf numFmtId="0" fontId="24" fillId="65" borderId="38" applyNumberFormat="0" applyAlignment="0" applyProtection="0"/>
    <xf numFmtId="0" fontId="25" fillId="10" borderId="33" applyNumberFormat="0" applyAlignment="0" applyProtection="0"/>
    <xf numFmtId="172"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0" fontId="24"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0" fontId="25" fillId="10" borderId="33"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173" fontId="26" fillId="65" borderId="38" applyNumberFormat="0" applyAlignment="0" applyProtection="0"/>
    <xf numFmtId="172" fontId="26" fillId="65" borderId="38" applyNumberFormat="0" applyAlignment="0" applyProtection="0"/>
    <xf numFmtId="0" fontId="24" fillId="65" borderId="38"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8" applyNumberFormat="0" applyAlignment="0" applyProtection="0">
      <alignment horizontal="left" vertical="center"/>
    </xf>
    <xf numFmtId="0" fontId="37" fillId="0" borderId="28" applyNumberFormat="0" applyAlignment="0" applyProtection="0">
      <alignment horizontal="left" vertical="center"/>
    </xf>
    <xf numFmtId="172" fontId="37" fillId="0" borderId="28"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0" applyNumberFormat="0" applyFill="0" applyAlignment="0" applyProtection="0"/>
    <xf numFmtId="173" fontId="38" fillId="0" borderId="40" applyNumberFormat="0" applyFill="0" applyAlignment="0" applyProtection="0"/>
    <xf numFmtId="0" fontId="38" fillId="0" borderId="40" applyNumberFormat="0" applyFill="0" applyAlignment="0" applyProtection="0"/>
    <xf numFmtId="172" fontId="38" fillId="0" borderId="40" applyNumberFormat="0" applyFill="0" applyAlignment="0" applyProtection="0"/>
    <xf numFmtId="172" fontId="38" fillId="0" borderId="40" applyNumberFormat="0" applyFill="0" applyAlignment="0" applyProtection="0"/>
    <xf numFmtId="172" fontId="38" fillId="0" borderId="40" applyNumberFormat="0" applyFill="0" applyAlignment="0" applyProtection="0"/>
    <xf numFmtId="173" fontId="38" fillId="0" borderId="40" applyNumberFormat="0" applyFill="0" applyAlignment="0" applyProtection="0"/>
    <xf numFmtId="172" fontId="38" fillId="0" borderId="40" applyNumberFormat="0" applyFill="0" applyAlignment="0" applyProtection="0"/>
    <xf numFmtId="172" fontId="38" fillId="0" borderId="40" applyNumberFormat="0" applyFill="0" applyAlignment="0" applyProtection="0"/>
    <xf numFmtId="173" fontId="38" fillId="0" borderId="40" applyNumberFormat="0" applyFill="0" applyAlignment="0" applyProtection="0"/>
    <xf numFmtId="172" fontId="38" fillId="0" borderId="40" applyNumberFormat="0" applyFill="0" applyAlignment="0" applyProtection="0"/>
    <xf numFmtId="172" fontId="38" fillId="0" borderId="40" applyNumberFormat="0" applyFill="0" applyAlignment="0" applyProtection="0"/>
    <xf numFmtId="173" fontId="38" fillId="0" borderId="40" applyNumberFormat="0" applyFill="0" applyAlignment="0" applyProtection="0"/>
    <xf numFmtId="172" fontId="38" fillId="0" borderId="40" applyNumberFormat="0" applyFill="0" applyAlignment="0" applyProtection="0"/>
    <xf numFmtId="172" fontId="38" fillId="0" borderId="40" applyNumberFormat="0" applyFill="0" applyAlignment="0" applyProtection="0"/>
    <xf numFmtId="173" fontId="38" fillId="0" borderId="40" applyNumberFormat="0" applyFill="0" applyAlignment="0" applyProtection="0"/>
    <xf numFmtId="172"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173" fontId="39" fillId="0" borderId="41" applyNumberFormat="0" applyFill="0" applyAlignment="0" applyProtection="0"/>
    <xf numFmtId="0" fontId="39" fillId="0" borderId="41" applyNumberFormat="0" applyFill="0" applyAlignment="0" applyProtection="0"/>
    <xf numFmtId="172" fontId="39" fillId="0" borderId="41" applyNumberFormat="0" applyFill="0" applyAlignment="0" applyProtection="0"/>
    <xf numFmtId="172" fontId="39" fillId="0" borderId="41" applyNumberFormat="0" applyFill="0" applyAlignment="0" applyProtection="0"/>
    <xf numFmtId="172" fontId="39" fillId="0" borderId="41" applyNumberFormat="0" applyFill="0" applyAlignment="0" applyProtection="0"/>
    <xf numFmtId="173" fontId="39" fillId="0" borderId="41" applyNumberFormat="0" applyFill="0" applyAlignment="0" applyProtection="0"/>
    <xf numFmtId="172" fontId="39" fillId="0" borderId="41" applyNumberFormat="0" applyFill="0" applyAlignment="0" applyProtection="0"/>
    <xf numFmtId="172" fontId="39" fillId="0" borderId="41" applyNumberFormat="0" applyFill="0" applyAlignment="0" applyProtection="0"/>
    <xf numFmtId="173" fontId="39" fillId="0" borderId="41" applyNumberFormat="0" applyFill="0" applyAlignment="0" applyProtection="0"/>
    <xf numFmtId="172" fontId="39" fillId="0" borderId="41" applyNumberFormat="0" applyFill="0" applyAlignment="0" applyProtection="0"/>
    <xf numFmtId="172" fontId="39" fillId="0" borderId="41" applyNumberFormat="0" applyFill="0" applyAlignment="0" applyProtection="0"/>
    <xf numFmtId="173" fontId="39" fillId="0" borderId="41" applyNumberFormat="0" applyFill="0" applyAlignment="0" applyProtection="0"/>
    <xf numFmtId="172" fontId="39" fillId="0" borderId="41" applyNumberFormat="0" applyFill="0" applyAlignment="0" applyProtection="0"/>
    <xf numFmtId="172" fontId="39" fillId="0" borderId="41" applyNumberFormat="0" applyFill="0" applyAlignment="0" applyProtection="0"/>
    <xf numFmtId="173" fontId="39" fillId="0" borderId="41" applyNumberFormat="0" applyFill="0" applyAlignment="0" applyProtection="0"/>
    <xf numFmtId="172"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173" fontId="40" fillId="0" borderId="42" applyNumberFormat="0" applyFill="0" applyAlignment="0" applyProtection="0"/>
    <xf numFmtId="0" fontId="40" fillId="0" borderId="42" applyNumberFormat="0" applyFill="0" applyAlignment="0" applyProtection="0"/>
    <xf numFmtId="172" fontId="40" fillId="0" borderId="42" applyNumberFormat="0" applyFill="0" applyAlignment="0" applyProtection="0"/>
    <xf numFmtId="0" fontId="40" fillId="0" borderId="42" applyNumberFormat="0" applyFill="0" applyAlignment="0" applyProtection="0"/>
    <xf numFmtId="172"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172" fontId="40" fillId="0" borderId="42" applyNumberFormat="0" applyFill="0" applyAlignment="0" applyProtection="0"/>
    <xf numFmtId="173" fontId="40" fillId="0" borderId="42" applyNumberFormat="0" applyFill="0" applyAlignment="0" applyProtection="0"/>
    <xf numFmtId="172" fontId="40" fillId="0" borderId="42" applyNumberFormat="0" applyFill="0" applyAlignment="0" applyProtection="0"/>
    <xf numFmtId="172" fontId="40" fillId="0" borderId="42" applyNumberFormat="0" applyFill="0" applyAlignment="0" applyProtection="0"/>
    <xf numFmtId="173" fontId="40" fillId="0" borderId="42" applyNumberFormat="0" applyFill="0" applyAlignment="0" applyProtection="0"/>
    <xf numFmtId="172" fontId="40" fillId="0" borderId="42" applyNumberFormat="0" applyFill="0" applyAlignment="0" applyProtection="0"/>
    <xf numFmtId="172" fontId="40" fillId="0" borderId="42" applyNumberFormat="0" applyFill="0" applyAlignment="0" applyProtection="0"/>
    <xf numFmtId="173" fontId="40" fillId="0" borderId="42" applyNumberFormat="0" applyFill="0" applyAlignment="0" applyProtection="0"/>
    <xf numFmtId="172" fontId="40" fillId="0" borderId="42" applyNumberFormat="0" applyFill="0" applyAlignment="0" applyProtection="0"/>
    <xf numFmtId="172" fontId="40" fillId="0" borderId="42" applyNumberFormat="0" applyFill="0" applyAlignment="0" applyProtection="0"/>
    <xf numFmtId="173" fontId="40" fillId="0" borderId="42" applyNumberFormat="0" applyFill="0" applyAlignment="0" applyProtection="0"/>
    <xf numFmtId="172" fontId="40" fillId="0" borderId="42"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72"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72"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73"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72" fontId="51" fillId="43" borderId="37" applyNumberFormat="0" applyAlignment="0" applyProtection="0"/>
    <xf numFmtId="173" fontId="51" fillId="43" borderId="37" applyNumberFormat="0" applyAlignment="0" applyProtection="0"/>
    <xf numFmtId="172" fontId="51" fillId="43" borderId="37" applyNumberFormat="0" applyAlignment="0" applyProtection="0"/>
    <xf numFmtId="172" fontId="51" fillId="43" borderId="37" applyNumberFormat="0" applyAlignment="0" applyProtection="0"/>
    <xf numFmtId="173" fontId="51" fillId="43" borderId="37" applyNumberFormat="0" applyAlignment="0" applyProtection="0"/>
    <xf numFmtId="172" fontId="51" fillId="43" borderId="37" applyNumberFormat="0" applyAlignment="0" applyProtection="0"/>
    <xf numFmtId="172" fontId="51" fillId="43" borderId="37" applyNumberFormat="0" applyAlignment="0" applyProtection="0"/>
    <xf numFmtId="173" fontId="51" fillId="43" borderId="37" applyNumberFormat="0" applyAlignment="0" applyProtection="0"/>
    <xf numFmtId="172" fontId="51" fillId="43" borderId="37" applyNumberFormat="0" applyAlignment="0" applyProtection="0"/>
    <xf numFmtId="172" fontId="51" fillId="43" borderId="37" applyNumberFormat="0" applyAlignment="0" applyProtection="0"/>
    <xf numFmtId="173" fontId="51" fillId="43" borderId="37" applyNumberFormat="0" applyAlignment="0" applyProtection="0"/>
    <xf numFmtId="172" fontId="51" fillId="43" borderId="37" applyNumberFormat="0" applyAlignment="0" applyProtection="0"/>
    <xf numFmtId="0" fontId="49" fillId="43" borderId="37"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3" applyNumberFormat="0" applyFill="0" applyAlignment="0" applyProtection="0"/>
    <xf numFmtId="0" fontId="53" fillId="0" borderId="32"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0" fontId="52" fillId="0" borderId="4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0" fontId="52" fillId="0" borderId="43"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44"/>
    <xf numFmtId="173" fontId="9" fillId="0" borderId="44"/>
    <xf numFmtId="172" fontId="9"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72"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172" fontId="2" fillId="0" borderId="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73"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172"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72"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72"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73"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72" fontId="68" fillId="64" borderId="46" applyNumberFormat="0" applyAlignment="0" applyProtection="0"/>
    <xf numFmtId="173" fontId="68" fillId="64" borderId="46" applyNumberFormat="0" applyAlignment="0" applyProtection="0"/>
    <xf numFmtId="172" fontId="68" fillId="64" borderId="46" applyNumberFormat="0" applyAlignment="0" applyProtection="0"/>
    <xf numFmtId="172" fontId="68" fillId="64" borderId="46" applyNumberFormat="0" applyAlignment="0" applyProtection="0"/>
    <xf numFmtId="173" fontId="68" fillId="64" borderId="46" applyNumberFormat="0" applyAlignment="0" applyProtection="0"/>
    <xf numFmtId="172" fontId="68" fillId="64" borderId="46" applyNumberFormat="0" applyAlignment="0" applyProtection="0"/>
    <xf numFmtId="172" fontId="68" fillId="64" borderId="46" applyNumberFormat="0" applyAlignment="0" applyProtection="0"/>
    <xf numFmtId="173" fontId="68" fillId="64" borderId="46" applyNumberFormat="0" applyAlignment="0" applyProtection="0"/>
    <xf numFmtId="172" fontId="68" fillId="64" borderId="46" applyNumberFormat="0" applyAlignment="0" applyProtection="0"/>
    <xf numFmtId="172" fontId="68" fillId="64" borderId="46" applyNumberFormat="0" applyAlignment="0" applyProtection="0"/>
    <xf numFmtId="173" fontId="68" fillId="64" borderId="46" applyNumberFormat="0" applyAlignment="0" applyProtection="0"/>
    <xf numFmtId="172" fontId="68" fillId="64" borderId="46" applyNumberFormat="0" applyAlignment="0" applyProtection="0"/>
    <xf numFmtId="0" fontId="66" fillId="64" borderId="46"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72"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72"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73"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72" fontId="77" fillId="0" borderId="47" applyNumberFormat="0" applyFill="0" applyAlignment="0" applyProtection="0"/>
    <xf numFmtId="173" fontId="77" fillId="0" borderId="47" applyNumberFormat="0" applyFill="0" applyAlignment="0" applyProtection="0"/>
    <xf numFmtId="172" fontId="77" fillId="0" borderId="47" applyNumberFormat="0" applyFill="0" applyAlignment="0" applyProtection="0"/>
    <xf numFmtId="172" fontId="77" fillId="0" borderId="47" applyNumberFormat="0" applyFill="0" applyAlignment="0" applyProtection="0"/>
    <xf numFmtId="173" fontId="77" fillId="0" borderId="47" applyNumberFormat="0" applyFill="0" applyAlignment="0" applyProtection="0"/>
    <xf numFmtId="172" fontId="77" fillId="0" borderId="47" applyNumberFormat="0" applyFill="0" applyAlignment="0" applyProtection="0"/>
    <xf numFmtId="172" fontId="77" fillId="0" borderId="47" applyNumberFormat="0" applyFill="0" applyAlignment="0" applyProtection="0"/>
    <xf numFmtId="173" fontId="77" fillId="0" borderId="47" applyNumberFormat="0" applyFill="0" applyAlignment="0" applyProtection="0"/>
    <xf numFmtId="172" fontId="77" fillId="0" borderId="47" applyNumberFormat="0" applyFill="0" applyAlignment="0" applyProtection="0"/>
    <xf numFmtId="172" fontId="77" fillId="0" borderId="47" applyNumberFormat="0" applyFill="0" applyAlignment="0" applyProtection="0"/>
    <xf numFmtId="173" fontId="77" fillId="0" borderId="47" applyNumberFormat="0" applyFill="0" applyAlignment="0" applyProtection="0"/>
    <xf numFmtId="172" fontId="77" fillId="0" borderId="47" applyNumberFormat="0" applyFill="0" applyAlignment="0" applyProtection="0"/>
    <xf numFmtId="0" fontId="30" fillId="0" borderId="47" applyNumberFormat="0" applyFill="0" applyAlignment="0" applyProtection="0"/>
    <xf numFmtId="0" fontId="8" fillId="0" borderId="48"/>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0" fontId="123" fillId="0" borderId="0"/>
  </cellStyleXfs>
  <cellXfs count="750">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6" xfId="0" applyFont="1" applyBorder="1" applyAlignment="1">
      <alignment horizontal="right" vertical="center" wrapText="1"/>
    </xf>
    <xf numFmtId="0" fontId="2" fillId="0" borderId="14" xfId="0" applyFont="1" applyBorder="1" applyAlignment="1">
      <alignment vertical="center" wrapText="1"/>
    </xf>
    <xf numFmtId="197" fontId="84" fillId="0" borderId="3" xfId="0" applyNumberFormat="1" applyFont="1" applyBorder="1" applyAlignment="1" applyProtection="1">
      <alignment horizontal="center" vertical="center" wrapText="1"/>
      <protection locked="0"/>
    </xf>
    <xf numFmtId="197" fontId="84" fillId="0" borderId="17" xfId="0" applyNumberFormat="1" applyFont="1"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2" fillId="0" borderId="3" xfId="0" applyFont="1" applyBorder="1" applyAlignment="1">
      <alignment vertical="center" wrapText="1"/>
    </xf>
    <xf numFmtId="197" fontId="2" fillId="0" borderId="3" xfId="0" applyNumberFormat="1" applyFont="1" applyBorder="1" applyAlignment="1" applyProtection="1">
      <alignment vertical="center" wrapText="1"/>
      <protection locked="0"/>
    </xf>
    <xf numFmtId="197" fontId="84" fillId="0" borderId="3" xfId="0" applyNumberFormat="1" applyFont="1" applyBorder="1" applyAlignment="1" applyProtection="1">
      <alignment vertical="center" wrapText="1"/>
      <protection locked="0"/>
    </xf>
    <xf numFmtId="197" fontId="84" fillId="0" borderId="17" xfId="0" applyNumberFormat="1" applyFont="1" applyBorder="1" applyAlignment="1" applyProtection="1">
      <alignment vertical="center" wrapText="1"/>
      <protection locked="0"/>
    </xf>
    <xf numFmtId="197" fontId="87" fillId="2" borderId="3" xfId="0" applyNumberFormat="1" applyFont="1" applyFill="1" applyBorder="1" applyAlignment="1" applyProtection="1">
      <alignment vertical="center"/>
      <protection locked="0"/>
    </xf>
    <xf numFmtId="197" fontId="87" fillId="2" borderId="17" xfId="0" applyNumberFormat="1" applyFont="1" applyFill="1" applyBorder="1" applyAlignment="1" applyProtection="1">
      <alignment vertical="center"/>
      <protection locked="0"/>
    </xf>
    <xf numFmtId="197" fontId="87" fillId="2" borderId="20" xfId="0" applyNumberFormat="1" applyFont="1" applyFill="1" applyBorder="1" applyAlignment="1" applyProtection="1">
      <alignment vertical="center"/>
      <protection locked="0"/>
    </xf>
    <xf numFmtId="197" fontId="87" fillId="2" borderId="21"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6" xfId="0" applyFont="1" applyBorder="1" applyAlignment="1">
      <alignment horizontal="center" vertical="center" wrapText="1"/>
    </xf>
    <xf numFmtId="0" fontId="84" fillId="0" borderId="3" xfId="0" applyFont="1" applyBorder="1" applyAlignment="1">
      <alignment vertical="center" wrapText="1"/>
    </xf>
    <xf numFmtId="0" fontId="84" fillId="0" borderId="19" xfId="0" applyFont="1" applyBorder="1" applyAlignment="1">
      <alignment horizontal="center" vertical="center" wrapText="1"/>
    </xf>
    <xf numFmtId="0" fontId="86" fillId="0" borderId="20"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3" xfId="0" applyFont="1" applyBorder="1"/>
    <xf numFmtId="0" fontId="2" fillId="0" borderId="16" xfId="0" applyFont="1" applyBorder="1" applyAlignment="1">
      <alignment vertical="center"/>
    </xf>
    <xf numFmtId="0" fontId="2" fillId="0" borderId="8" xfId="0" applyFont="1" applyBorder="1" applyAlignment="1">
      <alignment wrapText="1"/>
    </xf>
    <xf numFmtId="0" fontId="84" fillId="0" borderId="18" xfId="0" applyFont="1" applyBorder="1"/>
    <xf numFmtId="0" fontId="85" fillId="0" borderId="0" xfId="0" applyFont="1" applyAlignment="1">
      <alignment wrapText="1"/>
    </xf>
    <xf numFmtId="0" fontId="2" fillId="0" borderId="18" xfId="0" applyFont="1" applyBorder="1"/>
    <xf numFmtId="0" fontId="2" fillId="0" borderId="18" xfId="0" applyFont="1" applyBorder="1" applyAlignment="1">
      <alignment wrapText="1"/>
    </xf>
    <xf numFmtId="0" fontId="2" fillId="0" borderId="19" xfId="0" applyFont="1" applyBorder="1"/>
    <xf numFmtId="0" fontId="2" fillId="0" borderId="22" xfId="0" applyFont="1" applyBorder="1" applyAlignment="1">
      <alignment wrapText="1"/>
    </xf>
    <xf numFmtId="0" fontId="84" fillId="0" borderId="36" xfId="0" applyFont="1" applyBorder="1"/>
    <xf numFmtId="0" fontId="46" fillId="0" borderId="0" xfId="11" applyFont="1" applyAlignment="1">
      <alignment horizontal="right"/>
    </xf>
    <xf numFmtId="0" fontId="45" fillId="0" borderId="14" xfId="11" applyFont="1" applyBorder="1" applyAlignment="1">
      <alignment horizontal="center" vertical="center"/>
    </xf>
    <xf numFmtId="0" fontId="45" fillId="0" borderId="15"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6"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3"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15" xfId="2" applyNumberFormat="1" applyFont="1" applyFill="1" applyBorder="1" applyAlignment="1" applyProtection="1">
      <alignment horizontal="center" vertical="center"/>
      <protection locked="0"/>
    </xf>
    <xf numFmtId="0" fontId="2" fillId="0" borderId="16"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17"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17"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17"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17"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6"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17"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0" xfId="13" applyFont="1" applyFill="1" applyBorder="1" applyAlignment="1" applyProtection="1">
      <alignment vertical="center" wrapText="1"/>
      <protection locked="0"/>
    </xf>
    <xf numFmtId="197" fontId="2" fillId="36" borderId="21"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171" fontId="84" fillId="0" borderId="57" xfId="0" applyNumberFormat="1" applyFont="1" applyBorder="1" applyAlignment="1">
      <alignment horizontal="center"/>
    </xf>
    <xf numFmtId="171" fontId="85" fillId="0" borderId="0" xfId="0" applyNumberFormat="1" applyFont="1" applyAlignment="1">
      <alignment horizontal="center"/>
    </xf>
    <xf numFmtId="171" fontId="84" fillId="0" borderId="55" xfId="0" applyNumberFormat="1" applyFont="1" applyBorder="1" applyAlignment="1">
      <alignment horizontal="center"/>
    </xf>
    <xf numFmtId="171" fontId="91" fillId="0" borderId="0" xfId="0" applyNumberFormat="1" applyFont="1" applyAlignment="1">
      <alignment horizontal="center"/>
    </xf>
    <xf numFmtId="171" fontId="89" fillId="0" borderId="0" xfId="0" applyNumberFormat="1" applyFont="1" applyAlignment="1">
      <alignment horizontal="center"/>
    </xf>
    <xf numFmtId="0" fontId="84" fillId="0" borderId="16" xfId="0" applyFont="1" applyBorder="1" applyAlignment="1">
      <alignment vertical="center"/>
    </xf>
    <xf numFmtId="197" fontId="84" fillId="0" borderId="3" xfId="0" applyNumberFormat="1" applyFont="1" applyBorder="1"/>
    <xf numFmtId="0" fontId="2" fillId="3" borderId="19" xfId="9" applyFont="1" applyFill="1" applyBorder="1" applyAlignment="1" applyProtection="1">
      <alignment horizontal="left" vertical="center"/>
      <protection locked="0"/>
    </xf>
    <xf numFmtId="0" fontId="45" fillId="3" borderId="20" xfId="16" applyFont="1" applyFill="1" applyBorder="1" applyProtection="1">
      <protection locked="0"/>
    </xf>
    <xf numFmtId="197" fontId="84" fillId="36" borderId="20" xfId="0" applyNumberFormat="1" applyFont="1" applyFill="1" applyBorder="1"/>
    <xf numFmtId="0" fontId="86" fillId="0" borderId="0" xfId="0" applyFont="1" applyAlignment="1">
      <alignment horizontal="center"/>
    </xf>
    <xf numFmtId="0" fontId="84" fillId="0" borderId="13" xfId="0" applyFont="1" applyBorder="1"/>
    <xf numFmtId="0" fontId="84" fillId="0" borderId="15" xfId="0" applyFont="1" applyBorder="1"/>
    <xf numFmtId="0" fontId="84" fillId="0" borderId="17" xfId="0" applyFont="1" applyBorder="1" applyAlignment="1">
      <alignment horizontal="center" vertical="center"/>
    </xf>
    <xf numFmtId="169" fontId="2" fillId="3" borderId="16"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17" xfId="1" applyNumberFormat="1" applyFont="1" applyFill="1" applyBorder="1" applyAlignment="1" applyProtection="1">
      <alignment horizontal="center" vertical="center" wrapText="1"/>
      <protection locked="0"/>
    </xf>
    <xf numFmtId="0" fontId="2" fillId="3" borderId="16" xfId="5" applyFill="1" applyBorder="1" applyAlignment="1" applyProtection="1">
      <alignment horizontal="right" vertical="center"/>
      <protection locked="0"/>
    </xf>
    <xf numFmtId="197" fontId="84" fillId="0" borderId="16" xfId="0" applyNumberFormat="1" applyFont="1" applyBorder="1"/>
    <xf numFmtId="197" fontId="84" fillId="0" borderId="17" xfId="0" applyNumberFormat="1" applyFont="1" applyBorder="1"/>
    <xf numFmtId="197" fontId="84" fillId="36" borderId="50" xfId="0" applyNumberFormat="1" applyFont="1" applyFill="1" applyBorder="1"/>
    <xf numFmtId="0" fontId="45" fillId="3" borderId="21" xfId="16" applyFont="1" applyFill="1" applyBorder="1" applyProtection="1">
      <protection locked="0"/>
    </xf>
    <xf numFmtId="197" fontId="84" fillId="36" borderId="19" xfId="0" applyNumberFormat="1" applyFont="1" applyFill="1" applyBorder="1"/>
    <xf numFmtId="197" fontId="84" fillId="36" borderId="21" xfId="0" applyNumberFormat="1" applyFont="1" applyFill="1" applyBorder="1"/>
    <xf numFmtId="197" fontId="84" fillId="36" borderId="51" xfId="0" applyNumberFormat="1" applyFont="1" applyFill="1" applyBorder="1"/>
    <xf numFmtId="0" fontId="84" fillId="0" borderId="14" xfId="0" applyFont="1" applyBorder="1"/>
    <xf numFmtId="0" fontId="88" fillId="0" borderId="0" xfId="0" applyFont="1" applyAlignment="1">
      <alignment wrapText="1"/>
    </xf>
    <xf numFmtId="0" fontId="84" fillId="0" borderId="16" xfId="0" applyFont="1" applyBorder="1"/>
    <xf numFmtId="0" fontId="84" fillId="0" borderId="3" xfId="0" applyFont="1" applyBorder="1"/>
    <xf numFmtId="0" fontId="84" fillId="0" borderId="58" xfId="0" applyFont="1" applyBorder="1" applyAlignment="1">
      <alignment wrapText="1"/>
    </xf>
    <xf numFmtId="0" fontId="84" fillId="0" borderId="19" xfId="0" applyFont="1" applyBorder="1"/>
    <xf numFmtId="0" fontId="86" fillId="0" borderId="20" xfId="0" applyFont="1" applyBorder="1"/>
    <xf numFmtId="197" fontId="45" fillId="36" borderId="20" xfId="16" applyNumberFormat="1" applyFont="1" applyFill="1" applyBorder="1" applyProtection="1">
      <protection locked="0"/>
    </xf>
    <xf numFmtId="0" fontId="84" fillId="0" borderId="52" xfId="0" applyFont="1" applyBorder="1" applyAlignment="1">
      <alignment horizontal="center"/>
    </xf>
    <xf numFmtId="0" fontId="84" fillId="0" borderId="53" xfId="0" applyFont="1" applyBorder="1" applyAlignment="1">
      <alignment horizontal="center"/>
    </xf>
    <xf numFmtId="0" fontId="84" fillId="0" borderId="14" xfId="0" applyFont="1" applyBorder="1" applyAlignment="1">
      <alignment horizontal="center"/>
    </xf>
    <xf numFmtId="0" fontId="84" fillId="0" borderId="15" xfId="0" applyFont="1" applyBorder="1" applyAlignment="1">
      <alignment horizontal="center"/>
    </xf>
    <xf numFmtId="0" fontId="88" fillId="0" borderId="0" xfId="0" applyFont="1" applyAlignment="1">
      <alignment horizontal="center"/>
    </xf>
    <xf numFmtId="0" fontId="2" fillId="3" borderId="16"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7" fontId="2" fillId="36" borderId="3" xfId="5" applyNumberFormat="1" applyFill="1" applyBorder="1" applyProtection="1">
      <protection locked="0"/>
    </xf>
    <xf numFmtId="197" fontId="2" fillId="36" borderId="3" xfId="1" applyNumberFormat="1" applyFont="1" applyFill="1" applyBorder="1" applyProtection="1">
      <protection locked="0"/>
    </xf>
    <xf numFmtId="197" fontId="2" fillId="3" borderId="3" xfId="5" applyNumberFormat="1" applyFill="1" applyBorder="1" applyProtection="1">
      <protection locked="0"/>
    </xf>
    <xf numFmtId="3" fontId="2" fillId="36" borderId="17" xfId="5" applyNumberFormat="1" applyFill="1" applyBorder="1" applyProtection="1">
      <protection locked="0"/>
    </xf>
    <xf numFmtId="0" fontId="92"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7"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0" xfId="16" applyNumberFormat="1" applyFont="1" applyFill="1" applyBorder="1" applyProtection="1">
      <protection locked="0"/>
    </xf>
    <xf numFmtId="197" fontId="45" fillId="36" borderId="20" xfId="1" applyNumberFormat="1" applyFont="1" applyFill="1" applyBorder="1" applyAlignment="1" applyProtection="1">
      <protection locked="0"/>
    </xf>
    <xf numFmtId="197" fontId="2" fillId="3" borderId="20" xfId="5" applyNumberFormat="1" applyFill="1" applyBorder="1" applyProtection="1">
      <protection locked="0"/>
    </xf>
    <xf numFmtId="169" fontId="45" fillId="36" borderId="21" xfId="1" applyNumberFormat="1" applyFont="1" applyFill="1" applyBorder="1" applyAlignment="1" applyProtection="1">
      <protection locked="0"/>
    </xf>
    <xf numFmtId="197" fontId="84" fillId="0" borderId="0" xfId="0" applyNumberFormat="1" applyFont="1"/>
    <xf numFmtId="0" fontId="45" fillId="0" borderId="23"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0" xfId="0" applyFont="1" applyBorder="1" applyAlignment="1">
      <alignment vertical="center" wrapText="1"/>
    </xf>
    <xf numFmtId="0" fontId="2" fillId="0" borderId="13" xfId="11" applyBorder="1" applyAlignment="1">
      <alignment vertical="center"/>
    </xf>
    <xf numFmtId="0" fontId="2" fillId="0" borderId="14" xfId="11" applyBorder="1" applyAlignment="1">
      <alignment vertical="center"/>
    </xf>
    <xf numFmtId="197" fontId="86" fillId="36" borderId="20"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0" xfId="0" applyFont="1" applyFill="1" applyBorder="1" applyAlignment="1">
      <alignment wrapText="1"/>
    </xf>
    <xf numFmtId="0" fontId="84" fillId="0" borderId="13" xfId="0" applyFont="1" applyBorder="1" applyAlignment="1">
      <alignment horizontal="center" vertical="center"/>
    </xf>
    <xf numFmtId="197" fontId="84" fillId="36" borderId="15" xfId="0" applyNumberFormat="1" applyFont="1" applyFill="1" applyBorder="1" applyAlignment="1">
      <alignment horizontal="center" vertical="center"/>
    </xf>
    <xf numFmtId="197" fontId="84" fillId="0" borderId="17" xfId="0" applyNumberFormat="1" applyFont="1" applyBorder="1" applyAlignment="1">
      <alignment wrapText="1"/>
    </xf>
    <xf numFmtId="197" fontId="84" fillId="36" borderId="17" xfId="0" applyNumberFormat="1" applyFont="1" applyFill="1" applyBorder="1" applyAlignment="1">
      <alignment horizontal="center" vertical="center" wrapText="1"/>
    </xf>
    <xf numFmtId="197" fontId="84" fillId="36" borderId="21"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3" xfId="0" applyFont="1" applyBorder="1" applyAlignment="1">
      <alignment horizontal="center" vertical="center" wrapText="1"/>
    </xf>
    <xf numFmtId="0" fontId="84" fillId="0" borderId="14"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7" xfId="1" applyNumberFormat="1" applyFont="1" applyFill="1" applyBorder="1" applyAlignment="1" applyProtection="1">
      <alignment horizontal="center" vertical="center" wrapText="1"/>
      <protection locked="0"/>
    </xf>
    <xf numFmtId="0" fontId="3" fillId="0" borderId="52" xfId="0" applyFont="1" applyBorder="1"/>
    <xf numFmtId="0" fontId="3" fillId="0" borderId="53" xfId="0" applyFont="1" applyBorder="1"/>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97" fillId="0" borderId="0" xfId="0" applyFont="1"/>
    <xf numFmtId="0" fontId="3" fillId="0" borderId="58" xfId="0" applyFont="1" applyBorder="1"/>
    <xf numFmtId="197" fontId="84" fillId="0" borderId="18" xfId="0" applyNumberFormat="1" applyFont="1" applyBorder="1"/>
    <xf numFmtId="0" fontId="3" fillId="0" borderId="14" xfId="0" applyFont="1" applyBorder="1" applyAlignment="1">
      <alignment wrapText="1"/>
    </xf>
    <xf numFmtId="0" fontId="3" fillId="0" borderId="24" xfId="0" applyFont="1" applyBorder="1" applyAlignment="1">
      <alignment wrapText="1"/>
    </xf>
    <xf numFmtId="0" fontId="3" fillId="0" borderId="15" xfId="0" applyFont="1" applyBorder="1" applyAlignment="1">
      <alignment wrapText="1"/>
    </xf>
    <xf numFmtId="0" fontId="3" fillId="0" borderId="3" xfId="0" applyFont="1" applyBorder="1" applyAlignment="1">
      <alignment horizontal="center" vertical="center" wrapText="1"/>
    </xf>
    <xf numFmtId="197" fontId="3" fillId="0" borderId="3" xfId="0" applyNumberFormat="1" applyFont="1" applyBorder="1"/>
    <xf numFmtId="197" fontId="3" fillId="36" borderId="20" xfId="0" applyNumberFormat="1" applyFont="1" applyFill="1" applyBorder="1"/>
    <xf numFmtId="9" fontId="3" fillId="0" borderId="17" xfId="20962" applyFont="1" applyBorder="1"/>
    <xf numFmtId="9" fontId="3" fillId="36" borderId="21" xfId="20962" applyFont="1" applyFill="1" applyBorder="1"/>
    <xf numFmtId="0" fontId="86" fillId="0" borderId="0" xfId="0" applyFont="1" applyAlignment="1">
      <alignment horizontal="center" wrapText="1"/>
    </xf>
    <xf numFmtId="171" fontId="84" fillId="0" borderId="3" xfId="0" applyNumberFormat="1" applyFont="1" applyBorder="1"/>
    <xf numFmtId="171" fontId="84" fillId="36" borderId="20" xfId="0" applyNumberFormat="1" applyFont="1" applyFill="1" applyBorder="1"/>
    <xf numFmtId="0" fontId="84" fillId="0" borderId="63" xfId="0" applyFont="1" applyBorder="1" applyAlignment="1">
      <alignment vertical="center" wrapText="1"/>
    </xf>
    <xf numFmtId="197" fontId="86" fillId="36" borderId="20"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1"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3" xfId="0" applyFont="1" applyFill="1" applyBorder="1" applyAlignment="1">
      <alignment horizontal="left"/>
    </xf>
    <xf numFmtId="0" fontId="99" fillId="3" borderId="74" xfId="0" applyFont="1" applyFill="1" applyBorder="1" applyAlignment="1">
      <alignment horizontal="left"/>
    </xf>
    <xf numFmtId="0" fontId="4" fillId="3" borderId="77" xfId="0" applyFont="1" applyFill="1" applyBorder="1" applyAlignment="1">
      <alignment vertical="center"/>
    </xf>
    <xf numFmtId="0" fontId="3" fillId="3" borderId="78" xfId="0" applyFont="1" applyFill="1" applyBorder="1" applyAlignment="1">
      <alignment vertical="center"/>
    </xf>
    <xf numFmtId="0" fontId="3" fillId="3" borderId="79" xfId="0" applyFont="1" applyFill="1" applyBorder="1" applyAlignment="1">
      <alignment vertical="center"/>
    </xf>
    <xf numFmtId="0" fontId="3" fillId="0" borderId="62" xfId="0" applyFont="1" applyBorder="1" applyAlignment="1">
      <alignment horizontal="center" vertical="center"/>
    </xf>
    <xf numFmtId="0" fontId="3" fillId="0" borderId="7" xfId="0" applyFont="1" applyBorder="1" applyAlignment="1">
      <alignment vertical="center"/>
    </xf>
    <xf numFmtId="173" fontId="9" fillId="37" borderId="0" xfId="20"/>
    <xf numFmtId="0" fontId="3" fillId="0" borderId="16" xfId="0" applyFont="1" applyBorder="1" applyAlignment="1">
      <alignment horizontal="center" vertical="center"/>
    </xf>
    <xf numFmtId="0" fontId="3" fillId="0" borderId="75" xfId="0" applyFont="1" applyBorder="1" applyAlignment="1">
      <alignment vertical="center"/>
    </xf>
    <xf numFmtId="0" fontId="3" fillId="0" borderId="81" xfId="0" applyFont="1" applyBorder="1" applyAlignment="1">
      <alignment vertical="center"/>
    </xf>
    <xf numFmtId="0" fontId="4" fillId="0" borderId="75" xfId="0" applyFont="1" applyBorder="1" applyAlignment="1">
      <alignment vertical="center"/>
    </xf>
    <xf numFmtId="0" fontId="3" fillId="0" borderId="19" xfId="0" applyFont="1" applyBorder="1" applyAlignment="1">
      <alignment horizontal="center" vertical="center"/>
    </xf>
    <xf numFmtId="0" fontId="4" fillId="0" borderId="20"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3" borderId="58" xfId="0" applyFont="1" applyFill="1" applyBorder="1" applyAlignment="1">
      <alignment horizontal="center" vertical="center"/>
    </xf>
    <xf numFmtId="0" fontId="3" fillId="3"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173" fontId="9" fillId="37" borderId="53" xfId="20" applyBorder="1"/>
    <xf numFmtId="0" fontId="3" fillId="0" borderId="82" xfId="0" applyFont="1" applyBorder="1" applyAlignment="1">
      <alignment horizontal="center" vertical="center"/>
    </xf>
    <xf numFmtId="0" fontId="3" fillId="0" borderId="83" xfId="0" applyFont="1" applyBorder="1" applyAlignment="1">
      <alignment vertical="center"/>
    </xf>
    <xf numFmtId="173" fontId="9" fillId="37" borderId="22" xfId="20" applyBorder="1"/>
    <xf numFmtId="173" fontId="9" fillId="37" borderId="84" xfId="20" applyBorder="1"/>
    <xf numFmtId="173" fontId="9" fillId="37" borderId="23" xfId="20" applyBorder="1"/>
    <xf numFmtId="0" fontId="3" fillId="0" borderId="86" xfId="0" applyFont="1" applyBorder="1" applyAlignment="1">
      <alignment horizontal="center" vertical="center"/>
    </xf>
    <xf numFmtId="0" fontId="3" fillId="0" borderId="87" xfId="0" applyFont="1" applyBorder="1" applyAlignment="1">
      <alignment vertical="center"/>
    </xf>
    <xf numFmtId="173" fontId="9" fillId="37" borderId="28" xfId="20" applyBorder="1"/>
    <xf numFmtId="0" fontId="4" fillId="0" borderId="0" xfId="0" applyFont="1" applyAlignment="1">
      <alignment horizontal="center"/>
    </xf>
    <xf numFmtId="0" fontId="86" fillId="0" borderId="75" xfId="0" applyFont="1" applyBorder="1" applyAlignment="1">
      <alignment horizontal="center" vertical="center" wrapText="1"/>
    </xf>
    <xf numFmtId="0" fontId="86" fillId="0" borderId="76"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left" vertical="center" wrapText="1"/>
    </xf>
    <xf numFmtId="0" fontId="4" fillId="36" borderId="76" xfId="0" applyFont="1" applyFill="1" applyBorder="1" applyAlignment="1">
      <alignment horizontal="left" vertical="center" wrapText="1"/>
    </xf>
    <xf numFmtId="0" fontId="3" fillId="0" borderId="16" xfId="0" applyFont="1" applyBorder="1" applyAlignment="1">
      <alignment horizontal="right" vertical="center" wrapText="1"/>
    </xf>
    <xf numFmtId="0" fontId="100" fillId="0" borderId="16" xfId="0" applyFont="1" applyBorder="1" applyAlignment="1">
      <alignment horizontal="right" vertical="center" wrapText="1"/>
    </xf>
    <xf numFmtId="0" fontId="4" fillId="0" borderId="16"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19" xfId="5" applyNumberFormat="1" applyFont="1" applyBorder="1" applyAlignment="1" applyProtection="1">
      <alignment horizontal="left" vertical="center"/>
      <protection locked="0"/>
    </xf>
    <xf numFmtId="0" fontId="102" fillId="0" borderId="20" xfId="9" applyFont="1" applyBorder="1" applyAlignment="1" applyProtection="1">
      <alignment horizontal="left" vertical="center" wrapText="1"/>
      <protection locked="0"/>
    </xf>
    <xf numFmtId="0" fontId="84" fillId="0" borderId="75" xfId="0" applyFont="1" applyBorder="1" applyAlignment="1">
      <alignment vertical="center" wrapText="1"/>
    </xf>
    <xf numFmtId="14" fontId="2" fillId="3" borderId="75" xfId="8" quotePrefix="1" applyNumberFormat="1" applyFont="1" applyFill="1" applyBorder="1" applyAlignment="1" applyProtection="1">
      <alignment horizontal="left"/>
      <protection locked="0"/>
    </xf>
    <xf numFmtId="3" fontId="103" fillId="36" borderId="76" xfId="0" applyNumberFormat="1" applyFont="1" applyFill="1" applyBorder="1" applyAlignment="1">
      <alignment vertical="center" wrapText="1"/>
    </xf>
    <xf numFmtId="3" fontId="103" fillId="36" borderId="20"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0" fontId="6" fillId="0" borderId="75" xfId="17" applyFill="1" applyBorder="1" applyAlignment="1" applyProtection="1"/>
    <xf numFmtId="49" fontId="84" fillId="0" borderId="75"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2" xfId="20964" applyFont="1" applyFill="1" applyBorder="1">
      <alignment vertical="center"/>
    </xf>
    <xf numFmtId="0" fontId="45" fillId="76" borderId="93" xfId="20964" applyFont="1" applyFill="1" applyBorder="1">
      <alignment vertical="center"/>
    </xf>
    <xf numFmtId="0" fontId="45" fillId="76" borderId="90" xfId="20964" applyFont="1" applyFill="1" applyBorder="1">
      <alignment vertical="center"/>
    </xf>
    <xf numFmtId="0" fontId="105" fillId="70" borderId="89" xfId="20964" applyFont="1" applyFill="1" applyBorder="1" applyAlignment="1">
      <alignment horizontal="center" vertical="center"/>
    </xf>
    <xf numFmtId="0" fontId="105" fillId="70" borderId="90" xfId="20964" applyFont="1" applyFill="1" applyBorder="1" applyAlignment="1">
      <alignment horizontal="left" vertical="center" wrapText="1"/>
    </xf>
    <xf numFmtId="169" fontId="105" fillId="0" borderId="91" xfId="7" applyNumberFormat="1" applyFont="1" applyFill="1" applyBorder="1" applyAlignment="1" applyProtection="1">
      <alignment horizontal="right" vertical="center"/>
      <protection locked="0"/>
    </xf>
    <xf numFmtId="0" fontId="104" fillId="77" borderId="91" xfId="20964" applyFont="1" applyFill="1" applyBorder="1" applyAlignment="1">
      <alignment horizontal="center" vertical="center"/>
    </xf>
    <xf numFmtId="0" fontId="104" fillId="77" borderId="93" xfId="20964" applyFont="1" applyFill="1" applyBorder="1" applyAlignment="1">
      <alignment vertical="top" wrapText="1"/>
    </xf>
    <xf numFmtId="169" fontId="45" fillId="76" borderId="90" xfId="7" applyNumberFormat="1" applyFont="1" applyFill="1" applyBorder="1" applyAlignment="1">
      <alignment horizontal="right" vertical="center"/>
    </xf>
    <xf numFmtId="0" fontId="106" fillId="70" borderId="89" xfId="20964" applyFont="1" applyFill="1" applyBorder="1" applyAlignment="1">
      <alignment horizontal="center" vertical="center"/>
    </xf>
    <xf numFmtId="0" fontId="105" fillId="70" borderId="93" xfId="20964" applyFont="1" applyFill="1" applyBorder="1" applyAlignment="1">
      <alignment vertical="center" wrapText="1"/>
    </xf>
    <xf numFmtId="0" fontId="105" fillId="70" borderId="90" xfId="20964" applyFont="1" applyFill="1" applyBorder="1" applyAlignment="1">
      <alignment horizontal="left" vertical="center"/>
    </xf>
    <xf numFmtId="0" fontId="106" fillId="3" borderId="89" xfId="20964" applyFont="1" applyFill="1" applyBorder="1" applyAlignment="1">
      <alignment horizontal="center" vertical="center"/>
    </xf>
    <xf numFmtId="0" fontId="105" fillId="3" borderId="90" xfId="20964" applyFont="1" applyFill="1" applyBorder="1" applyAlignment="1">
      <alignment horizontal="left" vertical="center"/>
    </xf>
    <xf numFmtId="0" fontId="106" fillId="0" borderId="89" xfId="20964" applyFont="1" applyBorder="1" applyAlignment="1">
      <alignment horizontal="center" vertical="center"/>
    </xf>
    <xf numFmtId="0" fontId="105" fillId="0" borderId="90" xfId="20964" applyFont="1" applyBorder="1" applyAlignment="1">
      <alignment horizontal="left" vertical="center"/>
    </xf>
    <xf numFmtId="0" fontId="107" fillId="77" borderId="91" xfId="20964" applyFont="1" applyFill="1" applyBorder="1" applyAlignment="1">
      <alignment horizontal="center" vertical="center"/>
    </xf>
    <xf numFmtId="0" fontId="104" fillId="77" borderId="93" xfId="20964" applyFont="1" applyFill="1" applyBorder="1">
      <alignment vertical="center"/>
    </xf>
    <xf numFmtId="169" fontId="105" fillId="77" borderId="91" xfId="7" applyNumberFormat="1" applyFont="1" applyFill="1" applyBorder="1" applyAlignment="1" applyProtection="1">
      <alignment horizontal="right" vertical="center"/>
      <protection locked="0"/>
    </xf>
    <xf numFmtId="0" fontId="104" fillId="76" borderId="92" xfId="20964" applyFont="1" applyFill="1" applyBorder="1">
      <alignment vertical="center"/>
    </xf>
    <xf numFmtId="0" fontId="104" fillId="76" borderId="93" xfId="20964" applyFont="1" applyFill="1" applyBorder="1">
      <alignment vertical="center"/>
    </xf>
    <xf numFmtId="169" fontId="104" fillId="76" borderId="90" xfId="7" applyNumberFormat="1" applyFont="1" applyFill="1" applyBorder="1" applyAlignment="1">
      <alignment horizontal="right" vertical="center"/>
    </xf>
    <xf numFmtId="0" fontId="109" fillId="3" borderId="89" xfId="20964" applyFont="1" applyFill="1" applyBorder="1" applyAlignment="1">
      <alignment horizontal="center" vertical="center"/>
    </xf>
    <xf numFmtId="0" fontId="110" fillId="77" borderId="91" xfId="20964" applyFont="1" applyFill="1" applyBorder="1" applyAlignment="1">
      <alignment horizontal="center" vertical="center"/>
    </xf>
    <xf numFmtId="0" fontId="45" fillId="77" borderId="93" xfId="20964" applyFont="1" applyFill="1" applyBorder="1">
      <alignment vertical="center"/>
    </xf>
    <xf numFmtId="0" fontId="109" fillId="70" borderId="89" xfId="20964" applyFont="1" applyFill="1" applyBorder="1" applyAlignment="1">
      <alignment horizontal="center" vertical="center"/>
    </xf>
    <xf numFmtId="169" fontId="105" fillId="3" borderId="91" xfId="7" applyNumberFormat="1" applyFont="1" applyFill="1" applyBorder="1" applyAlignment="1" applyProtection="1">
      <alignment horizontal="right" vertical="center"/>
      <protection locked="0"/>
    </xf>
    <xf numFmtId="0" fontId="110" fillId="3" borderId="91" xfId="20964" applyFont="1" applyFill="1" applyBorder="1" applyAlignment="1">
      <alignment horizontal="center" vertical="center"/>
    </xf>
    <xf numFmtId="0" fontId="45" fillId="3" borderId="93" xfId="20964" applyFont="1" applyFill="1" applyBorder="1">
      <alignment vertical="center"/>
    </xf>
    <xf numFmtId="0" fontId="106"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Border="1" applyAlignment="1">
      <alignment horizontal="left" vertical="center" wrapText="1"/>
    </xf>
    <xf numFmtId="10" fontId="96" fillId="0" borderId="91" xfId="20962" applyNumberFormat="1" applyFont="1" applyFill="1" applyBorder="1" applyAlignment="1">
      <alignment horizontal="left" vertical="center" wrapText="1"/>
    </xf>
    <xf numFmtId="1" fontId="3" fillId="0" borderId="76" xfId="0" applyNumberFormat="1" applyFont="1" applyBorder="1" applyAlignment="1">
      <alignment horizontal="right" vertical="center" wrapText="1"/>
    </xf>
    <xf numFmtId="10" fontId="3"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left" vertical="center" wrapText="1"/>
    </xf>
    <xf numFmtId="10" fontId="100" fillId="0" borderId="91" xfId="20962" applyNumberFormat="1" applyFont="1" applyFill="1" applyBorder="1" applyAlignment="1">
      <alignment horizontal="left" vertical="center" wrapText="1"/>
    </xf>
    <xf numFmtId="10" fontId="4" fillId="36"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10" fontId="102" fillId="0" borderId="20" xfId="20962" applyNumberFormat="1" applyFont="1" applyFill="1" applyBorder="1" applyAlignment="1" applyProtection="1">
      <alignment horizontal="left" vertical="center"/>
    </xf>
    <xf numFmtId="0" fontId="4" fillId="36" borderId="91" xfId="0" applyFont="1" applyFill="1" applyBorder="1" applyAlignment="1">
      <alignment horizontal="left" vertical="center" wrapText="1"/>
    </xf>
    <xf numFmtId="0" fontId="3" fillId="0" borderId="91" xfId="0" applyFont="1" applyBorder="1" applyAlignment="1">
      <alignment horizontal="left" vertical="center" wrapText="1"/>
    </xf>
    <xf numFmtId="10" fontId="4" fillId="36" borderId="76" xfId="0" applyNumberFormat="1" applyFont="1" applyFill="1" applyBorder="1" applyAlignment="1">
      <alignment horizontal="left" vertical="center" wrapText="1"/>
    </xf>
    <xf numFmtId="10" fontId="4" fillId="36" borderId="76" xfId="20962" applyNumberFormat="1" applyFont="1" applyFill="1" applyBorder="1" applyAlignment="1">
      <alignment horizontal="left" vertical="center" wrapText="1"/>
    </xf>
    <xf numFmtId="0" fontId="4" fillId="36" borderId="76" xfId="0" applyFont="1" applyFill="1" applyBorder="1" applyAlignment="1">
      <alignment horizontal="center" vertical="center" wrapText="1"/>
    </xf>
    <xf numFmtId="1" fontId="3" fillId="0" borderId="21" xfId="0" applyNumberFormat="1" applyFont="1" applyBorder="1" applyAlignment="1">
      <alignment horizontal="right" vertical="center" wrapText="1"/>
    </xf>
    <xf numFmtId="0" fontId="4" fillId="36" borderId="77" xfId="0" applyFont="1" applyFill="1" applyBorder="1" applyAlignment="1">
      <alignment vertical="center" wrapText="1"/>
    </xf>
    <xf numFmtId="0" fontId="4" fillId="36" borderId="90" xfId="0" applyFont="1" applyFill="1" applyBorder="1" applyAlignment="1">
      <alignment vertical="center" wrapText="1"/>
    </xf>
    <xf numFmtId="0" fontId="4" fillId="36" borderId="64" xfId="0" applyFont="1" applyFill="1" applyBorder="1" applyAlignment="1">
      <alignment vertical="center" wrapText="1"/>
    </xf>
    <xf numFmtId="0" fontId="4" fillId="36" borderId="27"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6" fillId="0" borderId="91" xfId="17" applyFill="1" applyBorder="1" applyAlignment="1" applyProtection="1">
      <alignment horizontal="left" vertical="center" wrapText="1"/>
    </xf>
    <xf numFmtId="0" fontId="6" fillId="0" borderId="91" xfId="17" applyFill="1" applyBorder="1" applyAlignment="1" applyProtection="1"/>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36" borderId="92"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3" fontId="103" fillId="36" borderId="79" xfId="0" applyNumberFormat="1" applyFont="1" applyFill="1" applyBorder="1" applyAlignment="1">
      <alignment vertical="center" wrapText="1"/>
    </xf>
    <xf numFmtId="3" fontId="103" fillId="0" borderId="79" xfId="0" applyNumberFormat="1" applyFont="1" applyBorder="1" applyAlignment="1">
      <alignment vertical="center" wrapText="1"/>
    </xf>
    <xf numFmtId="3" fontId="103" fillId="36" borderId="36" xfId="0" applyNumberFormat="1" applyFont="1" applyFill="1" applyBorder="1" applyAlignment="1">
      <alignment vertical="center" wrapText="1"/>
    </xf>
    <xf numFmtId="0" fontId="2" fillId="0" borderId="14" xfId="0" applyFont="1" applyBorder="1" applyAlignment="1">
      <alignment horizontal="left" vertical="center" wrapText="1" indent="1"/>
    </xf>
    <xf numFmtId="0" fontId="2" fillId="0" borderId="15" xfId="0" applyFont="1" applyBorder="1" applyAlignment="1">
      <alignment horizontal="left" vertical="center" wrapText="1" indent="1"/>
    </xf>
    <xf numFmtId="14" fontId="2" fillId="0" borderId="0" xfId="0" applyNumberFormat="1" applyFont="1"/>
    <xf numFmtId="173" fontId="2" fillId="37" borderId="0" xfId="20" applyFont="1"/>
    <xf numFmtId="173" fontId="2" fillId="37" borderId="88" xfId="20" applyFont="1" applyBorder="1"/>
    <xf numFmtId="0" fontId="2" fillId="2" borderId="16" xfId="0" applyFont="1" applyFill="1" applyBorder="1" applyAlignment="1">
      <alignment horizontal="right" vertical="center"/>
    </xf>
    <xf numFmtId="0" fontId="45" fillId="0" borderId="16" xfId="0" applyFont="1" applyBorder="1" applyAlignment="1">
      <alignment horizontal="center" vertical="center" wrapText="1"/>
    </xf>
    <xf numFmtId="0" fontId="2" fillId="2" borderId="19" xfId="0" applyFont="1" applyFill="1" applyBorder="1" applyAlignment="1">
      <alignment horizontal="right" vertical="center"/>
    </xf>
    <xf numFmtId="0" fontId="4" fillId="0" borderId="0" xfId="0" applyFont="1" applyAlignment="1">
      <alignment horizontal="center" wrapText="1"/>
    </xf>
    <xf numFmtId="0" fontId="3" fillId="3" borderId="52"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0" xfId="0" applyFont="1" applyFill="1" applyBorder="1" applyAlignment="1">
      <alignment horizontal="center" wrapText="1"/>
    </xf>
    <xf numFmtId="0" fontId="3" fillId="0" borderId="91" xfId="0" applyFont="1" applyBorder="1" applyAlignment="1">
      <alignment horizontal="center"/>
    </xf>
    <xf numFmtId="0" fontId="3" fillId="3" borderId="5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88" xfId="0" applyFont="1" applyFill="1" applyBorder="1" applyAlignment="1">
      <alignment horizontal="center" vertical="center" wrapText="1"/>
    </xf>
    <xf numFmtId="0" fontId="3" fillId="0" borderId="16" xfId="0" applyFont="1" applyBorder="1"/>
    <xf numFmtId="0" fontId="3" fillId="0" borderId="91" xfId="0" applyFont="1" applyBorder="1" applyAlignment="1">
      <alignment wrapText="1"/>
    </xf>
    <xf numFmtId="169" fontId="3" fillId="0" borderId="91" xfId="7" applyNumberFormat="1" applyFont="1" applyBorder="1"/>
    <xf numFmtId="169" fontId="3" fillId="0" borderId="76" xfId="7" applyNumberFormat="1" applyFont="1" applyBorder="1"/>
    <xf numFmtId="0" fontId="99" fillId="0" borderId="91" xfId="0" applyFont="1" applyBorder="1" applyAlignment="1">
      <alignment horizontal="left" wrapText="1" indent="2"/>
    </xf>
    <xf numFmtId="173" fontId="9" fillId="37" borderId="91" xfId="20" applyBorder="1"/>
    <xf numFmtId="169" fontId="3" fillId="0" borderId="91" xfId="7" applyNumberFormat="1" applyFont="1" applyBorder="1" applyAlignment="1">
      <alignment vertical="center"/>
    </xf>
    <xf numFmtId="0" fontId="4" fillId="0" borderId="16" xfId="0" applyFont="1" applyBorder="1"/>
    <xf numFmtId="0" fontId="4" fillId="0" borderId="91" xfId="0" applyFont="1" applyBorder="1" applyAlignment="1">
      <alignment wrapText="1"/>
    </xf>
    <xf numFmtId="169" fontId="4" fillId="0" borderId="76" xfId="7" applyNumberFormat="1" applyFont="1" applyBorder="1"/>
    <xf numFmtId="0" fontId="111" fillId="3" borderId="58" xfId="0" applyFont="1" applyFill="1" applyBorder="1" applyAlignment="1">
      <alignment horizontal="left"/>
    </xf>
    <xf numFmtId="0" fontId="111" fillId="3" borderId="0" xfId="0" applyFont="1" applyFill="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88" xfId="7" applyNumberFormat="1" applyFont="1" applyFill="1" applyBorder="1"/>
    <xf numFmtId="0" fontId="99" fillId="0" borderId="91"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88" xfId="0" applyFont="1" applyFill="1" applyBorder="1"/>
    <xf numFmtId="0" fontId="4" fillId="0" borderId="19" xfId="0" applyFont="1" applyBorder="1"/>
    <xf numFmtId="0" fontId="4" fillId="0" borderId="20" xfId="0" applyFont="1" applyBorder="1" applyAlignment="1">
      <alignment wrapText="1"/>
    </xf>
    <xf numFmtId="10" fontId="4" fillId="0" borderId="21" xfId="20962" applyNumberFormat="1" applyFont="1" applyBorder="1"/>
    <xf numFmtId="0" fontId="2" fillId="2" borderId="82" xfId="0" applyFont="1" applyFill="1" applyBorder="1" applyAlignment="1">
      <alignment horizontal="right" vertical="center"/>
    </xf>
    <xf numFmtId="0" fontId="2" fillId="0" borderId="89" xfId="0" applyFont="1" applyBorder="1" applyAlignment="1">
      <alignment vertical="center" wrapText="1"/>
    </xf>
    <xf numFmtId="197" fontId="87" fillId="2" borderId="89" xfId="0" applyNumberFormat="1" applyFont="1" applyFill="1" applyBorder="1" applyAlignment="1" applyProtection="1">
      <alignment vertical="center"/>
      <protection locked="0"/>
    </xf>
    <xf numFmtId="197" fontId="87" fillId="2" borderId="85" xfId="0" applyNumberFormat="1" applyFont="1" applyFill="1" applyBorder="1" applyAlignment="1" applyProtection="1">
      <alignment vertical="center"/>
      <protection locked="0"/>
    </xf>
    <xf numFmtId="0" fontId="112" fillId="0" borderId="0" xfId="11" applyFont="1"/>
    <xf numFmtId="0" fontId="114" fillId="0" borderId="0" xfId="11" applyFont="1"/>
    <xf numFmtId="0" fontId="113" fillId="0" borderId="0" xfId="0" applyFont="1"/>
    <xf numFmtId="0" fontId="115" fillId="0" borderId="63" xfId="0" applyFont="1" applyBorder="1" applyAlignment="1">
      <alignment horizontal="left" vertical="center" wrapText="1"/>
    </xf>
    <xf numFmtId="0" fontId="6" fillId="0" borderId="106" xfId="17" applyBorder="1" applyAlignment="1" applyProtection="1"/>
    <xf numFmtId="0" fontId="113" fillId="0" borderId="0" xfId="0" applyFont="1" applyAlignment="1">
      <alignment horizontal="left" vertical="top" wrapText="1"/>
    </xf>
    <xf numFmtId="0" fontId="111" fillId="0" borderId="106" xfId="0" applyFont="1" applyBorder="1" applyAlignment="1">
      <alignment horizontal="center" vertical="center"/>
    </xf>
    <xf numFmtId="0" fontId="0" fillId="0" borderId="106" xfId="0" applyBorder="1" applyAlignment="1">
      <alignment horizontal="center"/>
    </xf>
    <xf numFmtId="0" fontId="124" fillId="3" borderId="106" xfId="20966" applyFont="1" applyFill="1" applyBorder="1" applyAlignment="1">
      <alignment horizontal="left" vertical="center" wrapText="1"/>
    </xf>
    <xf numFmtId="0" fontId="125" fillId="0" borderId="106" xfId="20966" applyFont="1" applyBorder="1" applyAlignment="1">
      <alignment horizontal="left" vertical="center" wrapText="1" indent="1"/>
    </xf>
    <xf numFmtId="0" fontId="126" fillId="3" borderId="116" xfId="0" applyFont="1" applyFill="1" applyBorder="1" applyAlignment="1">
      <alignment horizontal="left" vertical="center" wrapText="1"/>
    </xf>
    <xf numFmtId="0" fontId="125" fillId="3" borderId="106" xfId="20966" applyFont="1" applyFill="1" applyBorder="1" applyAlignment="1">
      <alignment horizontal="left" vertical="center" wrapText="1" indent="1"/>
    </xf>
    <xf numFmtId="0" fontId="124" fillId="0" borderId="116" xfId="0" applyFont="1" applyBorder="1" applyAlignment="1">
      <alignment horizontal="left" vertical="center" wrapText="1"/>
    </xf>
    <xf numFmtId="0" fontId="126" fillId="0" borderId="116" xfId="0" applyFont="1" applyBorder="1" applyAlignment="1">
      <alignment horizontal="left" vertical="center" wrapText="1"/>
    </xf>
    <xf numFmtId="0" fontId="126" fillId="0" borderId="116" xfId="0" applyFont="1" applyBorder="1" applyAlignment="1">
      <alignment vertical="center" wrapText="1"/>
    </xf>
    <xf numFmtId="0" fontId="127" fillId="0" borderId="116" xfId="0" applyFont="1" applyBorder="1" applyAlignment="1">
      <alignment horizontal="left" vertical="center" wrapText="1" indent="1"/>
    </xf>
    <xf numFmtId="0" fontId="127" fillId="3" borderId="116" xfId="0" applyFont="1" applyFill="1" applyBorder="1" applyAlignment="1">
      <alignment horizontal="left" vertical="center" wrapText="1" indent="1"/>
    </xf>
    <xf numFmtId="0" fontId="126" fillId="3" borderId="117" xfId="0" applyFont="1" applyFill="1" applyBorder="1" applyAlignment="1">
      <alignment horizontal="left" vertical="center" wrapText="1"/>
    </xf>
    <xf numFmtId="0" fontId="127" fillId="0" borderId="106" xfId="20966" applyFont="1" applyBorder="1" applyAlignment="1">
      <alignment horizontal="left" vertical="center" wrapText="1" indent="1"/>
    </xf>
    <xf numFmtId="0" fontId="126" fillId="0" borderId="106" xfId="0" applyFont="1" applyBorder="1" applyAlignment="1">
      <alignment horizontal="left" vertical="center" wrapText="1"/>
    </xf>
    <xf numFmtId="0" fontId="128" fillId="0" borderId="106" xfId="20966" applyFont="1" applyBorder="1" applyAlignment="1">
      <alignment horizontal="center" vertical="center" wrapText="1"/>
    </xf>
    <xf numFmtId="0" fontId="126" fillId="3" borderId="118" xfId="0" applyFont="1" applyFill="1" applyBorder="1" applyAlignment="1">
      <alignment horizontal="left" vertical="center" wrapText="1"/>
    </xf>
    <xf numFmtId="0" fontId="0" fillId="0" borderId="119" xfId="0" applyBorder="1" applyAlignment="1">
      <alignment horizontal="center"/>
    </xf>
    <xf numFmtId="0" fontId="125" fillId="3" borderId="119" xfId="20966" applyFont="1" applyFill="1" applyBorder="1" applyAlignment="1">
      <alignment horizontal="left" vertical="center" wrapText="1" indent="1"/>
    </xf>
    <xf numFmtId="0" fontId="125" fillId="3" borderId="116" xfId="0" applyFont="1" applyFill="1" applyBorder="1" applyAlignment="1">
      <alignment horizontal="left" vertical="center" wrapText="1" indent="1"/>
    </xf>
    <xf numFmtId="0" fontId="125" fillId="0" borderId="119" xfId="20966" applyFont="1" applyBorder="1" applyAlignment="1">
      <alignment horizontal="left" vertical="center" wrapText="1" indent="1"/>
    </xf>
    <xf numFmtId="0" fontId="125" fillId="0" borderId="116" xfId="0" applyFont="1" applyBorder="1" applyAlignment="1">
      <alignment horizontal="left" vertical="center" wrapText="1" indent="1"/>
    </xf>
    <xf numFmtId="0" fontId="125" fillId="0" borderId="117" xfId="0" applyFont="1" applyBorder="1" applyAlignment="1">
      <alignment horizontal="left" vertical="center" wrapText="1" indent="1"/>
    </xf>
    <xf numFmtId="0" fontId="126" fillId="0" borderId="119" xfId="20966" applyFont="1" applyBorder="1" applyAlignment="1">
      <alignment horizontal="left" vertical="center" wrapText="1"/>
    </xf>
    <xf numFmtId="0" fontId="126" fillId="0" borderId="119" xfId="0" applyFont="1" applyBorder="1" applyAlignment="1">
      <alignment vertical="center" wrapText="1"/>
    </xf>
    <xf numFmtId="0" fontId="128" fillId="0" borderId="119" xfId="20966" applyFont="1" applyBorder="1" applyAlignment="1">
      <alignment horizontal="center" vertical="center" wrapText="1"/>
    </xf>
    <xf numFmtId="0" fontId="126" fillId="3" borderId="119" xfId="20966" applyFont="1" applyFill="1" applyBorder="1" applyAlignment="1">
      <alignment horizontal="left" vertical="center" wrapText="1"/>
    </xf>
    <xf numFmtId="0" fontId="129" fillId="0" borderId="0" xfId="0" applyFont="1" applyAlignment="1">
      <alignment horizontal="justify"/>
    </xf>
    <xf numFmtId="0" fontId="126" fillId="0" borderId="11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9" xfId="0" applyFont="1" applyBorder="1" applyAlignment="1">
      <alignment horizontal="center" vertical="center" wrapText="1"/>
    </xf>
    <xf numFmtId="0" fontId="0" fillId="0" borderId="119" xfId="0" applyBorder="1" applyAlignment="1">
      <alignment horizontal="center" vertical="center"/>
    </xf>
    <xf numFmtId="0" fontId="126" fillId="0" borderId="124" xfId="0" applyFont="1" applyBorder="1" applyAlignment="1">
      <alignment horizontal="justify" vertical="center" wrapText="1"/>
    </xf>
    <xf numFmtId="0" fontId="126" fillId="0" borderId="116" xfId="0" applyFont="1" applyBorder="1" applyAlignment="1">
      <alignment horizontal="justify" vertical="center" wrapText="1"/>
    </xf>
    <xf numFmtId="0" fontId="124" fillId="0" borderId="116" xfId="0" applyFont="1" applyBorder="1" applyAlignment="1">
      <alignment horizontal="justify" vertical="center" wrapText="1"/>
    </xf>
    <xf numFmtId="0" fontId="126" fillId="3" borderId="116" xfId="0" applyFont="1" applyFill="1" applyBorder="1" applyAlignment="1">
      <alignment horizontal="justify" vertical="center" wrapText="1"/>
    </xf>
    <xf numFmtId="0" fontId="126" fillId="0" borderId="117" xfId="0" applyFont="1" applyBorder="1" applyAlignment="1">
      <alignment horizontal="justify" vertical="center" wrapText="1"/>
    </xf>
    <xf numFmtId="0" fontId="126" fillId="0" borderId="118" xfId="0" applyFont="1" applyBorder="1" applyAlignment="1">
      <alignment horizontal="justify" vertical="center" wrapText="1"/>
    </xf>
    <xf numFmtId="0" fontId="124" fillId="0" borderId="116" xfId="0" applyFont="1" applyBorder="1" applyAlignment="1">
      <alignment vertical="center" wrapText="1"/>
    </xf>
    <xf numFmtId="0" fontId="125" fillId="0" borderId="116" xfId="0" applyFont="1" applyBorder="1" applyAlignment="1">
      <alignment horizontal="left" vertical="center" wrapText="1"/>
    </xf>
    <xf numFmtId="0" fontId="126" fillId="0" borderId="125" xfId="0" applyFont="1" applyBorder="1" applyAlignment="1">
      <alignment vertical="center" wrapText="1"/>
    </xf>
    <xf numFmtId="0" fontId="126" fillId="3" borderId="116" xfId="0" applyFont="1" applyFill="1" applyBorder="1" applyAlignment="1">
      <alignment vertical="center" wrapText="1"/>
    </xf>
    <xf numFmtId="0" fontId="104" fillId="0" borderId="122" xfId="0" applyFont="1" applyBorder="1" applyAlignment="1">
      <alignment vertical="center" wrapText="1"/>
    </xf>
    <xf numFmtId="197" fontId="94" fillId="0" borderId="119" xfId="0" applyNumberFormat="1" applyFont="1" applyBorder="1" applyAlignment="1">
      <alignment horizontal="right"/>
    </xf>
    <xf numFmtId="197" fontId="94" fillId="36" borderId="119" xfId="0" applyNumberFormat="1" applyFont="1" applyFill="1" applyBorder="1" applyAlignment="1">
      <alignment horizontal="right"/>
    </xf>
    <xf numFmtId="197" fontId="94" fillId="36" borderId="76" xfId="0" applyNumberFormat="1" applyFont="1" applyFill="1" applyBorder="1" applyAlignment="1">
      <alignment horizontal="right"/>
    </xf>
    <xf numFmtId="0" fontId="2" fillId="0" borderId="122" xfId="0" applyFont="1" applyBorder="1" applyAlignment="1">
      <alignment horizontal="left" vertical="center" wrapText="1" indent="4"/>
    </xf>
    <xf numFmtId="0" fontId="45" fillId="0" borderId="122" xfId="0" applyFont="1" applyBorder="1" applyAlignment="1">
      <alignment vertical="center" wrapText="1"/>
    </xf>
    <xf numFmtId="0" fontId="2" fillId="0" borderId="119" xfId="0" applyFont="1" applyBorder="1" applyAlignment="1" applyProtection="1">
      <alignment horizontal="left" vertical="center" indent="11"/>
      <protection locked="0"/>
    </xf>
    <xf numFmtId="0" fontId="46" fillId="0" borderId="119" xfId="0" applyFont="1" applyBorder="1" applyAlignment="1" applyProtection="1">
      <alignment horizontal="left" vertical="center" indent="17"/>
      <protection locked="0"/>
    </xf>
    <xf numFmtId="0" fontId="111" fillId="0" borderId="119" xfId="0" applyFont="1" applyBorder="1" applyAlignment="1">
      <alignment vertical="center"/>
    </xf>
    <xf numFmtId="0" fontId="95" fillId="0" borderId="119" xfId="0" applyFont="1" applyBorder="1" applyAlignment="1">
      <alignment vertical="center" wrapText="1"/>
    </xf>
    <xf numFmtId="0" fontId="96" fillId="0" borderId="122" xfId="0" applyFont="1" applyBorder="1" applyAlignment="1">
      <alignment horizontal="left" vertical="center" wrapText="1"/>
    </xf>
    <xf numFmtId="0" fontId="2" fillId="0" borderId="122" xfId="0" applyFont="1" applyBorder="1" applyAlignment="1">
      <alignment horizontal="left" vertical="center" wrapText="1"/>
    </xf>
    <xf numFmtId="197" fontId="94" fillId="0" borderId="0" xfId="0" applyNumberFormat="1" applyFont="1" applyAlignment="1">
      <alignment horizontal="right"/>
    </xf>
    <xf numFmtId="168" fontId="84" fillId="0" borderId="75" xfId="7" applyFont="1" applyFill="1" applyBorder="1" applyAlignment="1">
      <alignment horizontal="center" vertical="center"/>
    </xf>
    <xf numFmtId="168" fontId="84" fillId="0" borderId="119"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5" fillId="3" borderId="119" xfId="0" applyFont="1" applyFill="1" applyBorder="1" applyAlignment="1">
      <alignment horizontal="left" vertical="center" wrapText="1" indent="1"/>
    </xf>
    <xf numFmtId="0" fontId="125" fillId="0" borderId="119" xfId="0" applyFont="1" applyBorder="1" applyAlignment="1">
      <alignment horizontal="left" vertical="center" wrapText="1" indent="1"/>
    </xf>
    <xf numFmtId="0" fontId="126" fillId="3" borderId="119" xfId="0" applyFont="1" applyFill="1" applyBorder="1" applyAlignment="1">
      <alignment horizontal="left" vertical="center" wrapText="1"/>
    </xf>
    <xf numFmtId="0" fontId="127" fillId="3" borderId="119" xfId="0" applyFont="1" applyFill="1" applyBorder="1" applyAlignment="1">
      <alignment horizontal="left" vertical="center" wrapText="1" indent="1"/>
    </xf>
    <xf numFmtId="0" fontId="129" fillId="0" borderId="119" xfId="0" applyFont="1" applyBorder="1" applyAlignment="1">
      <alignment horizontal="justify"/>
    </xf>
    <xf numFmtId="0" fontId="116" fillId="0" borderId="119" xfId="0" applyFont="1" applyBorder="1"/>
    <xf numFmtId="49" fontId="118" fillId="0" borderId="119" xfId="5" applyNumberFormat="1" applyFont="1" applyBorder="1" applyAlignment="1" applyProtection="1">
      <alignment horizontal="right" vertical="center"/>
      <protection locked="0"/>
    </xf>
    <xf numFmtId="0" fontId="117" fillId="3" borderId="119" xfId="13" applyFont="1" applyFill="1" applyBorder="1" applyAlignment="1" applyProtection="1">
      <alignment horizontal="left" vertical="center" wrapText="1"/>
      <protection locked="0"/>
    </xf>
    <xf numFmtId="49" fontId="117" fillId="3" borderId="119" xfId="5" applyNumberFormat="1" applyFont="1" applyFill="1" applyBorder="1" applyAlignment="1" applyProtection="1">
      <alignment horizontal="right" vertical="center"/>
      <protection locked="0"/>
    </xf>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0" fontId="119" fillId="0" borderId="119" xfId="13" applyFont="1" applyBorder="1" applyAlignment="1" applyProtection="1">
      <alignment horizontal="left" vertical="center" wrapText="1"/>
      <protection locked="0"/>
    </xf>
    <xf numFmtId="0" fontId="116" fillId="0" borderId="119" xfId="0" applyFont="1" applyBorder="1" applyAlignment="1">
      <alignment horizontal="center" vertical="center" wrapText="1"/>
    </xf>
    <xf numFmtId="14" fontId="113" fillId="0" borderId="0" xfId="0" applyNumberFormat="1" applyFont="1"/>
    <xf numFmtId="168" fontId="96" fillId="0" borderId="0" xfId="7" applyFont="1"/>
    <xf numFmtId="0" fontId="113" fillId="0" borderId="0" xfId="0" applyFont="1" applyAlignment="1">
      <alignment wrapText="1"/>
    </xf>
    <xf numFmtId="43" fontId="112" fillId="36" borderId="119" xfId="20965" applyFont="1" applyFill="1" applyBorder="1"/>
    <xf numFmtId="0" fontId="112" fillId="0" borderId="119" xfId="0" applyFont="1" applyBorder="1"/>
    <xf numFmtId="0" fontId="112" fillId="0" borderId="119" xfId="0" applyFont="1" applyBorder="1" applyAlignment="1">
      <alignment horizontal="left" indent="8"/>
    </xf>
    <xf numFmtId="0" fontId="112" fillId="0" borderId="119" xfId="0" applyFont="1" applyBorder="1" applyAlignment="1">
      <alignment wrapText="1"/>
    </xf>
    <xf numFmtId="0" fontId="116" fillId="0" borderId="0" xfId="0" applyFont="1"/>
    <xf numFmtId="0" fontId="115" fillId="0" borderId="119" xfId="0" applyFont="1" applyBorder="1"/>
    <xf numFmtId="49" fontId="118" fillId="0" borderId="119" xfId="5" applyNumberFormat="1" applyFont="1" applyBorder="1" applyAlignment="1" applyProtection="1">
      <alignment horizontal="right" vertical="center" wrapText="1"/>
      <protection locked="0"/>
    </xf>
    <xf numFmtId="49" fontId="117" fillId="3" borderId="119" xfId="5" applyNumberFormat="1" applyFont="1" applyFill="1" applyBorder="1" applyAlignment="1" applyProtection="1">
      <alignment horizontal="right" vertical="center" wrapText="1"/>
      <protection locked="0"/>
    </xf>
    <xf numFmtId="49" fontId="117" fillId="0" borderId="119" xfId="5" applyNumberFormat="1" applyFont="1" applyBorder="1" applyAlignment="1" applyProtection="1">
      <alignment horizontal="right" vertical="center" wrapText="1"/>
      <protection locked="0"/>
    </xf>
    <xf numFmtId="0" fontId="112" fillId="0" borderId="119" xfId="0" applyFont="1" applyBorder="1" applyAlignment="1">
      <alignment horizontal="center" vertical="center" wrapText="1"/>
    </xf>
    <xf numFmtId="0" fontId="112" fillId="0" borderId="123" xfId="0" applyFont="1" applyBorder="1" applyAlignment="1">
      <alignment horizontal="center" vertical="center" wrapText="1"/>
    </xf>
    <xf numFmtId="0" fontId="112" fillId="0" borderId="119"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19" xfId="0" applyFont="1" applyBorder="1" applyAlignment="1">
      <alignment horizontal="left" vertical="center" wrapText="1"/>
    </xf>
    <xf numFmtId="0" fontId="115" fillId="0" borderId="119" xfId="0" applyFont="1" applyBorder="1" applyAlignment="1">
      <alignment horizontal="left" wrapText="1" indent="1"/>
    </xf>
    <xf numFmtId="0" fontId="115" fillId="0" borderId="119" xfId="0" applyFont="1" applyBorder="1" applyAlignment="1">
      <alignment horizontal="left" vertical="center" indent="1"/>
    </xf>
    <xf numFmtId="0" fontId="113" fillId="0" borderId="119" xfId="0" applyFont="1" applyBorder="1"/>
    <xf numFmtId="0" fontId="112"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4"/>
    </xf>
    <xf numFmtId="0" fontId="112" fillId="0" borderId="119" xfId="0" applyFont="1" applyBorder="1" applyAlignment="1">
      <alignment horizontal="left" indent="3"/>
    </xf>
    <xf numFmtId="0" fontId="115" fillId="0" borderId="119" xfId="0" applyFont="1" applyBorder="1" applyAlignment="1">
      <alignment horizontal="left" indent="1"/>
    </xf>
    <xf numFmtId="0" fontId="113" fillId="78" borderId="119" xfId="0" applyFont="1" applyFill="1" applyBorder="1"/>
    <xf numFmtId="0" fontId="116" fillId="0" borderId="7" xfId="0" applyFont="1" applyBorder="1"/>
    <xf numFmtId="0" fontId="113" fillId="0" borderId="119" xfId="0" applyFont="1" applyBorder="1" applyAlignment="1">
      <alignment horizontal="left" wrapText="1" indent="2"/>
    </xf>
    <xf numFmtId="0" fontId="113" fillId="0" borderId="119" xfId="0" applyFont="1" applyBorder="1" applyAlignment="1">
      <alignment horizontal="left" wrapText="1"/>
    </xf>
    <xf numFmtId="0" fontId="115" fillId="76" borderId="119" xfId="0" applyFont="1" applyFill="1" applyBorder="1"/>
    <xf numFmtId="0" fontId="112" fillId="0" borderId="119" xfId="0" applyFont="1" applyBorder="1" applyAlignment="1">
      <alignment horizontal="center"/>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98" xfId="0" applyFont="1" applyBorder="1" applyAlignment="1">
      <alignment horizontal="center" vertical="center" wrapText="1"/>
    </xf>
    <xf numFmtId="0" fontId="112" fillId="0" borderId="122"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21" xfId="0" applyFont="1" applyBorder="1"/>
    <xf numFmtId="0" fontId="112" fillId="0" borderId="20" xfId="0" applyFont="1" applyBorder="1"/>
    <xf numFmtId="0" fontId="112" fillId="0" borderId="23" xfId="0" applyFont="1" applyBorder="1"/>
    <xf numFmtId="49" fontId="112" fillId="0" borderId="19" xfId="0" applyNumberFormat="1" applyFont="1" applyBorder="1" applyAlignment="1">
      <alignment horizontal="left" wrapText="1" indent="1"/>
    </xf>
    <xf numFmtId="49" fontId="112" fillId="0" borderId="21" xfId="0" applyNumberFormat="1" applyFont="1" applyBorder="1" applyAlignment="1">
      <alignment horizontal="left" wrapText="1" indent="1"/>
    </xf>
    <xf numFmtId="0" fontId="112" fillId="0" borderId="19" xfId="0" applyFont="1" applyBorder="1" applyAlignment="1">
      <alignment horizontal="left" wrapText="1" indent="1"/>
    </xf>
    <xf numFmtId="0" fontId="112" fillId="0" borderId="76" xfId="0" applyFont="1" applyBorder="1"/>
    <xf numFmtId="0" fontId="112" fillId="0" borderId="122" xfId="0" applyFont="1" applyBorder="1"/>
    <xf numFmtId="49" fontId="112" fillId="0" borderId="16" xfId="0" applyNumberFormat="1" applyFont="1" applyBorder="1" applyAlignment="1">
      <alignment horizontal="left" wrapText="1" indent="1"/>
    </xf>
    <xf numFmtId="49" fontId="112" fillId="0" borderId="76" xfId="0" applyNumberFormat="1" applyFont="1" applyBorder="1" applyAlignment="1">
      <alignment horizontal="left" wrapText="1" indent="1"/>
    </xf>
    <xf numFmtId="0" fontId="112" fillId="0" borderId="16" xfId="0" applyFont="1" applyBorder="1" applyAlignment="1">
      <alignment horizontal="left" wrapText="1" indent="1"/>
    </xf>
    <xf numFmtId="49" fontId="112" fillId="0" borderId="16" xfId="0" applyNumberFormat="1" applyFont="1" applyBorder="1" applyAlignment="1">
      <alignment horizontal="left" wrapText="1" indent="3"/>
    </xf>
    <xf numFmtId="49" fontId="112" fillId="0" borderId="76" xfId="0" applyNumberFormat="1" applyFont="1" applyBorder="1" applyAlignment="1">
      <alignment horizontal="left" wrapText="1" indent="3"/>
    </xf>
    <xf numFmtId="49" fontId="112" fillId="0" borderId="16" xfId="0" applyNumberFormat="1" applyFont="1" applyBorder="1" applyAlignment="1">
      <alignment horizontal="left" wrapText="1" indent="2"/>
    </xf>
    <xf numFmtId="49" fontId="112" fillId="0" borderId="76" xfId="0" applyNumberFormat="1" applyFont="1" applyBorder="1" applyAlignment="1">
      <alignment horizontal="left" wrapText="1" indent="2"/>
    </xf>
    <xf numFmtId="49" fontId="112" fillId="0" borderId="16" xfId="0" applyNumberFormat="1" applyFont="1" applyBorder="1" applyAlignment="1">
      <alignment horizontal="left" vertical="top" wrapText="1" indent="2"/>
    </xf>
    <xf numFmtId="49" fontId="112" fillId="0" borderId="76" xfId="0" applyNumberFormat="1" applyFont="1" applyBorder="1" applyAlignment="1">
      <alignment horizontal="left" vertical="top" wrapText="1" indent="2"/>
    </xf>
    <xf numFmtId="0" fontId="112" fillId="79" borderId="76" xfId="0" applyFont="1" applyFill="1" applyBorder="1"/>
    <xf numFmtId="0" fontId="112" fillId="79" borderId="119" xfId="0" applyFont="1" applyFill="1" applyBorder="1"/>
    <xf numFmtId="0" fontId="112" fillId="79" borderId="122" xfId="0" applyFont="1" applyFill="1" applyBorder="1"/>
    <xf numFmtId="0" fontId="112" fillId="79" borderId="16" xfId="0" applyFont="1" applyFill="1" applyBorder="1"/>
    <xf numFmtId="49" fontId="112" fillId="0" borderId="76" xfId="0" applyNumberFormat="1" applyFont="1" applyBorder="1" applyAlignment="1">
      <alignment horizontal="left" indent="1"/>
    </xf>
    <xf numFmtId="0" fontId="112" fillId="0" borderId="16" xfId="0" applyFont="1" applyBorder="1" applyAlignment="1">
      <alignment horizontal="left" indent="1"/>
    </xf>
    <xf numFmtId="49" fontId="112" fillId="0" borderId="16" xfId="0" applyNumberFormat="1" applyFont="1" applyBorder="1" applyAlignment="1">
      <alignment horizontal="left" indent="1"/>
    </xf>
    <xf numFmtId="49" fontId="112" fillId="0" borderId="16" xfId="0" applyNumberFormat="1" applyFont="1" applyBorder="1" applyAlignment="1">
      <alignment horizontal="left" indent="3"/>
    </xf>
    <xf numFmtId="49" fontId="112" fillId="0" borderId="76" xfId="0" applyNumberFormat="1" applyFont="1" applyBorder="1" applyAlignment="1">
      <alignment horizontal="left" indent="3"/>
    </xf>
    <xf numFmtId="0" fontId="112" fillId="0" borderId="16" xfId="0" applyFont="1" applyBorder="1" applyAlignment="1">
      <alignment horizontal="left" indent="2"/>
    </xf>
    <xf numFmtId="0" fontId="112" fillId="0" borderId="76" xfId="0" applyFont="1" applyBorder="1" applyAlignment="1">
      <alignment horizontal="left" indent="2"/>
    </xf>
    <xf numFmtId="0" fontId="112" fillId="0" borderId="76" xfId="0" applyFont="1" applyBorder="1" applyAlignment="1">
      <alignment horizontal="left" indent="1"/>
    </xf>
    <xf numFmtId="0" fontId="115" fillId="0" borderId="16" xfId="0" applyFont="1" applyBorder="1"/>
    <xf numFmtId="0" fontId="115" fillId="0" borderId="59" xfId="0" applyFont="1" applyBorder="1"/>
    <xf numFmtId="0" fontId="112" fillId="0" borderId="62" xfId="0" applyFont="1" applyBorder="1"/>
    <xf numFmtId="0" fontId="112" fillId="0" borderId="70" xfId="0" applyFont="1" applyBorder="1" applyAlignment="1">
      <alignment horizontal="center" vertical="center" wrapText="1"/>
    </xf>
    <xf numFmtId="0" fontId="112" fillId="0" borderId="76" xfId="0" applyFont="1" applyBorder="1" applyAlignment="1">
      <alignment horizontal="center" vertical="center" wrapText="1"/>
    </xf>
    <xf numFmtId="0" fontId="112" fillId="0" borderId="0" xfId="0" applyFont="1" applyAlignment="1">
      <alignment horizontal="left"/>
    </xf>
    <xf numFmtId="0" fontId="115" fillId="0" borderId="119" xfId="0" applyFont="1" applyBorder="1" applyAlignment="1">
      <alignment horizontal="left" vertical="center" wrapText="1"/>
    </xf>
    <xf numFmtId="0" fontId="112" fillId="0" borderId="119" xfId="0" applyFont="1" applyBorder="1" applyAlignment="1">
      <alignment horizontal="center" vertical="center" textRotation="90" wrapText="1"/>
    </xf>
    <xf numFmtId="0" fontId="117" fillId="0" borderId="0" xfId="0" applyFont="1"/>
    <xf numFmtId="0" fontId="94" fillId="0" borderId="0" xfId="0" applyFont="1" applyAlignment="1">
      <alignment wrapText="1"/>
    </xf>
    <xf numFmtId="0" fontId="117" fillId="0" borderId="119" xfId="0" applyFont="1" applyBorder="1"/>
    <xf numFmtId="0" fontId="115" fillId="0" borderId="119"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4" xfId="0" applyFont="1" applyBorder="1" applyAlignment="1">
      <alignment horizontal="left" vertical="center" wrapText="1" indent="1" readingOrder="1"/>
    </xf>
    <xf numFmtId="0" fontId="133" fillId="0" borderId="119" xfId="0" applyFont="1" applyBorder="1" applyAlignment="1">
      <alignment horizontal="left" indent="3"/>
    </xf>
    <xf numFmtId="0" fontId="115" fillId="0" borderId="119" xfId="0" applyFont="1" applyBorder="1" applyAlignment="1">
      <alignment vertical="center" wrapText="1" readingOrder="1"/>
    </xf>
    <xf numFmtId="0" fontId="133" fillId="0" borderId="119" xfId="0" applyFont="1" applyBorder="1" applyAlignment="1">
      <alignment horizontal="left" indent="2"/>
    </xf>
    <xf numFmtId="0" fontId="117" fillId="0" borderId="123" xfId="0" applyFont="1" applyBorder="1"/>
    <xf numFmtId="0" fontId="112" fillId="0" borderId="115" xfId="0" applyFont="1" applyBorder="1" applyAlignment="1">
      <alignment vertical="center" wrapText="1" readingOrder="1"/>
    </xf>
    <xf numFmtId="0" fontId="133" fillId="0" borderId="123" xfId="0" applyFont="1" applyBorder="1" applyAlignment="1">
      <alignment horizontal="left" indent="2"/>
    </xf>
    <xf numFmtId="0" fontId="112" fillId="0" borderId="114" xfId="0" applyFont="1" applyBorder="1" applyAlignment="1">
      <alignment vertical="center" wrapText="1" readingOrder="1"/>
    </xf>
    <xf numFmtId="0" fontId="112" fillId="0" borderId="113" xfId="0" applyFont="1" applyBorder="1" applyAlignment="1">
      <alignment vertical="center" wrapText="1" readingOrder="1"/>
    </xf>
    <xf numFmtId="0" fontId="133" fillId="0" borderId="7" xfId="0" applyFont="1" applyBorder="1"/>
    <xf numFmtId="0" fontId="2" fillId="0" borderId="13" xfId="0" applyFont="1" applyBorder="1" applyAlignment="1">
      <alignment horizontal="left" vertical="center" wrapText="1" indent="1"/>
    </xf>
    <xf numFmtId="173" fontId="2" fillId="37" borderId="58" xfId="20" applyFont="1" applyBorder="1"/>
    <xf numFmtId="197" fontId="84" fillId="0" borderId="16" xfId="0" applyNumberFormat="1" applyFont="1" applyBorder="1" applyAlignment="1" applyProtection="1">
      <alignment vertical="center" wrapText="1"/>
      <protection locked="0"/>
    </xf>
    <xf numFmtId="197" fontId="84" fillId="0" borderId="119" xfId="0" applyNumberFormat="1" applyFont="1" applyBorder="1" applyAlignment="1" applyProtection="1">
      <alignment vertical="center" wrapText="1"/>
      <protection locked="0"/>
    </xf>
    <xf numFmtId="197" fontId="84" fillId="0" borderId="76" xfId="0" applyNumberFormat="1" applyFont="1" applyBorder="1" applyAlignment="1" applyProtection="1">
      <alignment vertical="center" wrapText="1"/>
      <protection locked="0"/>
    </xf>
    <xf numFmtId="197" fontId="87" fillId="2" borderId="16" xfId="0" applyNumberFormat="1" applyFont="1" applyFill="1" applyBorder="1" applyAlignment="1" applyProtection="1">
      <alignment vertical="center"/>
      <protection locked="0"/>
    </xf>
    <xf numFmtId="197" fontId="87" fillId="2" borderId="119" xfId="0" applyNumberFormat="1" applyFont="1" applyFill="1" applyBorder="1" applyAlignment="1" applyProtection="1">
      <alignment vertical="center"/>
      <protection locked="0"/>
    </xf>
    <xf numFmtId="197" fontId="87" fillId="2" borderId="76" xfId="0" applyNumberFormat="1" applyFont="1" applyFill="1" applyBorder="1" applyAlignment="1" applyProtection="1">
      <alignment vertical="center"/>
      <protection locked="0"/>
    </xf>
    <xf numFmtId="197" fontId="84" fillId="0" borderId="16" xfId="0" applyNumberFormat="1" applyFont="1" applyBorder="1" applyAlignment="1" applyProtection="1">
      <alignment horizontal="center" vertical="center" wrapText="1"/>
      <protection locked="0"/>
    </xf>
    <xf numFmtId="197" fontId="84" fillId="0" borderId="119" xfId="0" applyNumberFormat="1" applyFont="1" applyBorder="1" applyAlignment="1" applyProtection="1">
      <alignment horizontal="center" vertical="center" wrapText="1"/>
      <protection locked="0"/>
    </xf>
    <xf numFmtId="197" fontId="84" fillId="0" borderId="76" xfId="0" applyNumberFormat="1" applyFont="1" applyBorder="1" applyAlignment="1" applyProtection="1">
      <alignment horizontal="center" vertical="center" wrapText="1"/>
      <protection locked="0"/>
    </xf>
    <xf numFmtId="197" fontId="87" fillId="2" borderId="82" xfId="0" applyNumberFormat="1" applyFont="1" applyFill="1" applyBorder="1" applyAlignment="1" applyProtection="1">
      <alignment vertical="center"/>
      <protection locked="0"/>
    </xf>
    <xf numFmtId="197" fontId="87" fillId="2" borderId="123" xfId="0" applyNumberFormat="1" applyFont="1" applyFill="1" applyBorder="1" applyAlignment="1" applyProtection="1">
      <alignment vertical="center"/>
      <protection locked="0"/>
    </xf>
    <xf numFmtId="197" fontId="87" fillId="2" borderId="19" xfId="0" applyNumberFormat="1" applyFont="1" applyFill="1" applyBorder="1" applyAlignment="1" applyProtection="1">
      <alignment vertical="center"/>
      <protection locked="0"/>
    </xf>
    <xf numFmtId="171" fontId="135" fillId="80" borderId="54" xfId="0" applyNumberFormat="1" applyFont="1" applyFill="1" applyBorder="1" applyAlignment="1">
      <alignment horizontal="center"/>
    </xf>
    <xf numFmtId="0" fontId="2" fillId="81" borderId="0" xfId="13" applyFont="1" applyFill="1" applyAlignment="1" applyProtection="1">
      <alignment wrapText="1"/>
      <protection locked="0"/>
    </xf>
    <xf numFmtId="0" fontId="85" fillId="0" borderId="119" xfId="0" applyFont="1" applyBorder="1"/>
    <xf numFmtId="0" fontId="6" fillId="0" borderId="119" xfId="17" applyBorder="1" applyAlignment="1" applyProtection="1"/>
    <xf numFmtId="197" fontId="2" fillId="0" borderId="3" xfId="0" applyNumberFormat="1" applyFont="1" applyBorder="1" applyAlignment="1">
      <alignment vertical="center" wrapText="1"/>
    </xf>
    <xf numFmtId="197" fontId="45" fillId="0" borderId="3" xfId="0" applyNumberFormat="1" applyFont="1" applyBorder="1" applyAlignment="1">
      <alignment horizontal="right" vertical="center" wrapText="1"/>
    </xf>
    <xf numFmtId="197" fontId="84" fillId="0" borderId="3" xfId="0" applyNumberFormat="1" applyFont="1" applyBorder="1" applyAlignment="1">
      <alignment vertical="center" wrapText="1"/>
    </xf>
    <xf numFmtId="10" fontId="2" fillId="0" borderId="3" xfId="0" applyNumberFormat="1" applyFont="1" applyBorder="1" applyAlignment="1">
      <alignment vertical="center" wrapText="1"/>
    </xf>
    <xf numFmtId="3" fontId="2" fillId="0" borderId="3" xfId="0" applyNumberFormat="1" applyFont="1" applyBorder="1" applyAlignment="1">
      <alignment vertical="center" wrapText="1"/>
    </xf>
    <xf numFmtId="197" fontId="2" fillId="2" borderId="89" xfId="0" applyNumberFormat="1" applyFont="1" applyFill="1" applyBorder="1" applyAlignment="1">
      <alignment vertical="center"/>
    </xf>
    <xf numFmtId="197" fontId="87" fillId="2" borderId="89" xfId="0" applyNumberFormat="1" applyFont="1" applyFill="1" applyBorder="1" applyAlignment="1">
      <alignment vertical="center"/>
    </xf>
    <xf numFmtId="10" fontId="87" fillId="2" borderId="20" xfId="0" applyNumberFormat="1" applyFont="1" applyFill="1" applyBorder="1" applyAlignment="1">
      <alignment vertical="center"/>
    </xf>
    <xf numFmtId="3" fontId="0" fillId="0" borderId="106" xfId="0" applyNumberFormat="1" applyBorder="1"/>
    <xf numFmtId="3" fontId="0" fillId="0" borderId="119" xfId="0" applyNumberFormat="1" applyBorder="1"/>
    <xf numFmtId="3" fontId="2" fillId="0" borderId="0" xfId="0" applyNumberFormat="1" applyFont="1"/>
    <xf numFmtId="3" fontId="84" fillId="0" borderId="0" xfId="0" applyNumberFormat="1" applyFont="1"/>
    <xf numFmtId="3" fontId="2" fillId="0" borderId="106" xfId="0" applyNumberFormat="1" applyFont="1" applyBorder="1" applyAlignment="1">
      <alignment horizontal="center" vertical="center" wrapText="1"/>
    </xf>
    <xf numFmtId="3" fontId="0" fillId="0" borderId="106" xfId="0" applyNumberFormat="1" applyBorder="1" applyAlignment="1">
      <alignment vertical="center"/>
    </xf>
    <xf numFmtId="3" fontId="0" fillId="0" borderId="0" xfId="0" applyNumberFormat="1"/>
    <xf numFmtId="3" fontId="136" fillId="0" borderId="119" xfId="0" applyNumberFormat="1" applyFont="1" applyBorder="1"/>
    <xf numFmtId="3" fontId="136" fillId="0" borderId="106" xfId="0" applyNumberFormat="1" applyFont="1" applyBorder="1"/>
    <xf numFmtId="3" fontId="85" fillId="0" borderId="0" xfId="0" applyNumberFormat="1" applyFont="1"/>
    <xf numFmtId="3" fontId="0" fillId="36" borderId="106" xfId="0" applyNumberFormat="1" applyFill="1" applyBorder="1"/>
    <xf numFmtId="3" fontId="0" fillId="36" borderId="106" xfId="0" applyNumberFormat="1" applyFill="1" applyBorder="1" applyAlignment="1">
      <alignment vertical="center"/>
    </xf>
    <xf numFmtId="3" fontId="0" fillId="36" borderId="119" xfId="0" applyNumberFormat="1" applyFill="1" applyBorder="1"/>
    <xf numFmtId="3" fontId="2" fillId="0" borderId="119" xfId="0" applyNumberFormat="1" applyFont="1" applyBorder="1" applyAlignment="1">
      <alignment horizontal="center" vertical="center" wrapText="1"/>
    </xf>
    <xf numFmtId="0" fontId="2" fillId="0" borderId="120" xfId="0" applyFont="1" applyBorder="1" applyAlignment="1">
      <alignment wrapText="1"/>
    </xf>
    <xf numFmtId="0" fontId="84" fillId="0" borderId="79" xfId="0" applyFont="1" applyBorder="1"/>
    <xf numFmtId="10" fontId="84" fillId="0" borderId="18" xfId="0" applyNumberFormat="1" applyFont="1" applyBorder="1"/>
    <xf numFmtId="10" fontId="84" fillId="0" borderId="79" xfId="0" applyNumberFormat="1" applyFont="1" applyBorder="1"/>
    <xf numFmtId="10" fontId="100" fillId="0" borderId="119" xfId="20962" applyNumberFormat="1" applyFont="1" applyFill="1" applyBorder="1" applyAlignment="1">
      <alignment horizontal="left" vertical="center" wrapText="1"/>
    </xf>
    <xf numFmtId="171" fontId="84" fillId="0" borderId="130" xfId="0" applyNumberFormat="1" applyFont="1" applyBorder="1" applyAlignment="1">
      <alignment horizontal="center"/>
    </xf>
    <xf numFmtId="3" fontId="2" fillId="0" borderId="0" xfId="11" applyNumberFormat="1"/>
    <xf numFmtId="3" fontId="84" fillId="0" borderId="56" xfId="0" applyNumberFormat="1" applyFont="1" applyBorder="1" applyAlignment="1">
      <alignment horizontal="center" vertical="center" wrapText="1"/>
    </xf>
    <xf numFmtId="3" fontId="84" fillId="0" borderId="29" xfId="0" applyNumberFormat="1" applyFont="1" applyBorder="1" applyAlignment="1">
      <alignment horizontal="center" vertical="center"/>
    </xf>
    <xf numFmtId="3" fontId="84" fillId="0" borderId="131" xfId="0" applyNumberFormat="1" applyFont="1" applyBorder="1" applyAlignment="1">
      <alignment horizontal="center"/>
    </xf>
    <xf numFmtId="3" fontId="84" fillId="0" borderId="129" xfId="0" applyNumberFormat="1" applyFont="1" applyBorder="1" applyAlignment="1">
      <alignment horizontal="center" vertical="center"/>
    </xf>
    <xf numFmtId="3" fontId="84" fillId="0" borderId="11" xfId="0" applyNumberFormat="1" applyFont="1" applyBorder="1" applyAlignment="1">
      <alignment horizontal="center" vertical="center"/>
    </xf>
    <xf numFmtId="3" fontId="84" fillId="0" borderId="12" xfId="0" applyNumberFormat="1" applyFont="1" applyBorder="1" applyAlignment="1">
      <alignment horizontal="center" vertical="center"/>
    </xf>
    <xf numFmtId="3" fontId="84" fillId="0" borderId="119" xfId="0" applyNumberFormat="1" applyFont="1" applyBorder="1"/>
    <xf numFmtId="3" fontId="84" fillId="0" borderId="119" xfId="0" applyNumberFormat="1" applyFont="1" applyBorder="1" applyAlignment="1">
      <alignment horizontal="center"/>
    </xf>
    <xf numFmtId="3" fontId="3" fillId="0" borderId="80" xfId="0" applyNumberFormat="1" applyFont="1" applyBorder="1" applyAlignment="1">
      <alignment vertical="center"/>
    </xf>
    <xf numFmtId="3" fontId="3" fillId="0" borderId="59" xfId="0" applyNumberFormat="1" applyFont="1" applyBorder="1" applyAlignment="1">
      <alignment vertical="center"/>
    </xf>
    <xf numFmtId="3" fontId="3" fillId="0" borderId="132" xfId="0" applyNumberFormat="1" applyFont="1" applyBorder="1" applyAlignment="1">
      <alignment vertical="center"/>
    </xf>
    <xf numFmtId="0" fontId="2" fillId="0" borderId="76" xfId="0" applyFont="1" applyBorder="1" applyAlignment="1">
      <alignment horizontal="center" vertical="center" wrapText="1"/>
    </xf>
    <xf numFmtId="3" fontId="3" fillId="0" borderId="24" xfId="0" applyNumberFormat="1" applyFont="1" applyBorder="1" applyAlignment="1">
      <alignment vertical="center"/>
    </xf>
    <xf numFmtId="3" fontId="3" fillId="0" borderId="15" xfId="0" applyNumberFormat="1" applyFont="1" applyBorder="1" applyAlignment="1">
      <alignment vertical="center"/>
    </xf>
    <xf numFmtId="10" fontId="3" fillId="0" borderId="24" xfId="0" applyNumberFormat="1" applyFont="1" applyBorder="1" applyAlignment="1">
      <alignment vertical="center"/>
    </xf>
    <xf numFmtId="10" fontId="3" fillId="0" borderId="15" xfId="0" applyNumberFormat="1" applyFont="1" applyBorder="1" applyAlignment="1">
      <alignment vertical="center"/>
    </xf>
    <xf numFmtId="168" fontId="105" fillId="0" borderId="91" xfId="7" applyFont="1" applyFill="1" applyBorder="1" applyAlignment="1" applyProtection="1">
      <alignment horizontal="right" vertical="center"/>
      <protection locked="0"/>
    </xf>
    <xf numFmtId="3" fontId="116" fillId="0" borderId="119" xfId="0" applyNumberFormat="1" applyFont="1" applyBorder="1"/>
    <xf numFmtId="3" fontId="113" fillId="0" borderId="119" xfId="0" applyNumberFormat="1" applyFont="1" applyBorder="1"/>
    <xf numFmtId="3" fontId="113" fillId="0" borderId="0" xfId="0" applyNumberFormat="1" applyFont="1"/>
    <xf numFmtId="3" fontId="116" fillId="0" borderId="119" xfId="0" applyNumberFormat="1" applyFont="1" applyBorder="1" applyAlignment="1">
      <alignment horizontal="center" vertical="center" wrapText="1"/>
    </xf>
    <xf numFmtId="3" fontId="112" fillId="0" borderId="119" xfId="0" applyNumberFormat="1" applyFont="1" applyBorder="1"/>
    <xf numFmtId="3" fontId="112" fillId="0" borderId="0" xfId="0" applyNumberFormat="1" applyFont="1"/>
    <xf numFmtId="3" fontId="112" fillId="0" borderId="119" xfId="0" applyNumberFormat="1" applyFont="1" applyBorder="1" applyAlignment="1">
      <alignment horizontal="center" vertical="center"/>
    </xf>
    <xf numFmtId="3" fontId="112" fillId="0" borderId="119" xfId="0" applyNumberFormat="1" applyFont="1" applyBorder="1" applyAlignment="1">
      <alignment horizontal="center" vertical="center" wrapText="1"/>
    </xf>
    <xf numFmtId="3" fontId="112" fillId="0" borderId="123" xfId="0" applyNumberFormat="1" applyFont="1" applyBorder="1" applyAlignment="1">
      <alignment horizontal="center" vertical="center" wrapText="1"/>
    </xf>
    <xf numFmtId="3" fontId="112" fillId="36" borderId="119" xfId="20965" applyNumberFormat="1" applyFont="1" applyFill="1" applyBorder="1"/>
    <xf numFmtId="3" fontId="115" fillId="0" borderId="119" xfId="0" applyNumberFormat="1" applyFont="1" applyBorder="1"/>
    <xf numFmtId="0" fontId="45" fillId="0" borderId="24"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120" xfId="0" applyFont="1" applyBorder="1" applyAlignment="1">
      <alignment horizontal="center" vertical="center" wrapText="1"/>
    </xf>
    <xf numFmtId="0" fontId="93" fillId="0" borderId="61" xfId="0" applyFont="1" applyBorder="1" applyAlignment="1">
      <alignment horizontal="left" wrapText="1"/>
    </xf>
    <xf numFmtId="0" fontId="93" fillId="0" borderId="60" xfId="0" applyFont="1" applyBorder="1" applyAlignment="1">
      <alignment horizontal="left" wrapText="1"/>
    </xf>
    <xf numFmtId="0" fontId="93" fillId="0" borderId="127" xfId="0" applyFont="1" applyBorder="1" applyAlignment="1">
      <alignment horizontal="center" vertical="center"/>
    </xf>
    <xf numFmtId="0" fontId="93" fillId="0" borderId="28" xfId="0" applyFont="1" applyBorder="1" applyAlignment="1">
      <alignment horizontal="center" vertical="center"/>
    </xf>
    <xf numFmtId="0" fontId="93" fillId="0" borderId="128" xfId="0" applyFont="1" applyBorder="1" applyAlignment="1">
      <alignment horizontal="center" vertical="center"/>
    </xf>
    <xf numFmtId="0" fontId="134" fillId="0" borderId="127" xfId="0" applyFont="1" applyBorder="1" applyAlignment="1">
      <alignment horizontal="center"/>
    </xf>
    <xf numFmtId="0" fontId="134" fillId="0" borderId="28" xfId="0" applyFont="1" applyBorder="1" applyAlignment="1">
      <alignment horizontal="center"/>
    </xf>
    <xf numFmtId="0" fontId="134" fillId="0" borderId="128" xfId="0" applyFont="1" applyBorder="1" applyAlignment="1">
      <alignment horizontal="center"/>
    </xf>
    <xf numFmtId="0" fontId="0" fillId="0" borderId="120"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0" fillId="0" borderId="106" xfId="0" applyBorder="1" applyAlignment="1">
      <alignment horizontal="center" vertical="center"/>
    </xf>
    <xf numFmtId="0" fontId="121" fillId="0" borderId="107" xfId="0" applyFont="1" applyBorder="1" applyAlignment="1">
      <alignment horizontal="center" vertical="center"/>
    </xf>
    <xf numFmtId="0" fontId="121" fillId="0" borderId="7" xfId="0" applyFont="1" applyBorder="1" applyAlignment="1">
      <alignment horizontal="center" vertical="center"/>
    </xf>
    <xf numFmtId="0" fontId="122" fillId="0" borderId="14" xfId="0" applyFont="1" applyBorder="1" applyAlignment="1">
      <alignment horizontal="center" vertical="center"/>
    </xf>
    <xf numFmtId="3" fontId="122" fillId="0" borderId="14" xfId="0" applyNumberFormat="1" applyFont="1" applyBorder="1" applyAlignment="1">
      <alignment horizontal="center" vertical="center"/>
    </xf>
    <xf numFmtId="3" fontId="122" fillId="0" borderId="15" xfId="0" applyNumberFormat="1" applyFont="1" applyBorder="1" applyAlignment="1">
      <alignment horizontal="center" vertical="center"/>
    </xf>
    <xf numFmtId="0" fontId="0" fillId="0" borderId="10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63" xfId="0" applyBorder="1" applyAlignment="1">
      <alignment horizontal="center" vertical="center"/>
    </xf>
    <xf numFmtId="0" fontId="0" fillId="0" borderId="70" xfId="0" applyBorder="1" applyAlignment="1">
      <alignment horizontal="center" vertical="center"/>
    </xf>
    <xf numFmtId="0" fontId="121" fillId="0" borderId="123"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9" xfId="0" applyBorder="1" applyAlignment="1">
      <alignment horizontal="center" vertical="center"/>
    </xf>
    <xf numFmtId="0" fontId="0" fillId="0" borderId="119" xfId="0" applyBorder="1" applyAlignment="1">
      <alignment horizontal="center" vertical="center" wrapText="1"/>
    </xf>
    <xf numFmtId="0" fontId="122" fillId="0" borderId="15" xfId="0" applyFont="1" applyBorder="1" applyAlignment="1">
      <alignment horizontal="center" vertical="center"/>
    </xf>
    <xf numFmtId="0" fontId="45" fillId="0" borderId="3" xfId="0" applyFont="1" applyBorder="1" applyAlignment="1">
      <alignment horizontal="center" vertical="center" wrapText="1"/>
    </xf>
    <xf numFmtId="0" fontId="45" fillId="0" borderId="17" xfId="0" applyFont="1" applyBorder="1" applyAlignment="1">
      <alignment horizontal="center" vertical="center" wrapText="1"/>
    </xf>
    <xf numFmtId="0" fontId="86" fillId="0" borderId="75" xfId="0" applyFont="1" applyBorder="1" applyAlignment="1">
      <alignment horizontal="center" vertical="center" wrapText="1"/>
    </xf>
    <xf numFmtId="0" fontId="84" fillId="0" borderId="75" xfId="0" applyFont="1" applyBorder="1" applyAlignment="1">
      <alignment horizontal="center" vertical="center" wrapText="1"/>
    </xf>
    <xf numFmtId="0" fontId="45" fillId="0" borderId="75"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65"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6" xfId="13" applyFont="1" applyFill="1" applyBorder="1" applyAlignment="1" applyProtection="1">
      <alignment horizontal="center" vertical="center" wrapText="1"/>
      <protection locked="0"/>
    </xf>
    <xf numFmtId="0" fontId="98" fillId="3" borderId="5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64" xfId="1" applyNumberFormat="1" applyFont="1" applyFill="1" applyBorder="1" applyAlignment="1" applyProtection="1">
      <alignment horizontal="center"/>
      <protection locked="0"/>
    </xf>
    <xf numFmtId="169" fontId="45" fillId="3" borderId="25" xfId="1" applyNumberFormat="1" applyFont="1" applyFill="1" applyBorder="1" applyAlignment="1" applyProtection="1">
      <alignment horizontal="center"/>
      <protection locked="0"/>
    </xf>
    <xf numFmtId="169" fontId="45" fillId="3" borderId="26" xfId="1" applyNumberFormat="1" applyFont="1" applyFill="1" applyBorder="1" applyAlignment="1" applyProtection="1">
      <alignment horizontal="center"/>
      <protection locked="0"/>
    </xf>
    <xf numFmtId="169" fontId="45" fillId="0" borderId="13" xfId="1" applyNumberFormat="1" applyFont="1" applyFill="1" applyBorder="1" applyAlignment="1" applyProtection="1">
      <alignment horizontal="center"/>
      <protection locked="0"/>
    </xf>
    <xf numFmtId="169" fontId="45" fillId="0" borderId="14" xfId="1" applyNumberFormat="1" applyFont="1" applyFill="1" applyBorder="1" applyAlignment="1" applyProtection="1">
      <alignment horizontal="center"/>
      <protection locked="0"/>
    </xf>
    <xf numFmtId="169" fontId="45" fillId="0" borderId="15" xfId="1" applyNumberFormat="1" applyFont="1" applyFill="1" applyBorder="1" applyAlignment="1" applyProtection="1">
      <alignment horizontal="center"/>
      <protection locked="0"/>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169" fontId="45" fillId="0" borderId="67" xfId="1" applyNumberFormat="1" applyFont="1" applyFill="1" applyBorder="1" applyAlignment="1" applyProtection="1">
      <alignment horizontal="center" vertical="center" wrapText="1"/>
      <protection locked="0"/>
    </xf>
    <xf numFmtId="169" fontId="45" fillId="0" borderId="68" xfId="1"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59" xfId="0" applyFont="1" applyBorder="1" applyAlignment="1">
      <alignment horizontal="center" vertical="center" wrapText="1"/>
    </xf>
    <xf numFmtId="0" fontId="86" fillId="0" borderId="69" xfId="0" applyFont="1" applyBorder="1" applyAlignment="1">
      <alignment horizontal="center"/>
    </xf>
    <xf numFmtId="0" fontId="86" fillId="0" borderId="70"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2" xfId="0" applyFont="1" applyBorder="1" applyAlignment="1">
      <alignment horizontal="left" vertical="center"/>
    </xf>
    <xf numFmtId="0" fontId="99" fillId="0" borderId="53" xfId="0" applyFont="1" applyBorder="1" applyAlignment="1">
      <alignment horizontal="left" vertical="center"/>
    </xf>
    <xf numFmtId="0" fontId="3" fillId="0" borderId="53"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76" xfId="0" applyFont="1" applyBorder="1" applyAlignment="1">
      <alignment horizontal="center" vertical="center" wrapText="1"/>
    </xf>
    <xf numFmtId="0" fontId="115" fillId="0" borderId="96" xfId="0" applyFont="1" applyBorder="1" applyAlignment="1">
      <alignment horizontal="left" vertical="center" wrapText="1"/>
    </xf>
    <xf numFmtId="0" fontId="115" fillId="0" borderId="97" xfId="0" applyFont="1" applyBorder="1" applyAlignment="1">
      <alignment horizontal="left" vertical="center" wrapText="1"/>
    </xf>
    <xf numFmtId="0" fontId="115" fillId="0" borderId="101" xfId="0" applyFont="1" applyBorder="1" applyAlignment="1">
      <alignment horizontal="left" vertical="center" wrapText="1"/>
    </xf>
    <xf numFmtId="0" fontId="115" fillId="0" borderId="102" xfId="0" applyFont="1" applyBorder="1" applyAlignment="1">
      <alignment horizontal="left" vertical="center" wrapText="1"/>
    </xf>
    <xf numFmtId="0" fontId="115" fillId="0" borderId="104" xfId="0" applyFont="1" applyBorder="1" applyAlignment="1">
      <alignment horizontal="left" vertical="center" wrapText="1"/>
    </xf>
    <xf numFmtId="0" fontId="115" fillId="0" borderId="105" xfId="0" applyFont="1" applyBorder="1" applyAlignment="1">
      <alignment horizontal="left" vertical="center" wrapText="1"/>
    </xf>
    <xf numFmtId="3" fontId="116" fillId="0" borderId="98" xfId="0" applyNumberFormat="1" applyFont="1" applyBorder="1" applyAlignment="1">
      <alignment horizontal="center" vertical="center" wrapText="1"/>
    </xf>
    <xf numFmtId="3" fontId="116" fillId="0" borderId="99" xfId="0" applyNumberFormat="1" applyFont="1" applyBorder="1" applyAlignment="1">
      <alignment horizontal="center" vertical="center" wrapText="1"/>
    </xf>
    <xf numFmtId="3" fontId="116" fillId="0" borderId="100" xfId="0" applyNumberFormat="1" applyFont="1" applyBorder="1" applyAlignment="1">
      <alignment horizontal="center" vertical="center" wrapText="1"/>
    </xf>
    <xf numFmtId="3" fontId="116" fillId="0" borderId="80" xfId="0" applyNumberFormat="1" applyFont="1" applyBorder="1" applyAlignment="1">
      <alignment horizontal="center" vertical="center" wrapText="1"/>
    </xf>
    <xf numFmtId="3" fontId="116" fillId="0" borderId="103" xfId="0" applyNumberFormat="1" applyFont="1" applyBorder="1" applyAlignment="1">
      <alignment horizontal="center" vertical="center" wrapText="1"/>
    </xf>
    <xf numFmtId="3" fontId="116" fillId="0" borderId="70" xfId="0" applyNumberFormat="1" applyFont="1" applyBorder="1" applyAlignment="1">
      <alignment horizontal="center" vertical="center" wrapText="1"/>
    </xf>
    <xf numFmtId="3" fontId="112" fillId="0" borderId="123" xfId="0" applyNumberFormat="1" applyFont="1" applyBorder="1" applyAlignment="1">
      <alignment horizontal="center" vertical="center" wrapText="1"/>
    </xf>
    <xf numFmtId="3" fontId="112" fillId="0" borderId="7" xfId="0" applyNumberFormat="1" applyFont="1" applyBorder="1" applyAlignment="1">
      <alignment horizontal="center" vertical="center" wrapText="1"/>
    </xf>
    <xf numFmtId="3" fontId="112" fillId="0" borderId="119" xfId="0" applyNumberFormat="1" applyFont="1" applyBorder="1" applyAlignment="1">
      <alignment horizontal="center" vertical="center" wrapText="1"/>
    </xf>
    <xf numFmtId="0" fontId="112" fillId="0" borderId="123"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98" xfId="0" applyFont="1" applyBorder="1" applyAlignment="1">
      <alignment horizontal="center" vertical="center"/>
    </xf>
    <xf numFmtId="0" fontId="120" fillId="0" borderId="100" xfId="0" applyFont="1" applyBorder="1" applyAlignment="1">
      <alignment horizontal="center" vertical="center"/>
    </xf>
    <xf numFmtId="0" fontId="120" fillId="0" borderId="80" xfId="0" applyFont="1" applyBorder="1" applyAlignment="1">
      <alignment horizontal="center" vertical="center"/>
    </xf>
    <xf numFmtId="0" fontId="120" fillId="0" borderId="70" xfId="0" applyFont="1" applyBorder="1" applyAlignment="1">
      <alignment horizontal="center" vertical="center"/>
    </xf>
    <xf numFmtId="0" fontId="116" fillId="0" borderId="119" xfId="0" applyFont="1" applyBorder="1" applyAlignment="1">
      <alignment horizontal="center" vertical="center" wrapText="1"/>
    </xf>
    <xf numFmtId="0" fontId="112" fillId="0" borderId="122" xfId="0" applyFont="1" applyBorder="1" applyAlignment="1">
      <alignment horizontal="center" vertical="center" wrapText="1"/>
    </xf>
    <xf numFmtId="0" fontId="115" fillId="0" borderId="98" xfId="0" applyFont="1" applyBorder="1" applyAlignment="1">
      <alignment horizontal="center" vertical="center" wrapText="1"/>
    </xf>
    <xf numFmtId="0" fontId="115" fillId="0" borderId="100" xfId="0" applyFont="1" applyBorder="1" applyAlignment="1">
      <alignment horizontal="center" vertical="center" wrapText="1"/>
    </xf>
    <xf numFmtId="0" fontId="115" fillId="0" borderId="65" xfId="0" applyFont="1" applyBorder="1" applyAlignment="1">
      <alignment horizontal="center" vertical="center" wrapText="1"/>
    </xf>
    <xf numFmtId="0" fontId="115" fillId="0" borderId="63" xfId="0" applyFont="1" applyBorder="1" applyAlignment="1">
      <alignment horizontal="center" vertical="center" wrapText="1"/>
    </xf>
    <xf numFmtId="0" fontId="115" fillId="0" borderId="80" xfId="0" applyFont="1" applyBorder="1" applyAlignment="1">
      <alignment horizontal="center" vertical="center" wrapText="1"/>
    </xf>
    <xf numFmtId="0" fontId="115" fillId="0" borderId="70" xfId="0" applyFont="1" applyBorder="1" applyAlignment="1">
      <alignment horizontal="center" vertical="center" wrapText="1"/>
    </xf>
    <xf numFmtId="0" fontId="112" fillId="0" borderId="120" xfId="0" applyFont="1" applyBorder="1" applyAlignment="1">
      <alignment horizontal="center" vertical="center" wrapText="1"/>
    </xf>
    <xf numFmtId="0" fontId="112" fillId="0" borderId="121" xfId="0" applyFont="1" applyBorder="1" applyAlignment="1">
      <alignment horizontal="center" vertical="center" wrapText="1"/>
    </xf>
    <xf numFmtId="0" fontId="115" fillId="0" borderId="71"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1" xfId="0" applyFont="1" applyBorder="1" applyAlignment="1">
      <alignment horizontal="center" vertical="center" wrapText="1"/>
    </xf>
    <xf numFmtId="0" fontId="112" fillId="0" borderId="70" xfId="0" applyFont="1" applyBorder="1" applyAlignment="1">
      <alignment horizontal="center" vertical="center" wrapText="1"/>
    </xf>
    <xf numFmtId="0" fontId="115" fillId="0" borderId="52" xfId="0" applyFont="1" applyBorder="1" applyAlignment="1">
      <alignment horizontal="left" vertical="top" wrapText="1"/>
    </xf>
    <xf numFmtId="0" fontId="115" fillId="0" borderId="72" xfId="0" applyFont="1" applyBorder="1" applyAlignment="1">
      <alignment horizontal="left" vertical="top" wrapText="1"/>
    </xf>
    <xf numFmtId="0" fontId="115" fillId="0" borderId="58" xfId="0" applyFont="1" applyBorder="1" applyAlignment="1">
      <alignment horizontal="left" vertical="top" wrapText="1"/>
    </xf>
    <xf numFmtId="0" fontId="115" fillId="0" borderId="88" xfId="0" applyFont="1" applyBorder="1" applyAlignment="1">
      <alignment horizontal="left" vertical="top" wrapText="1"/>
    </xf>
    <xf numFmtId="0" fontId="115" fillId="0" borderId="95" xfId="0" applyFont="1" applyBorder="1" applyAlignment="1">
      <alignment horizontal="left" vertical="top" wrapText="1"/>
    </xf>
    <xf numFmtId="0" fontId="115" fillId="0" borderId="126" xfId="0" applyFont="1" applyBorder="1" applyAlignment="1">
      <alignment horizontal="left" vertical="top" wrapText="1"/>
    </xf>
    <xf numFmtId="0" fontId="115" fillId="0" borderId="82" xfId="0" applyFont="1" applyBorder="1" applyAlignment="1">
      <alignment horizontal="center" vertical="center" wrapText="1"/>
    </xf>
    <xf numFmtId="0" fontId="115" fillId="0" borderId="62" xfId="0" applyFont="1" applyBorder="1" applyAlignment="1">
      <alignment horizontal="center" vertical="center" wrapText="1"/>
    </xf>
    <xf numFmtId="0" fontId="112" fillId="0" borderId="59" xfId="0" applyFont="1" applyBorder="1" applyAlignment="1">
      <alignment horizontal="center" vertical="center" wrapText="1"/>
    </xf>
    <xf numFmtId="0" fontId="112" fillId="0" borderId="6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26" xfId="0" applyFont="1" applyBorder="1" applyAlignment="1">
      <alignment horizontal="center" vertical="center" wrapText="1"/>
    </xf>
    <xf numFmtId="0" fontId="112" fillId="0" borderId="98" xfId="0" applyFont="1" applyBorder="1" applyAlignment="1">
      <alignment horizontal="center" vertical="top" wrapText="1"/>
    </xf>
    <xf numFmtId="0" fontId="112" fillId="0" borderId="99" xfId="0" applyFont="1" applyBorder="1" applyAlignment="1">
      <alignment horizontal="center" vertical="top" wrapText="1"/>
    </xf>
    <xf numFmtId="0" fontId="112" fillId="0" borderId="121" xfId="0" applyFont="1" applyBorder="1" applyAlignment="1">
      <alignment horizontal="center" vertical="top" wrapText="1"/>
    </xf>
    <xf numFmtId="0" fontId="112" fillId="0" borderId="122" xfId="0" applyFont="1" applyBorder="1" applyAlignment="1">
      <alignment horizontal="center" vertical="top" wrapText="1"/>
    </xf>
    <xf numFmtId="0" fontId="132" fillId="0" borderId="111" xfId="0" applyFont="1" applyBorder="1" applyAlignment="1">
      <alignment horizontal="left" vertical="top" wrapText="1"/>
    </xf>
    <xf numFmtId="0" fontId="132" fillId="0" borderId="112" xfId="0" applyFont="1" applyBorder="1" applyAlignment="1">
      <alignment horizontal="left" vertical="top" wrapText="1"/>
    </xf>
    <xf numFmtId="0" fontId="118" fillId="0" borderId="98" xfId="0" applyFont="1" applyBorder="1" applyAlignment="1">
      <alignment horizontal="center" vertical="center"/>
    </xf>
    <xf numFmtId="0" fontId="118" fillId="0" borderId="100" xfId="0" applyFont="1" applyBorder="1" applyAlignment="1">
      <alignment horizontal="center" vertical="center"/>
    </xf>
    <xf numFmtId="0" fontId="118" fillId="0" borderId="80" xfId="0" applyFont="1" applyBorder="1" applyAlignment="1">
      <alignment horizontal="center" vertical="center"/>
    </xf>
    <xf numFmtId="0" fontId="118" fillId="0" borderId="70" xfId="0" applyFont="1" applyBorder="1" applyAlignment="1">
      <alignment horizontal="center" vertical="center"/>
    </xf>
    <xf numFmtId="0" fontId="117" fillId="0" borderId="119" xfId="0" applyFont="1" applyBorder="1" applyAlignment="1">
      <alignment horizontal="center" vertical="center" wrapText="1"/>
    </xf>
    <xf numFmtId="0" fontId="117" fillId="0" borderId="123"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C11" sqref="C11"/>
    </sheetView>
  </sheetViews>
  <sheetFormatPr defaultColWidth="9.125" defaultRowHeight="14.25"/>
  <cols>
    <col min="1" max="1" width="10.25" style="4" customWidth="1"/>
    <col min="2" max="2" width="138.375" style="5" bestFit="1" customWidth="1"/>
    <col min="3" max="3" width="39.5" style="5" customWidth="1"/>
    <col min="4" max="6" width="9.125" style="5"/>
    <col min="7" max="7" width="25" style="5" customWidth="1"/>
    <col min="8" max="16384" width="9.125" style="5"/>
  </cols>
  <sheetData>
    <row r="1" spans="1:3" ht="15">
      <c r="A1" s="110"/>
      <c r="B1" s="146" t="s">
        <v>222</v>
      </c>
      <c r="C1" s="110"/>
    </row>
    <row r="2" spans="1:3">
      <c r="A2" s="147">
        <v>1</v>
      </c>
      <c r="B2" s="263" t="s">
        <v>223</v>
      </c>
      <c r="C2" s="561" t="s">
        <v>713</v>
      </c>
    </row>
    <row r="3" spans="1:3">
      <c r="A3" s="147">
        <v>2</v>
      </c>
      <c r="B3" s="264" t="s">
        <v>219</v>
      </c>
      <c r="C3" s="561" t="s">
        <v>714</v>
      </c>
    </row>
    <row r="4" spans="1:3">
      <c r="A4" s="147">
        <v>3</v>
      </c>
      <c r="B4" s="265" t="s">
        <v>224</v>
      </c>
      <c r="C4" s="561" t="s">
        <v>715</v>
      </c>
    </row>
    <row r="5" spans="1:3">
      <c r="A5" s="148">
        <v>4</v>
      </c>
      <c r="B5" s="266" t="s">
        <v>220</v>
      </c>
      <c r="C5" s="562" t="s">
        <v>716</v>
      </c>
    </row>
    <row r="6" spans="1:3" s="149" customFormat="1" ht="45.75" customHeight="1">
      <c r="A6" s="624" t="s">
        <v>296</v>
      </c>
      <c r="B6" s="625"/>
      <c r="C6" s="625"/>
    </row>
    <row r="7" spans="1:3" ht="15">
      <c r="A7" s="150" t="s">
        <v>29</v>
      </c>
      <c r="B7" s="146" t="s">
        <v>221</v>
      </c>
    </row>
    <row r="8" spans="1:3">
      <c r="A8" s="110">
        <v>1</v>
      </c>
      <c r="B8" s="181" t="s">
        <v>20</v>
      </c>
    </row>
    <row r="9" spans="1:3">
      <c r="A9" s="110">
        <v>2</v>
      </c>
      <c r="B9" s="182" t="s">
        <v>21</v>
      </c>
    </row>
    <row r="10" spans="1:3">
      <c r="A10" s="110">
        <v>3</v>
      </c>
      <c r="B10" s="182" t="s">
        <v>22</v>
      </c>
    </row>
    <row r="11" spans="1:3">
      <c r="A11" s="110">
        <v>4</v>
      </c>
      <c r="B11" s="182" t="s">
        <v>23</v>
      </c>
    </row>
    <row r="12" spans="1:3">
      <c r="A12" s="110">
        <v>5</v>
      </c>
      <c r="B12" s="182" t="s">
        <v>24</v>
      </c>
    </row>
    <row r="13" spans="1:3">
      <c r="A13" s="110">
        <v>6</v>
      </c>
      <c r="B13" s="183" t="s">
        <v>231</v>
      </c>
    </row>
    <row r="14" spans="1:3">
      <c r="A14" s="110">
        <v>7</v>
      </c>
      <c r="B14" s="182" t="s">
        <v>225</v>
      </c>
    </row>
    <row r="15" spans="1:3">
      <c r="A15" s="110">
        <v>8</v>
      </c>
      <c r="B15" s="182" t="s">
        <v>226</v>
      </c>
    </row>
    <row r="16" spans="1:3">
      <c r="A16" s="110">
        <v>9</v>
      </c>
      <c r="B16" s="182" t="s">
        <v>25</v>
      </c>
    </row>
    <row r="17" spans="1:2">
      <c r="A17" s="262" t="s">
        <v>295</v>
      </c>
      <c r="B17" s="261" t="s">
        <v>282</v>
      </c>
    </row>
    <row r="18" spans="1:2">
      <c r="A18" s="110">
        <v>10</v>
      </c>
      <c r="B18" s="182" t="s">
        <v>26</v>
      </c>
    </row>
    <row r="19" spans="1:2">
      <c r="A19" s="110">
        <v>11</v>
      </c>
      <c r="B19" s="183" t="s">
        <v>227</v>
      </c>
    </row>
    <row r="20" spans="1:2">
      <c r="A20" s="110">
        <v>12</v>
      </c>
      <c r="B20" s="183" t="s">
        <v>27</v>
      </c>
    </row>
    <row r="21" spans="1:2">
      <c r="A21" s="318">
        <v>13</v>
      </c>
      <c r="B21" s="319" t="s">
        <v>228</v>
      </c>
    </row>
    <row r="22" spans="1:2">
      <c r="A22" s="318">
        <v>14</v>
      </c>
      <c r="B22" s="320" t="s">
        <v>253</v>
      </c>
    </row>
    <row r="23" spans="1:2">
      <c r="A23" s="318">
        <v>15</v>
      </c>
      <c r="B23" s="321" t="s">
        <v>28</v>
      </c>
    </row>
    <row r="24" spans="1:2">
      <c r="A24" s="318">
        <v>15.1</v>
      </c>
      <c r="B24" s="322" t="s">
        <v>309</v>
      </c>
    </row>
    <row r="25" spans="1:2">
      <c r="A25" s="318">
        <v>16</v>
      </c>
      <c r="B25" s="322" t="s">
        <v>373</v>
      </c>
    </row>
    <row r="26" spans="1:2">
      <c r="A26" s="318">
        <v>17</v>
      </c>
      <c r="B26" s="322" t="s">
        <v>414</v>
      </c>
    </row>
    <row r="27" spans="1:2">
      <c r="A27" s="318">
        <v>18</v>
      </c>
      <c r="B27" s="322" t="s">
        <v>703</v>
      </c>
    </row>
    <row r="28" spans="1:2">
      <c r="A28" s="318">
        <v>19</v>
      </c>
      <c r="B28" s="322" t="s">
        <v>704</v>
      </c>
    </row>
    <row r="29" spans="1:2">
      <c r="A29" s="318">
        <v>20</v>
      </c>
      <c r="B29" s="378" t="s">
        <v>705</v>
      </c>
    </row>
    <row r="30" spans="1:2">
      <c r="A30" s="318">
        <v>21</v>
      </c>
      <c r="B30" s="322" t="s">
        <v>530</v>
      </c>
    </row>
    <row r="31" spans="1:2">
      <c r="A31" s="318">
        <v>22</v>
      </c>
      <c r="B31" s="322" t="s">
        <v>706</v>
      </c>
    </row>
    <row r="32" spans="1:2">
      <c r="A32" s="318">
        <v>23</v>
      </c>
      <c r="B32" s="322" t="s">
        <v>707</v>
      </c>
    </row>
    <row r="33" spans="1:2">
      <c r="A33" s="318">
        <v>24</v>
      </c>
      <c r="B33" s="322" t="s">
        <v>708</v>
      </c>
    </row>
    <row r="34" spans="1:2">
      <c r="A34" s="318">
        <v>25</v>
      </c>
      <c r="B34" s="322" t="s">
        <v>415</v>
      </c>
    </row>
    <row r="35" spans="1:2">
      <c r="A35" s="318">
        <v>26</v>
      </c>
      <c r="B35" s="322"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177E3676-983B-453B-AA57-13A7E404A08A}"/>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E47" sqref="E47"/>
    </sheetView>
  </sheetViews>
  <sheetFormatPr defaultColWidth="9.125" defaultRowHeight="12.75"/>
  <cols>
    <col min="1" max="1" width="9.5" style="4" bestFit="1" customWidth="1"/>
    <col min="2" max="2" width="132.5" style="4" customWidth="1"/>
    <col min="3" max="3" width="18.5" style="4" customWidth="1"/>
    <col min="4" max="16384" width="9.125" style="4"/>
  </cols>
  <sheetData>
    <row r="1" spans="1:3">
      <c r="A1" s="2" t="s">
        <v>30</v>
      </c>
      <c r="B1" s="3" t="str">
        <f>'Info '!C2</f>
        <v>Paysera Bank Georgia JSC</v>
      </c>
    </row>
    <row r="2" spans="1:3" s="2" customFormat="1" ht="15.75" customHeight="1">
      <c r="A2" s="2" t="s">
        <v>31</v>
      </c>
      <c r="B2" s="332">
        <f>'1. key ratios '!B2</f>
        <v>45016</v>
      </c>
    </row>
    <row r="3" spans="1:3" s="2" customFormat="1" ht="15.75" customHeight="1"/>
    <row r="4" spans="1:3" ht="13.5" thickBot="1">
      <c r="A4" s="4" t="s">
        <v>143</v>
      </c>
      <c r="B4" s="92" t="s">
        <v>142</v>
      </c>
    </row>
    <row r="5" spans="1:3">
      <c r="A5" s="54" t="s">
        <v>6</v>
      </c>
      <c r="B5" s="55"/>
      <c r="C5" s="56" t="s">
        <v>35</v>
      </c>
    </row>
    <row r="6" spans="1:3">
      <c r="A6" s="57">
        <v>1</v>
      </c>
      <c r="B6" s="58" t="s">
        <v>141</v>
      </c>
      <c r="C6" s="59">
        <f>SUM(C7:C11)</f>
        <v>2752035.4</v>
      </c>
    </row>
    <row r="7" spans="1:3">
      <c r="A7" s="57">
        <v>2</v>
      </c>
      <c r="B7" s="60" t="s">
        <v>140</v>
      </c>
      <c r="C7" s="61">
        <v>3250005</v>
      </c>
    </row>
    <row r="8" spans="1:3">
      <c r="A8" s="57">
        <v>3</v>
      </c>
      <c r="B8" s="62" t="s">
        <v>139</v>
      </c>
      <c r="C8" s="61">
        <v>0</v>
      </c>
    </row>
    <row r="9" spans="1:3">
      <c r="A9" s="57">
        <v>4</v>
      </c>
      <c r="B9" s="62" t="s">
        <v>138</v>
      </c>
      <c r="C9" s="61">
        <v>0</v>
      </c>
    </row>
    <row r="10" spans="1:3">
      <c r="A10" s="57">
        <v>5</v>
      </c>
      <c r="B10" s="62" t="s">
        <v>137</v>
      </c>
      <c r="C10" s="61">
        <v>0</v>
      </c>
    </row>
    <row r="11" spans="1:3">
      <c r="A11" s="57">
        <v>6</v>
      </c>
      <c r="B11" s="63" t="s">
        <v>136</v>
      </c>
      <c r="C11" s="61">
        <v>-497969.6</v>
      </c>
    </row>
    <row r="12" spans="1:3" s="32" customFormat="1">
      <c r="A12" s="57">
        <v>7</v>
      </c>
      <c r="B12" s="58" t="s">
        <v>135</v>
      </c>
      <c r="C12" s="64">
        <f>SUM(C13:C28)</f>
        <v>0</v>
      </c>
    </row>
    <row r="13" spans="1:3" s="32" customFormat="1">
      <c r="A13" s="57">
        <v>8</v>
      </c>
      <c r="B13" s="65" t="s">
        <v>134</v>
      </c>
      <c r="C13" s="61">
        <v>0</v>
      </c>
    </row>
    <row r="14" spans="1:3" s="32" customFormat="1">
      <c r="A14" s="57">
        <v>9</v>
      </c>
      <c r="B14" s="67" t="s">
        <v>133</v>
      </c>
      <c r="C14" s="61">
        <v>0</v>
      </c>
    </row>
    <row r="15" spans="1:3" s="32" customFormat="1">
      <c r="A15" s="57">
        <v>10</v>
      </c>
      <c r="B15" s="68" t="s">
        <v>132</v>
      </c>
      <c r="C15" s="61">
        <v>0</v>
      </c>
    </row>
    <row r="16" spans="1:3" s="32" customFormat="1">
      <c r="A16" s="57">
        <v>11</v>
      </c>
      <c r="B16" s="69" t="s">
        <v>131</v>
      </c>
      <c r="C16" s="61">
        <v>0</v>
      </c>
    </row>
    <row r="17" spans="1:3" s="32" customFormat="1">
      <c r="A17" s="57">
        <v>12</v>
      </c>
      <c r="B17" s="68" t="s">
        <v>130</v>
      </c>
      <c r="C17" s="61">
        <v>0</v>
      </c>
    </row>
    <row r="18" spans="1:3" s="32" customFormat="1">
      <c r="A18" s="57">
        <v>13</v>
      </c>
      <c r="B18" s="68" t="s">
        <v>129</v>
      </c>
      <c r="C18" s="61">
        <v>0</v>
      </c>
    </row>
    <row r="19" spans="1:3" s="32" customFormat="1">
      <c r="A19" s="57">
        <v>14</v>
      </c>
      <c r="B19" s="68" t="s">
        <v>128</v>
      </c>
      <c r="C19" s="61">
        <v>0</v>
      </c>
    </row>
    <row r="20" spans="1:3" s="32" customFormat="1">
      <c r="A20" s="57">
        <v>15</v>
      </c>
      <c r="B20" s="68" t="s">
        <v>127</v>
      </c>
      <c r="C20" s="61">
        <v>0</v>
      </c>
    </row>
    <row r="21" spans="1:3" s="32" customFormat="1" ht="25.5">
      <c r="A21" s="57">
        <v>16</v>
      </c>
      <c r="B21" s="67" t="s">
        <v>126</v>
      </c>
      <c r="C21" s="61">
        <v>0</v>
      </c>
    </row>
    <row r="22" spans="1:3" s="32" customFormat="1">
      <c r="A22" s="57">
        <v>17</v>
      </c>
      <c r="B22" s="70" t="s">
        <v>125</v>
      </c>
      <c r="C22" s="61">
        <v>0</v>
      </c>
    </row>
    <row r="23" spans="1:3" s="32" customFormat="1">
      <c r="A23" s="57">
        <v>18</v>
      </c>
      <c r="B23" s="560" t="s">
        <v>553</v>
      </c>
      <c r="C23" s="61">
        <v>0</v>
      </c>
    </row>
    <row r="24" spans="1:3" s="32" customFormat="1">
      <c r="A24" s="57">
        <v>19</v>
      </c>
      <c r="B24" s="67" t="s">
        <v>124</v>
      </c>
      <c r="C24" s="61">
        <v>0</v>
      </c>
    </row>
    <row r="25" spans="1:3" s="32" customFormat="1" ht="25.5">
      <c r="A25" s="57">
        <v>20</v>
      </c>
      <c r="B25" s="67" t="s">
        <v>101</v>
      </c>
      <c r="C25" s="61">
        <v>0</v>
      </c>
    </row>
    <row r="26" spans="1:3" s="32" customFormat="1">
      <c r="A26" s="57">
        <v>21</v>
      </c>
      <c r="B26" s="69" t="s">
        <v>123</v>
      </c>
      <c r="C26" s="61">
        <v>0</v>
      </c>
    </row>
    <row r="27" spans="1:3" s="32" customFormat="1">
      <c r="A27" s="57">
        <v>22</v>
      </c>
      <c r="B27" s="69" t="s">
        <v>122</v>
      </c>
      <c r="C27" s="61">
        <v>0</v>
      </c>
    </row>
    <row r="28" spans="1:3" s="32" customFormat="1">
      <c r="A28" s="57">
        <v>23</v>
      </c>
      <c r="B28" s="69" t="s">
        <v>121</v>
      </c>
      <c r="C28" s="61">
        <v>0</v>
      </c>
    </row>
    <row r="29" spans="1:3" s="32" customFormat="1">
      <c r="A29" s="57">
        <v>24</v>
      </c>
      <c r="B29" s="71" t="s">
        <v>120</v>
      </c>
      <c r="C29" s="64">
        <f>C6-C12</f>
        <v>2752035.4</v>
      </c>
    </row>
    <row r="30" spans="1:3" s="32" customFormat="1">
      <c r="A30" s="72"/>
      <c r="B30" s="73"/>
      <c r="C30" s="66"/>
    </row>
    <row r="31" spans="1:3" s="32" customFormat="1">
      <c r="A31" s="72">
        <v>25</v>
      </c>
      <c r="B31" s="71" t="s">
        <v>119</v>
      </c>
      <c r="C31" s="64">
        <f>C32+C35</f>
        <v>3790887.2800000003</v>
      </c>
    </row>
    <row r="32" spans="1:3" s="32" customFormat="1">
      <c r="A32" s="72">
        <v>26</v>
      </c>
      <c r="B32" s="62" t="s">
        <v>118</v>
      </c>
      <c r="C32" s="74">
        <f>C33+C34</f>
        <v>0</v>
      </c>
    </row>
    <row r="33" spans="1:3" s="32" customFormat="1">
      <c r="A33" s="72">
        <v>27</v>
      </c>
      <c r="B33" s="75" t="s">
        <v>192</v>
      </c>
      <c r="C33" s="61">
        <v>0</v>
      </c>
    </row>
    <row r="34" spans="1:3" s="32" customFormat="1">
      <c r="A34" s="72">
        <v>28</v>
      </c>
      <c r="B34" s="75" t="s">
        <v>117</v>
      </c>
      <c r="C34" s="61">
        <v>0</v>
      </c>
    </row>
    <row r="35" spans="1:3" s="32" customFormat="1">
      <c r="A35" s="72">
        <v>29</v>
      </c>
      <c r="B35" s="62" t="s">
        <v>116</v>
      </c>
      <c r="C35" s="61">
        <v>3790887.2800000003</v>
      </c>
    </row>
    <row r="36" spans="1:3" s="32" customFormat="1">
      <c r="A36" s="72">
        <v>30</v>
      </c>
      <c r="B36" s="71" t="s">
        <v>115</v>
      </c>
      <c r="C36" s="64">
        <f>SUM(C37:C41)</f>
        <v>0</v>
      </c>
    </row>
    <row r="37" spans="1:3" s="32" customFormat="1">
      <c r="A37" s="72">
        <v>31</v>
      </c>
      <c r="B37" s="67" t="s">
        <v>114</v>
      </c>
      <c r="C37" s="61">
        <v>0</v>
      </c>
    </row>
    <row r="38" spans="1:3" s="32" customFormat="1">
      <c r="A38" s="72">
        <v>32</v>
      </c>
      <c r="B38" s="68" t="s">
        <v>113</v>
      </c>
      <c r="C38" s="61">
        <v>0</v>
      </c>
    </row>
    <row r="39" spans="1:3" s="32" customFormat="1">
      <c r="A39" s="72">
        <v>33</v>
      </c>
      <c r="B39" s="67" t="s">
        <v>112</v>
      </c>
      <c r="C39" s="61">
        <v>0</v>
      </c>
    </row>
    <row r="40" spans="1:3" s="32" customFormat="1" ht="25.5">
      <c r="A40" s="72">
        <v>34</v>
      </c>
      <c r="B40" s="67" t="s">
        <v>101</v>
      </c>
      <c r="C40" s="61">
        <v>0</v>
      </c>
    </row>
    <row r="41" spans="1:3" s="32" customFormat="1">
      <c r="A41" s="72">
        <v>35</v>
      </c>
      <c r="B41" s="69" t="s">
        <v>111</v>
      </c>
      <c r="C41" s="61">
        <v>0</v>
      </c>
    </row>
    <row r="42" spans="1:3" s="32" customFormat="1">
      <c r="A42" s="72">
        <v>36</v>
      </c>
      <c r="B42" s="71" t="s">
        <v>110</v>
      </c>
      <c r="C42" s="64">
        <f>C31-C36</f>
        <v>3790887.2800000003</v>
      </c>
    </row>
    <row r="43" spans="1:3" s="32" customFormat="1">
      <c r="A43" s="72"/>
      <c r="B43" s="73"/>
      <c r="C43" s="66"/>
    </row>
    <row r="44" spans="1:3" s="32" customFormat="1">
      <c r="A44" s="72">
        <v>37</v>
      </c>
      <c r="B44" s="76" t="s">
        <v>109</v>
      </c>
      <c r="C44" s="64">
        <f>SUM(C45:C47)</f>
        <v>0</v>
      </c>
    </row>
    <row r="45" spans="1:3" s="32" customFormat="1">
      <c r="A45" s="72">
        <v>38</v>
      </c>
      <c r="B45" s="62" t="s">
        <v>108</v>
      </c>
      <c r="C45" s="61">
        <v>0</v>
      </c>
    </row>
    <row r="46" spans="1:3" s="32" customFormat="1">
      <c r="A46" s="72">
        <v>39</v>
      </c>
      <c r="B46" s="62" t="s">
        <v>107</v>
      </c>
      <c r="C46" s="61">
        <v>0</v>
      </c>
    </row>
    <row r="47" spans="1:3" s="32" customFormat="1">
      <c r="A47" s="72">
        <v>40</v>
      </c>
      <c r="B47" s="62" t="s">
        <v>106</v>
      </c>
      <c r="C47" s="61">
        <v>0</v>
      </c>
    </row>
    <row r="48" spans="1:3" s="32" customFormat="1">
      <c r="A48" s="72">
        <v>41</v>
      </c>
      <c r="B48" s="76" t="s">
        <v>105</v>
      </c>
      <c r="C48" s="64">
        <f>SUM(C49:C52)</f>
        <v>0</v>
      </c>
    </row>
    <row r="49" spans="1:3" s="32" customFormat="1">
      <c r="A49" s="72">
        <v>42</v>
      </c>
      <c r="B49" s="67" t="s">
        <v>104</v>
      </c>
      <c r="C49" s="61">
        <v>0</v>
      </c>
    </row>
    <row r="50" spans="1:3" s="32" customFormat="1">
      <c r="A50" s="72">
        <v>43</v>
      </c>
      <c r="B50" s="68" t="s">
        <v>103</v>
      </c>
      <c r="C50" s="61">
        <v>0</v>
      </c>
    </row>
    <row r="51" spans="1:3" s="32" customFormat="1">
      <c r="A51" s="72">
        <v>44</v>
      </c>
      <c r="B51" s="67" t="s">
        <v>102</v>
      </c>
      <c r="C51" s="61">
        <v>0</v>
      </c>
    </row>
    <row r="52" spans="1:3" s="32" customFormat="1" ht="25.5">
      <c r="A52" s="72">
        <v>45</v>
      </c>
      <c r="B52" s="67" t="s">
        <v>101</v>
      </c>
      <c r="C52" s="61">
        <v>0</v>
      </c>
    </row>
    <row r="53" spans="1:3" s="32" customFormat="1" ht="13.5" thickBot="1">
      <c r="A53" s="72">
        <v>46</v>
      </c>
      <c r="B53" s="77" t="s">
        <v>100</v>
      </c>
      <c r="C53" s="78">
        <f>C44-C48</f>
        <v>0</v>
      </c>
    </row>
    <row r="56" spans="1:3">
      <c r="B56" s="4" t="s">
        <v>7</v>
      </c>
    </row>
  </sheetData>
  <dataValidations count="1">
    <dataValidation operator="lessThanOrEqual" allowBlank="1" showInputMessage="1" showErrorMessage="1" errorTitle="Should be negative number" error="Should be whole negative number or 0" sqref="C29:C32 C36 C42:C44 C48 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D7" sqref="D7"/>
    </sheetView>
  </sheetViews>
  <sheetFormatPr defaultColWidth="9.125" defaultRowHeight="15"/>
  <cols>
    <col min="1" max="1" width="9.5" style="173" bestFit="1" customWidth="1"/>
    <col min="2" max="2" width="59" style="173" customWidth="1"/>
    <col min="3" max="3" width="16.75" style="173" bestFit="1" customWidth="1"/>
    <col min="4" max="4" width="13.25" style="173" bestFit="1" customWidth="1"/>
    <col min="5" max="16384" width="9.125" style="173"/>
  </cols>
  <sheetData>
    <row r="1" spans="1:4">
      <c r="A1" s="171" t="s">
        <v>30</v>
      </c>
      <c r="B1" s="3" t="str">
        <f>'Info '!C2</f>
        <v>Paysera Bank Georgia JSC</v>
      </c>
    </row>
    <row r="2" spans="1:4" s="171" customFormat="1" ht="15.75" customHeight="1">
      <c r="A2" s="171" t="s">
        <v>31</v>
      </c>
      <c r="B2" s="332">
        <f>'1. key ratios '!B2</f>
        <v>45016</v>
      </c>
    </row>
    <row r="3" spans="1:4" s="171" customFormat="1" ht="15.75" customHeight="1"/>
    <row r="4" spans="1:4" ht="15.75" thickBot="1">
      <c r="A4" s="173" t="s">
        <v>281</v>
      </c>
      <c r="B4" s="251" t="s">
        <v>282</v>
      </c>
    </row>
    <row r="5" spans="1:4" s="178" customFormat="1" ht="12.75" customHeight="1">
      <c r="A5" s="316"/>
      <c r="B5" s="317" t="s">
        <v>285</v>
      </c>
      <c r="C5" s="244" t="s">
        <v>283</v>
      </c>
      <c r="D5" s="245" t="s">
        <v>284</v>
      </c>
    </row>
    <row r="6" spans="1:4" s="252" customFormat="1">
      <c r="A6" s="246">
        <v>1</v>
      </c>
      <c r="B6" s="308" t="s">
        <v>286</v>
      </c>
      <c r="C6" s="308"/>
      <c r="D6" s="247"/>
    </row>
    <row r="7" spans="1:4" s="252" customFormat="1">
      <c r="A7" s="248" t="s">
        <v>272</v>
      </c>
      <c r="B7" s="309" t="s">
        <v>287</v>
      </c>
      <c r="C7" s="300">
        <v>4.4999999999999998E-2</v>
      </c>
      <c r="D7" s="301">
        <f>C7*'5. RWA '!$C$13</f>
        <v>145017.00072000001</v>
      </c>
    </row>
    <row r="8" spans="1:4" s="252" customFormat="1">
      <c r="A8" s="248" t="s">
        <v>273</v>
      </c>
      <c r="B8" s="309" t="s">
        <v>288</v>
      </c>
      <c r="C8" s="302">
        <v>0.06</v>
      </c>
      <c r="D8" s="301">
        <f>C8*'5. RWA '!$C$13</f>
        <v>193356.00096</v>
      </c>
    </row>
    <row r="9" spans="1:4" s="252" customFormat="1">
      <c r="A9" s="248" t="s">
        <v>274</v>
      </c>
      <c r="B9" s="309" t="s">
        <v>289</v>
      </c>
      <c r="C9" s="302">
        <v>0.08</v>
      </c>
      <c r="D9" s="301">
        <f>C9*'5. RWA '!$C$13</f>
        <v>257808.00128000003</v>
      </c>
    </row>
    <row r="10" spans="1:4" s="252" customFormat="1">
      <c r="A10" s="246" t="s">
        <v>275</v>
      </c>
      <c r="B10" s="308" t="s">
        <v>290</v>
      </c>
      <c r="C10" s="303"/>
      <c r="D10" s="310"/>
    </row>
    <row r="11" spans="1:4" s="253" customFormat="1">
      <c r="A11" s="249" t="s">
        <v>276</v>
      </c>
      <c r="B11" s="299" t="s">
        <v>356</v>
      </c>
      <c r="C11" s="589">
        <v>2.5000000000000001E-2</v>
      </c>
      <c r="D11" s="301">
        <f>C11*'5. RWA '!$C$13</f>
        <v>80565.000400000019</v>
      </c>
    </row>
    <row r="12" spans="1:4" s="253" customFormat="1">
      <c r="A12" s="249" t="s">
        <v>277</v>
      </c>
      <c r="B12" s="299" t="s">
        <v>291</v>
      </c>
      <c r="C12" s="589">
        <v>0.01</v>
      </c>
      <c r="D12" s="301">
        <f>C12*'5. RWA '!$C$13</f>
        <v>32226.000160000003</v>
      </c>
    </row>
    <row r="13" spans="1:4" s="253" customFormat="1">
      <c r="A13" s="249" t="s">
        <v>278</v>
      </c>
      <c r="B13" s="299" t="s">
        <v>292</v>
      </c>
      <c r="C13" s="304"/>
      <c r="D13" s="301">
        <f>C13*'5. RWA '!$C$13</f>
        <v>0</v>
      </c>
    </row>
    <row r="14" spans="1:4" s="253" customFormat="1">
      <c r="A14" s="246" t="s">
        <v>279</v>
      </c>
      <c r="B14" s="308" t="s">
        <v>353</v>
      </c>
      <c r="C14" s="305"/>
      <c r="D14" s="311"/>
    </row>
    <row r="15" spans="1:4" s="253" customFormat="1">
      <c r="A15" s="249">
        <v>3.1</v>
      </c>
      <c r="B15" s="299" t="s">
        <v>297</v>
      </c>
      <c r="C15" s="304"/>
      <c r="D15" s="301">
        <f>C15*'5. RWA '!$C$13</f>
        <v>0</v>
      </c>
    </row>
    <row r="16" spans="1:4" s="253" customFormat="1">
      <c r="A16" s="249">
        <v>3.2</v>
      </c>
      <c r="B16" s="299" t="s">
        <v>298</v>
      </c>
      <c r="C16" s="304"/>
      <c r="D16" s="301">
        <f>C16*'5. RWA '!$C$13</f>
        <v>0</v>
      </c>
    </row>
    <row r="17" spans="1:4" s="252" customFormat="1">
      <c r="A17" s="249">
        <v>3.3</v>
      </c>
      <c r="B17" s="299" t="s">
        <v>299</v>
      </c>
      <c r="C17" s="304"/>
      <c r="D17" s="301">
        <f>C17*'5. RWA '!$C$13</f>
        <v>0</v>
      </c>
    </row>
    <row r="18" spans="1:4" s="178" customFormat="1" ht="12.75" customHeight="1">
      <c r="A18" s="314"/>
      <c r="B18" s="315" t="s">
        <v>352</v>
      </c>
      <c r="C18" s="306" t="s">
        <v>283</v>
      </c>
      <c r="D18" s="312" t="s">
        <v>284</v>
      </c>
    </row>
    <row r="19" spans="1:4" s="252" customFormat="1">
      <c r="A19" s="250">
        <v>4</v>
      </c>
      <c r="B19" s="299" t="s">
        <v>293</v>
      </c>
      <c r="C19" s="304">
        <f>C7+C11+C12+C13+C15</f>
        <v>0.08</v>
      </c>
      <c r="D19" s="301">
        <f>C19*'5. RWA '!$C$13</f>
        <v>257808.00128000003</v>
      </c>
    </row>
    <row r="20" spans="1:4" s="252" customFormat="1">
      <c r="A20" s="250">
        <v>5</v>
      </c>
      <c r="B20" s="299" t="s">
        <v>90</v>
      </c>
      <c r="C20" s="304">
        <f>C8+C11+C12+C13+C16</f>
        <v>9.4999999999999987E-2</v>
      </c>
      <c r="D20" s="301">
        <f>C20*'5. RWA '!$C$13</f>
        <v>306147.00151999999</v>
      </c>
    </row>
    <row r="21" spans="1:4" s="252" customFormat="1" ht="15.75" thickBot="1">
      <c r="A21" s="254" t="s">
        <v>280</v>
      </c>
      <c r="B21" s="255" t="s">
        <v>294</v>
      </c>
      <c r="C21" s="307">
        <f>C9+C11+C12+C13+C17</f>
        <v>0.115</v>
      </c>
      <c r="D21" s="313">
        <f>C21*'5. RWA '!$C$13</f>
        <v>370599.00184000004</v>
      </c>
    </row>
    <row r="23" spans="1:4" ht="52.5">
      <c r="B23" s="211"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Normal="100" workbookViewId="0">
      <pane xSplit="1" ySplit="5" topLeftCell="B48" activePane="bottomRight" state="frozen"/>
      <selection activeCell="B47" sqref="B47"/>
      <selection pane="topRight" activeCell="B47" sqref="B47"/>
      <selection pane="bottomLeft" activeCell="B47" sqref="B47"/>
      <selection pane="bottomRight" activeCell="D68" sqref="D68"/>
    </sheetView>
  </sheetViews>
  <sheetFormatPr defaultColWidth="9.125" defaultRowHeight="14.25"/>
  <cols>
    <col min="1" max="1" width="10.75" style="4" customWidth="1"/>
    <col min="2" max="2" width="91.875" style="4" customWidth="1"/>
    <col min="3" max="3" width="53.125" style="574" customWidth="1"/>
    <col min="4" max="4" width="32.25" style="4" customWidth="1"/>
    <col min="5" max="5" width="9.5" style="5" customWidth="1"/>
    <col min="6" max="16384" width="9.125" style="5"/>
  </cols>
  <sheetData>
    <row r="1" spans="1:6">
      <c r="A1" s="2" t="s">
        <v>30</v>
      </c>
      <c r="B1" s="3" t="str">
        <f>'Info '!C2</f>
        <v>Paysera Bank Georgia JSC</v>
      </c>
      <c r="E1" s="4"/>
      <c r="F1" s="4"/>
    </row>
    <row r="2" spans="1:6" s="2" customFormat="1" ht="15.75" customHeight="1">
      <c r="A2" s="2" t="s">
        <v>31</v>
      </c>
      <c r="B2" s="332">
        <f>'1. key ratios '!B2</f>
        <v>45016</v>
      </c>
      <c r="C2" s="591"/>
    </row>
    <row r="3" spans="1:6" s="2" customFormat="1" ht="15.75" customHeight="1">
      <c r="A3" s="79"/>
      <c r="C3" s="591"/>
    </row>
    <row r="4" spans="1:6" s="2" customFormat="1" ht="15.75" customHeight="1" thickBot="1">
      <c r="A4" s="2" t="s">
        <v>47</v>
      </c>
      <c r="B4" s="165" t="s">
        <v>178</v>
      </c>
      <c r="C4" s="591"/>
      <c r="D4" s="23" t="s">
        <v>35</v>
      </c>
    </row>
    <row r="5" spans="1:6" ht="25.5">
      <c r="A5" s="80" t="s">
        <v>6</v>
      </c>
      <c r="B5" s="185" t="s">
        <v>218</v>
      </c>
      <c r="C5" s="592" t="s">
        <v>660</v>
      </c>
      <c r="D5" s="81" t="s">
        <v>49</v>
      </c>
    </row>
    <row r="6" spans="1:6" ht="15">
      <c r="A6" s="381">
        <v>1</v>
      </c>
      <c r="B6" s="382" t="s">
        <v>561</v>
      </c>
      <c r="C6" s="593">
        <f>SUM(C7:C9)</f>
        <v>5978245.3200000003</v>
      </c>
      <c r="D6" s="82"/>
      <c r="E6" s="83"/>
    </row>
    <row r="7" spans="1:6" ht="15">
      <c r="A7" s="381">
        <v>1.1000000000000001</v>
      </c>
      <c r="B7" s="383" t="s">
        <v>562</v>
      </c>
      <c r="C7" s="594">
        <v>0</v>
      </c>
      <c r="D7" s="82">
        <v>0</v>
      </c>
      <c r="E7" s="83"/>
    </row>
    <row r="8" spans="1:6" ht="15">
      <c r="A8" s="381">
        <v>1.2</v>
      </c>
      <c r="B8" s="383" t="s">
        <v>563</v>
      </c>
      <c r="C8" s="594">
        <v>0</v>
      </c>
      <c r="D8" s="82">
        <v>0</v>
      </c>
      <c r="E8" s="83"/>
    </row>
    <row r="9" spans="1:6" ht="15">
      <c r="A9" s="381">
        <v>1.3</v>
      </c>
      <c r="B9" s="383" t="s">
        <v>564</v>
      </c>
      <c r="C9" s="595">
        <v>5978245.3200000003</v>
      </c>
      <c r="D9" s="590">
        <v>0</v>
      </c>
      <c r="E9" s="83"/>
    </row>
    <row r="10" spans="1:6" ht="15">
      <c r="A10" s="381">
        <v>2</v>
      </c>
      <c r="B10" s="384" t="s">
        <v>565</v>
      </c>
      <c r="C10" s="594">
        <v>0</v>
      </c>
      <c r="D10" s="590">
        <v>0</v>
      </c>
      <c r="E10" s="83"/>
    </row>
    <row r="11" spans="1:6" ht="15">
      <c r="A11" s="381">
        <v>2.1</v>
      </c>
      <c r="B11" s="385" t="s">
        <v>566</v>
      </c>
      <c r="C11" s="594">
        <v>0</v>
      </c>
      <c r="D11" s="590">
        <v>0</v>
      </c>
      <c r="E11" s="85"/>
    </row>
    <row r="12" spans="1:6" ht="15">
      <c r="A12" s="381">
        <v>3</v>
      </c>
      <c r="B12" s="386" t="s">
        <v>567</v>
      </c>
      <c r="C12" s="594">
        <v>0</v>
      </c>
      <c r="D12" s="590">
        <v>0</v>
      </c>
      <c r="E12" s="85"/>
    </row>
    <row r="13" spans="1:6" ht="15">
      <c r="A13" s="381">
        <v>4</v>
      </c>
      <c r="B13" s="387" t="s">
        <v>568</v>
      </c>
      <c r="C13" s="594">
        <v>0</v>
      </c>
      <c r="D13" s="590">
        <v>0</v>
      </c>
      <c r="E13" s="85"/>
    </row>
    <row r="14" spans="1:6" ht="15">
      <c r="A14" s="381">
        <v>5</v>
      </c>
      <c r="B14" s="388" t="s">
        <v>569</v>
      </c>
      <c r="C14" s="594">
        <f>SUM(C15:C17)</f>
        <v>0</v>
      </c>
      <c r="D14" s="590"/>
      <c r="E14" s="85"/>
    </row>
    <row r="15" spans="1:6" ht="15">
      <c r="A15" s="381">
        <v>5.0999999999999996</v>
      </c>
      <c r="B15" s="389" t="s">
        <v>570</v>
      </c>
      <c r="C15" s="594">
        <v>0</v>
      </c>
      <c r="D15" s="590">
        <v>0</v>
      </c>
      <c r="E15" s="83"/>
    </row>
    <row r="16" spans="1:6" ht="15">
      <c r="A16" s="381">
        <v>5.2</v>
      </c>
      <c r="B16" s="389" t="s">
        <v>571</v>
      </c>
      <c r="C16" s="594">
        <v>0</v>
      </c>
      <c r="D16" s="590">
        <v>0</v>
      </c>
      <c r="E16" s="83"/>
    </row>
    <row r="17" spans="1:5" ht="15">
      <c r="A17" s="381">
        <v>5.3</v>
      </c>
      <c r="B17" s="390" t="s">
        <v>572</v>
      </c>
      <c r="C17" s="594">
        <v>0</v>
      </c>
      <c r="D17" s="590">
        <v>0</v>
      </c>
      <c r="E17" s="83"/>
    </row>
    <row r="18" spans="1:5" ht="15">
      <c r="A18" s="381">
        <v>6</v>
      </c>
      <c r="B18" s="386" t="s">
        <v>573</v>
      </c>
      <c r="C18" s="594">
        <f>SUM(C19:C20)</f>
        <v>0</v>
      </c>
      <c r="D18" s="590"/>
      <c r="E18" s="83"/>
    </row>
    <row r="19" spans="1:5" ht="15">
      <c r="A19" s="381">
        <v>6.1</v>
      </c>
      <c r="B19" s="389" t="s">
        <v>571</v>
      </c>
      <c r="C19" s="594">
        <v>0</v>
      </c>
      <c r="D19" s="590">
        <v>0</v>
      </c>
      <c r="E19" s="83"/>
    </row>
    <row r="20" spans="1:5" ht="15">
      <c r="A20" s="381">
        <v>6.2</v>
      </c>
      <c r="B20" s="390" t="s">
        <v>572</v>
      </c>
      <c r="C20" s="594">
        <v>0</v>
      </c>
      <c r="D20" s="590">
        <v>0</v>
      </c>
      <c r="E20" s="83"/>
    </row>
    <row r="21" spans="1:5" ht="15">
      <c r="A21" s="381">
        <v>7</v>
      </c>
      <c r="B21" s="384" t="s">
        <v>574</v>
      </c>
      <c r="C21" s="594">
        <v>0</v>
      </c>
      <c r="D21" s="590">
        <v>0</v>
      </c>
      <c r="E21" s="83"/>
    </row>
    <row r="22" spans="1:5" ht="15">
      <c r="A22" s="381">
        <v>8</v>
      </c>
      <c r="B22" s="391" t="s">
        <v>575</v>
      </c>
      <c r="C22" s="594">
        <v>0</v>
      </c>
      <c r="D22" s="590">
        <v>0</v>
      </c>
      <c r="E22" s="83"/>
    </row>
    <row r="23" spans="1:5" ht="15">
      <c r="A23" s="381">
        <v>9</v>
      </c>
      <c r="B23" s="387" t="s">
        <v>576</v>
      </c>
      <c r="C23" s="596">
        <f>SUM(C24:C25)</f>
        <v>531496.53</v>
      </c>
      <c r="D23" s="82"/>
      <c r="E23" s="83"/>
    </row>
    <row r="24" spans="1:5" ht="15">
      <c r="A24" s="381">
        <v>9.1</v>
      </c>
      <c r="B24" s="389" t="s">
        <v>577</v>
      </c>
      <c r="C24" s="596">
        <v>531496.53</v>
      </c>
      <c r="D24" s="82">
        <v>0</v>
      </c>
      <c r="E24" s="83"/>
    </row>
    <row r="25" spans="1:5" ht="15">
      <c r="A25" s="381">
        <v>9.1999999999999993</v>
      </c>
      <c r="B25" s="389" t="s">
        <v>578</v>
      </c>
      <c r="C25" s="594">
        <v>0</v>
      </c>
      <c r="D25" s="82">
        <v>0</v>
      </c>
      <c r="E25" s="86"/>
    </row>
    <row r="26" spans="1:5" ht="15.75">
      <c r="A26" s="381">
        <v>10</v>
      </c>
      <c r="B26" s="387" t="s">
        <v>579</v>
      </c>
      <c r="C26" s="597">
        <f>SUM(C27:C28)</f>
        <v>201292.66</v>
      </c>
      <c r="D26" s="559" t="s">
        <v>702</v>
      </c>
      <c r="E26" s="83"/>
    </row>
    <row r="27" spans="1:5" ht="15">
      <c r="A27" s="381">
        <v>10.1</v>
      </c>
      <c r="B27" s="389" t="s">
        <v>580</v>
      </c>
      <c r="C27" s="594">
        <v>0</v>
      </c>
      <c r="D27" s="84">
        <v>0</v>
      </c>
      <c r="E27" s="83"/>
    </row>
    <row r="28" spans="1:5" ht="15">
      <c r="A28" s="381">
        <v>10.199999999999999</v>
      </c>
      <c r="B28" s="389" t="s">
        <v>581</v>
      </c>
      <c r="C28" s="594">
        <v>201292.66</v>
      </c>
      <c r="D28" s="84">
        <v>0</v>
      </c>
      <c r="E28" s="83"/>
    </row>
    <row r="29" spans="1:5" ht="15">
      <c r="A29" s="381">
        <v>11</v>
      </c>
      <c r="B29" s="387" t="s">
        <v>582</v>
      </c>
      <c r="C29" s="594">
        <v>0</v>
      </c>
      <c r="D29" s="84"/>
      <c r="E29" s="83"/>
    </row>
    <row r="30" spans="1:5" ht="15">
      <c r="A30" s="381">
        <v>11.1</v>
      </c>
      <c r="B30" s="389" t="s">
        <v>583</v>
      </c>
      <c r="C30" s="594">
        <v>0</v>
      </c>
      <c r="D30" s="84">
        <v>0</v>
      </c>
      <c r="E30" s="83"/>
    </row>
    <row r="31" spans="1:5" ht="15">
      <c r="A31" s="381">
        <v>11.2</v>
      </c>
      <c r="B31" s="389" t="s">
        <v>584</v>
      </c>
      <c r="C31" s="594">
        <v>0</v>
      </c>
      <c r="D31" s="84">
        <v>0</v>
      </c>
      <c r="E31" s="83"/>
    </row>
    <row r="32" spans="1:5" ht="15">
      <c r="A32" s="381">
        <v>13</v>
      </c>
      <c r="B32" s="387" t="s">
        <v>585</v>
      </c>
      <c r="C32" s="594">
        <v>102526.7</v>
      </c>
      <c r="D32" s="84">
        <v>0</v>
      </c>
      <c r="E32" s="83"/>
    </row>
    <row r="33" spans="1:5" ht="15">
      <c r="A33" s="381">
        <v>13.1</v>
      </c>
      <c r="B33" s="392" t="s">
        <v>586</v>
      </c>
      <c r="C33" s="594">
        <v>0</v>
      </c>
      <c r="D33" s="84">
        <v>0</v>
      </c>
      <c r="E33" s="83"/>
    </row>
    <row r="34" spans="1:5" ht="15">
      <c r="A34" s="381">
        <v>13.2</v>
      </c>
      <c r="B34" s="392" t="s">
        <v>587</v>
      </c>
      <c r="C34" s="594">
        <v>0</v>
      </c>
      <c r="D34" s="84">
        <v>0</v>
      </c>
      <c r="E34" s="83"/>
    </row>
    <row r="35" spans="1:5" ht="15">
      <c r="A35" s="381">
        <v>14</v>
      </c>
      <c r="B35" s="393" t="s">
        <v>588</v>
      </c>
      <c r="C35" s="594">
        <v>6813561.2100000009</v>
      </c>
      <c r="D35" s="84"/>
      <c r="E35" s="83"/>
    </row>
    <row r="36" spans="1:5" ht="15">
      <c r="A36" s="381"/>
      <c r="B36" s="394" t="s">
        <v>589</v>
      </c>
      <c r="C36" s="594">
        <v>0</v>
      </c>
      <c r="D36" s="84"/>
      <c r="E36" s="83"/>
    </row>
    <row r="37" spans="1:5" ht="15">
      <c r="A37" s="381">
        <v>15</v>
      </c>
      <c r="B37" s="395" t="s">
        <v>590</v>
      </c>
      <c r="C37" s="594">
        <v>0</v>
      </c>
      <c r="D37" s="84">
        <v>0</v>
      </c>
      <c r="E37" s="86"/>
    </row>
    <row r="38" spans="1:5" ht="15">
      <c r="A38" s="396">
        <v>15.1</v>
      </c>
      <c r="B38" s="397" t="s">
        <v>566</v>
      </c>
      <c r="C38" s="594">
        <v>0</v>
      </c>
      <c r="D38" s="84">
        <v>0</v>
      </c>
      <c r="E38" s="83"/>
    </row>
    <row r="39" spans="1:5" ht="15">
      <c r="A39" s="396">
        <v>16</v>
      </c>
      <c r="B39" s="384" t="s">
        <v>591</v>
      </c>
      <c r="C39" s="594">
        <v>0</v>
      </c>
      <c r="D39" s="84">
        <v>0</v>
      </c>
      <c r="E39" s="83"/>
    </row>
    <row r="40" spans="1:5" ht="15">
      <c r="A40" s="396">
        <v>17</v>
      </c>
      <c r="B40" s="384" t="s">
        <v>592</v>
      </c>
      <c r="C40" s="594">
        <v>0</v>
      </c>
      <c r="D40" s="84"/>
      <c r="E40" s="83"/>
    </row>
    <row r="41" spans="1:5" ht="15">
      <c r="A41" s="396">
        <v>17.100000000000001</v>
      </c>
      <c r="B41" s="398" t="s">
        <v>593</v>
      </c>
      <c r="C41" s="594">
        <v>0</v>
      </c>
      <c r="D41" s="84">
        <v>0</v>
      </c>
      <c r="E41" s="83"/>
    </row>
    <row r="42" spans="1:5" ht="15">
      <c r="A42" s="396">
        <v>17.2</v>
      </c>
      <c r="B42" s="399" t="s">
        <v>594</v>
      </c>
      <c r="C42" s="594">
        <v>0</v>
      </c>
      <c r="D42" s="84">
        <v>0</v>
      </c>
      <c r="E42" s="83"/>
    </row>
    <row r="43" spans="1:5" ht="15">
      <c r="A43" s="396">
        <v>17.3</v>
      </c>
      <c r="B43" s="437" t="s">
        <v>595</v>
      </c>
      <c r="C43" s="594">
        <v>0</v>
      </c>
      <c r="D43" s="84">
        <v>0</v>
      </c>
      <c r="E43" s="83"/>
    </row>
    <row r="44" spans="1:5" ht="15">
      <c r="A44" s="396">
        <v>17.399999999999999</v>
      </c>
      <c r="B44" s="438" t="s">
        <v>596</v>
      </c>
      <c r="C44" s="594">
        <v>0</v>
      </c>
      <c r="D44" s="84">
        <v>0</v>
      </c>
      <c r="E44" s="83"/>
    </row>
    <row r="45" spans="1:5" ht="15">
      <c r="A45" s="396">
        <v>18</v>
      </c>
      <c r="B45" s="407" t="s">
        <v>597</v>
      </c>
      <c r="C45" s="594">
        <v>0</v>
      </c>
      <c r="D45" s="84">
        <v>0</v>
      </c>
      <c r="E45" s="86"/>
    </row>
    <row r="46" spans="1:5" ht="15">
      <c r="A46" s="396">
        <v>19</v>
      </c>
      <c r="B46" s="407" t="s">
        <v>598</v>
      </c>
      <c r="C46" s="594">
        <v>14665.59</v>
      </c>
      <c r="D46" s="84"/>
    </row>
    <row r="47" spans="1:5" ht="15">
      <c r="A47" s="396">
        <v>19.100000000000001</v>
      </c>
      <c r="B47" s="439" t="s">
        <v>599</v>
      </c>
      <c r="C47" s="594">
        <v>0</v>
      </c>
      <c r="D47" s="84">
        <v>0</v>
      </c>
    </row>
    <row r="48" spans="1:5" ht="15">
      <c r="A48" s="396">
        <v>19.2</v>
      </c>
      <c r="B48" s="439" t="s">
        <v>600</v>
      </c>
      <c r="C48" s="594">
        <v>14665.59</v>
      </c>
      <c r="D48" s="84">
        <v>0</v>
      </c>
    </row>
    <row r="49" spans="1:4" ht="15.75">
      <c r="A49" s="396">
        <v>20</v>
      </c>
      <c r="B49" s="402" t="s">
        <v>601</v>
      </c>
      <c r="C49" s="594">
        <v>3790887.2800000003</v>
      </c>
      <c r="D49" s="559" t="s">
        <v>732</v>
      </c>
    </row>
    <row r="50" spans="1:4" ht="15">
      <c r="A50" s="396">
        <v>21</v>
      </c>
      <c r="B50" s="440" t="s">
        <v>602</v>
      </c>
      <c r="C50" s="594">
        <v>255972.93</v>
      </c>
      <c r="D50" s="84">
        <v>0</v>
      </c>
    </row>
    <row r="51" spans="1:4" ht="15">
      <c r="A51" s="396">
        <v>21.1</v>
      </c>
      <c r="B51" s="399" t="s">
        <v>603</v>
      </c>
      <c r="C51" s="594">
        <v>0</v>
      </c>
      <c r="D51" s="84">
        <v>0</v>
      </c>
    </row>
    <row r="52" spans="1:4" ht="15">
      <c r="A52" s="396">
        <v>22</v>
      </c>
      <c r="B52" s="403" t="s">
        <v>604</v>
      </c>
      <c r="C52" s="594">
        <v>4061525.8000000003</v>
      </c>
      <c r="D52" s="84"/>
    </row>
    <row r="53" spans="1:4" ht="15">
      <c r="A53" s="396"/>
      <c r="B53" s="404" t="s">
        <v>605</v>
      </c>
      <c r="C53" s="598"/>
      <c r="D53" s="84"/>
    </row>
    <row r="54" spans="1:4" ht="15.75">
      <c r="A54" s="396">
        <v>23</v>
      </c>
      <c r="B54" s="402" t="s">
        <v>606</v>
      </c>
      <c r="C54" s="594">
        <v>3250005</v>
      </c>
      <c r="D54" s="559" t="s">
        <v>733</v>
      </c>
    </row>
    <row r="55" spans="1:4" ht="15">
      <c r="A55" s="396">
        <v>24</v>
      </c>
      <c r="B55" s="402" t="s">
        <v>607</v>
      </c>
      <c r="C55" s="594">
        <v>0</v>
      </c>
      <c r="D55" s="84">
        <v>0</v>
      </c>
    </row>
    <row r="56" spans="1:4" ht="15">
      <c r="A56" s="396">
        <v>25</v>
      </c>
      <c r="B56" s="407" t="s">
        <v>608</v>
      </c>
      <c r="C56" s="594">
        <v>0</v>
      </c>
      <c r="D56" s="84">
        <v>0</v>
      </c>
    </row>
    <row r="57" spans="1:4" ht="15">
      <c r="A57" s="396">
        <v>26</v>
      </c>
      <c r="B57" s="407" t="s">
        <v>609</v>
      </c>
      <c r="C57" s="594">
        <v>0</v>
      </c>
      <c r="D57" s="84">
        <v>0</v>
      </c>
    </row>
    <row r="58" spans="1:4" ht="15">
      <c r="A58" s="396">
        <v>27</v>
      </c>
      <c r="B58" s="407" t="s">
        <v>610</v>
      </c>
      <c r="C58" s="594">
        <v>0</v>
      </c>
      <c r="D58" s="84">
        <v>0</v>
      </c>
    </row>
    <row r="59" spans="1:4" ht="15">
      <c r="A59" s="396">
        <v>27.1</v>
      </c>
      <c r="B59" s="438" t="s">
        <v>611</v>
      </c>
      <c r="C59" s="594">
        <v>0</v>
      </c>
      <c r="D59" s="84">
        <v>0</v>
      </c>
    </row>
    <row r="60" spans="1:4" ht="15">
      <c r="A60" s="396">
        <v>27.2</v>
      </c>
      <c r="B60" s="438" t="s">
        <v>612</v>
      </c>
      <c r="C60" s="594">
        <v>0</v>
      </c>
      <c r="D60" s="84">
        <v>0</v>
      </c>
    </row>
    <row r="61" spans="1:4" ht="15">
      <c r="A61" s="396">
        <v>28</v>
      </c>
      <c r="B61" s="405" t="s">
        <v>613</v>
      </c>
      <c r="C61" s="594">
        <v>0</v>
      </c>
      <c r="D61" s="84">
        <v>0</v>
      </c>
    </row>
    <row r="62" spans="1:4" ht="15">
      <c r="A62" s="396">
        <v>29</v>
      </c>
      <c r="B62" s="407" t="s">
        <v>614</v>
      </c>
      <c r="C62" s="594">
        <v>0</v>
      </c>
      <c r="D62" s="84">
        <v>0</v>
      </c>
    </row>
    <row r="63" spans="1:4" ht="15">
      <c r="A63" s="396">
        <v>29.1</v>
      </c>
      <c r="B63" s="441" t="s">
        <v>615</v>
      </c>
      <c r="C63" s="594">
        <v>0</v>
      </c>
      <c r="D63" s="84">
        <v>0</v>
      </c>
    </row>
    <row r="64" spans="1:4" ht="15">
      <c r="A64" s="396">
        <v>29.2</v>
      </c>
      <c r="B64" s="439" t="s">
        <v>616</v>
      </c>
      <c r="C64" s="594">
        <v>0</v>
      </c>
      <c r="D64" s="84">
        <v>0</v>
      </c>
    </row>
    <row r="65" spans="1:4" ht="15">
      <c r="A65" s="396">
        <v>29.3</v>
      </c>
      <c r="B65" s="439" t="s">
        <v>617</v>
      </c>
      <c r="C65" s="594">
        <v>0</v>
      </c>
      <c r="D65" s="84">
        <v>0</v>
      </c>
    </row>
    <row r="66" spans="1:4" ht="15.75">
      <c r="A66" s="396">
        <v>30</v>
      </c>
      <c r="B66" s="407" t="s">
        <v>618</v>
      </c>
      <c r="C66" s="594">
        <v>-497969.6</v>
      </c>
      <c r="D66" s="559" t="s">
        <v>734</v>
      </c>
    </row>
    <row r="67" spans="1:4" ht="15">
      <c r="A67" s="396">
        <v>31</v>
      </c>
      <c r="B67" s="442" t="s">
        <v>619</v>
      </c>
      <c r="C67" s="599">
        <f>SUM(C54,C55,C56,C57,C58,C61,C62,C66)</f>
        <v>2752035.4</v>
      </c>
      <c r="D67" s="84">
        <v>0</v>
      </c>
    </row>
    <row r="68" spans="1:4" ht="15">
      <c r="A68" s="396">
        <v>32</v>
      </c>
      <c r="B68" s="407" t="s">
        <v>620</v>
      </c>
      <c r="C68" s="599">
        <f>SUM(C52,C67)</f>
        <v>6813561.2000000002</v>
      </c>
      <c r="D68" s="8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D13" sqref="D13"/>
    </sheetView>
  </sheetViews>
  <sheetFormatPr defaultColWidth="9.125" defaultRowHeight="12.75"/>
  <cols>
    <col min="1" max="1" width="10.5" style="4" bestFit="1" customWidth="1"/>
    <col min="2" max="2" width="95" style="4" customWidth="1"/>
    <col min="3" max="3" width="13" style="4" bestFit="1" customWidth="1"/>
    <col min="4" max="4" width="16.5" style="4" bestFit="1" customWidth="1"/>
    <col min="5" max="5" width="13" style="4" bestFit="1" customWidth="1"/>
    <col min="6" max="6" width="16.5" style="4" bestFit="1" customWidth="1"/>
    <col min="7" max="7" width="13" style="4" bestFit="1" customWidth="1"/>
    <col min="8" max="8" width="13.25" style="4" bestFit="1" customWidth="1"/>
    <col min="9" max="9" width="13" style="4" bestFit="1" customWidth="1"/>
    <col min="10" max="10" width="13.25" style="4" bestFit="1" customWidth="1"/>
    <col min="11" max="11" width="13" style="4" bestFit="1" customWidth="1"/>
    <col min="12" max="16" width="13" style="22" bestFit="1" customWidth="1"/>
    <col min="17" max="17" width="14.75" style="22" customWidth="1"/>
    <col min="18" max="18" width="13" style="22" bestFit="1" customWidth="1"/>
    <col min="19" max="19" width="34.875" style="22" customWidth="1"/>
    <col min="20" max="16384" width="9.125" style="22"/>
  </cols>
  <sheetData>
    <row r="1" spans="1:19">
      <c r="A1" s="2" t="s">
        <v>30</v>
      </c>
      <c r="B1" s="3" t="str">
        <f>'Info '!C2</f>
        <v>Paysera Bank Georgia JSC</v>
      </c>
    </row>
    <row r="2" spans="1:19">
      <c r="A2" s="2" t="s">
        <v>31</v>
      </c>
      <c r="B2" s="332">
        <f>'1. key ratios '!B2</f>
        <v>45016</v>
      </c>
    </row>
    <row r="4" spans="1:19" ht="26.25" thickBot="1">
      <c r="A4" s="4" t="s">
        <v>146</v>
      </c>
      <c r="B4" s="203" t="s">
        <v>251</v>
      </c>
    </row>
    <row r="5" spans="1:19" s="192" customFormat="1" ht="15">
      <c r="A5" s="187"/>
      <c r="B5" s="188"/>
      <c r="C5" s="189" t="s">
        <v>0</v>
      </c>
      <c r="D5" s="189" t="s">
        <v>1</v>
      </c>
      <c r="E5" s="189" t="s">
        <v>2</v>
      </c>
      <c r="F5" s="189" t="s">
        <v>3</v>
      </c>
      <c r="G5" s="189" t="s">
        <v>4</v>
      </c>
      <c r="H5" s="189" t="s">
        <v>5</v>
      </c>
      <c r="I5" s="189" t="s">
        <v>8</v>
      </c>
      <c r="J5" s="189" t="s">
        <v>9</v>
      </c>
      <c r="K5" s="189" t="s">
        <v>10</v>
      </c>
      <c r="L5" s="189" t="s">
        <v>11</v>
      </c>
      <c r="M5" s="189" t="s">
        <v>12</v>
      </c>
      <c r="N5" s="189" t="s">
        <v>13</v>
      </c>
      <c r="O5" s="189" t="s">
        <v>235</v>
      </c>
      <c r="P5" s="189" t="s">
        <v>236</v>
      </c>
      <c r="Q5" s="189" t="s">
        <v>237</v>
      </c>
      <c r="R5" s="190" t="s">
        <v>238</v>
      </c>
      <c r="S5" s="191" t="s">
        <v>239</v>
      </c>
    </row>
    <row r="6" spans="1:19" s="192" customFormat="1" ht="99" customHeight="1">
      <c r="A6" s="193"/>
      <c r="B6" s="663" t="s">
        <v>240</v>
      </c>
      <c r="C6" s="659">
        <v>0</v>
      </c>
      <c r="D6" s="660"/>
      <c r="E6" s="659">
        <v>0.2</v>
      </c>
      <c r="F6" s="660"/>
      <c r="G6" s="659">
        <v>0.35</v>
      </c>
      <c r="H6" s="660"/>
      <c r="I6" s="659">
        <v>0.5</v>
      </c>
      <c r="J6" s="660"/>
      <c r="K6" s="659">
        <v>0.75</v>
      </c>
      <c r="L6" s="660"/>
      <c r="M6" s="659">
        <v>1</v>
      </c>
      <c r="N6" s="660"/>
      <c r="O6" s="659">
        <v>1.5</v>
      </c>
      <c r="P6" s="660"/>
      <c r="Q6" s="659">
        <v>2.5</v>
      </c>
      <c r="R6" s="660"/>
      <c r="S6" s="661" t="s">
        <v>145</v>
      </c>
    </row>
    <row r="7" spans="1:19" s="192" customFormat="1" ht="30.75" customHeight="1">
      <c r="A7" s="193"/>
      <c r="B7" s="664"/>
      <c r="C7" s="184" t="s">
        <v>148</v>
      </c>
      <c r="D7" s="184" t="s">
        <v>147</v>
      </c>
      <c r="E7" s="184" t="s">
        <v>148</v>
      </c>
      <c r="F7" s="184" t="s">
        <v>147</v>
      </c>
      <c r="G7" s="184" t="s">
        <v>148</v>
      </c>
      <c r="H7" s="184" t="s">
        <v>147</v>
      </c>
      <c r="I7" s="184" t="s">
        <v>148</v>
      </c>
      <c r="J7" s="184" t="s">
        <v>147</v>
      </c>
      <c r="K7" s="184" t="s">
        <v>148</v>
      </c>
      <c r="L7" s="184" t="s">
        <v>147</v>
      </c>
      <c r="M7" s="184" t="s">
        <v>148</v>
      </c>
      <c r="N7" s="184" t="s">
        <v>147</v>
      </c>
      <c r="O7" s="184" t="s">
        <v>148</v>
      </c>
      <c r="P7" s="184" t="s">
        <v>147</v>
      </c>
      <c r="Q7" s="184" t="s">
        <v>148</v>
      </c>
      <c r="R7" s="184" t="s">
        <v>147</v>
      </c>
      <c r="S7" s="662"/>
    </row>
    <row r="8" spans="1:19">
      <c r="A8" s="87">
        <v>1</v>
      </c>
      <c r="B8" s="1" t="s">
        <v>51</v>
      </c>
      <c r="C8" s="88">
        <v>0</v>
      </c>
      <c r="D8" s="88">
        <v>0</v>
      </c>
      <c r="E8" s="88">
        <v>0</v>
      </c>
      <c r="F8" s="88">
        <v>0</v>
      </c>
      <c r="G8" s="88">
        <v>0</v>
      </c>
      <c r="H8" s="88">
        <v>0</v>
      </c>
      <c r="I8" s="88">
        <v>0</v>
      </c>
      <c r="J8" s="88">
        <v>0</v>
      </c>
      <c r="K8" s="88">
        <v>0</v>
      </c>
      <c r="L8" s="88">
        <v>0</v>
      </c>
      <c r="M8" s="88">
        <v>0</v>
      </c>
      <c r="N8" s="88">
        <v>0</v>
      </c>
      <c r="O8" s="88">
        <v>0</v>
      </c>
      <c r="P8" s="88">
        <v>0</v>
      </c>
      <c r="Q8" s="88">
        <v>0</v>
      </c>
      <c r="R8" s="88">
        <v>0</v>
      </c>
      <c r="S8" s="204">
        <f>$C$6*SUM(C8:D8)+$E$6*SUM(E8:F8)+$G$6*SUM(G8:H8)+$I$6*SUM(I8:J8)+$K$6*SUM(K8:L8)+$M$6*SUM(M8:N8)+$O$6*SUM(O8:P8)+$Q$6*SUM(Q8:R8)</f>
        <v>0</v>
      </c>
    </row>
    <row r="9" spans="1:19">
      <c r="A9" s="87">
        <v>2</v>
      </c>
      <c r="B9" s="1" t="s">
        <v>52</v>
      </c>
      <c r="C9" s="88">
        <v>0</v>
      </c>
      <c r="D9" s="88">
        <v>0</v>
      </c>
      <c r="E9" s="88">
        <v>0</v>
      </c>
      <c r="F9" s="88">
        <v>0</v>
      </c>
      <c r="G9" s="88">
        <v>0</v>
      </c>
      <c r="H9" s="88">
        <v>0</v>
      </c>
      <c r="I9" s="88">
        <v>0</v>
      </c>
      <c r="J9" s="88">
        <v>0</v>
      </c>
      <c r="K9" s="88">
        <v>0</v>
      </c>
      <c r="L9" s="88">
        <v>0</v>
      </c>
      <c r="M9" s="88">
        <v>0</v>
      </c>
      <c r="N9" s="88">
        <v>0</v>
      </c>
      <c r="O9" s="88">
        <v>0</v>
      </c>
      <c r="P9" s="88">
        <v>0</v>
      </c>
      <c r="Q9" s="88">
        <v>0</v>
      </c>
      <c r="R9" s="88">
        <v>0</v>
      </c>
      <c r="S9" s="204">
        <f t="shared" ref="S9:S21" si="0">$C$6*SUM(C9:D9)+$E$6*SUM(E9:F9)+$G$6*SUM(G9:H9)+$I$6*SUM(I9:J9)+$K$6*SUM(K9:L9)+$M$6*SUM(M9:N9)+$O$6*SUM(O9:P9)+$Q$6*SUM(Q9:R9)</f>
        <v>0</v>
      </c>
    </row>
    <row r="10" spans="1:19">
      <c r="A10" s="87">
        <v>3</v>
      </c>
      <c r="B10" s="1" t="s">
        <v>164</v>
      </c>
      <c r="C10" s="88">
        <v>0</v>
      </c>
      <c r="D10" s="88">
        <v>0</v>
      </c>
      <c r="E10" s="88">
        <v>0</v>
      </c>
      <c r="F10" s="88">
        <v>0</v>
      </c>
      <c r="G10" s="88">
        <v>0</v>
      </c>
      <c r="H10" s="88">
        <v>0</v>
      </c>
      <c r="I10" s="88">
        <v>0</v>
      </c>
      <c r="J10" s="88">
        <v>0</v>
      </c>
      <c r="K10" s="88">
        <v>0</v>
      </c>
      <c r="L10" s="88">
        <v>0</v>
      </c>
      <c r="M10" s="88">
        <v>0</v>
      </c>
      <c r="N10" s="88">
        <v>0</v>
      </c>
      <c r="O10" s="88">
        <v>0</v>
      </c>
      <c r="P10" s="88">
        <v>0</v>
      </c>
      <c r="Q10" s="88">
        <v>0</v>
      </c>
      <c r="R10" s="88">
        <v>0</v>
      </c>
      <c r="S10" s="204">
        <f t="shared" si="0"/>
        <v>0</v>
      </c>
    </row>
    <row r="11" spans="1:19">
      <c r="A11" s="87">
        <v>4</v>
      </c>
      <c r="B11" s="1" t="s">
        <v>53</v>
      </c>
      <c r="C11" s="88">
        <v>0</v>
      </c>
      <c r="D11" s="88">
        <v>0</v>
      </c>
      <c r="E11" s="88">
        <v>0</v>
      </c>
      <c r="F11" s="88">
        <v>0</v>
      </c>
      <c r="G11" s="88">
        <v>0</v>
      </c>
      <c r="H11" s="88">
        <v>0</v>
      </c>
      <c r="I11" s="88">
        <v>0</v>
      </c>
      <c r="J11" s="88">
        <v>0</v>
      </c>
      <c r="K11" s="88">
        <v>0</v>
      </c>
      <c r="L11" s="88">
        <v>0</v>
      </c>
      <c r="M11" s="88">
        <v>0</v>
      </c>
      <c r="N11" s="88">
        <v>0</v>
      </c>
      <c r="O11" s="88">
        <v>0</v>
      </c>
      <c r="P11" s="88">
        <v>0</v>
      </c>
      <c r="Q11" s="88">
        <v>0</v>
      </c>
      <c r="R11" s="88">
        <v>0</v>
      </c>
      <c r="S11" s="204">
        <f t="shared" si="0"/>
        <v>0</v>
      </c>
    </row>
    <row r="12" spans="1:19">
      <c r="A12" s="87">
        <v>5</v>
      </c>
      <c r="B12" s="1" t="s">
        <v>54</v>
      </c>
      <c r="C12" s="88">
        <v>0</v>
      </c>
      <c r="D12" s="88">
        <v>0</v>
      </c>
      <c r="E12" s="88">
        <v>0</v>
      </c>
      <c r="F12" s="88">
        <v>0</v>
      </c>
      <c r="G12" s="88">
        <v>0</v>
      </c>
      <c r="H12" s="88">
        <v>0</v>
      </c>
      <c r="I12" s="88">
        <v>0</v>
      </c>
      <c r="J12" s="88">
        <v>0</v>
      </c>
      <c r="K12" s="88">
        <v>0</v>
      </c>
      <c r="L12" s="88">
        <v>0</v>
      </c>
      <c r="M12" s="88">
        <v>0</v>
      </c>
      <c r="N12" s="88">
        <v>0</v>
      </c>
      <c r="O12" s="88">
        <v>0</v>
      </c>
      <c r="P12" s="88">
        <v>0</v>
      </c>
      <c r="Q12" s="88">
        <v>0</v>
      </c>
      <c r="R12" s="88">
        <v>0</v>
      </c>
      <c r="S12" s="204">
        <f t="shared" si="0"/>
        <v>0</v>
      </c>
    </row>
    <row r="13" spans="1:19">
      <c r="A13" s="87">
        <v>6</v>
      </c>
      <c r="B13" s="1" t="s">
        <v>55</v>
      </c>
      <c r="C13" s="88">
        <v>0</v>
      </c>
      <c r="D13" s="88">
        <v>0</v>
      </c>
      <c r="E13" s="88">
        <v>2124065.48</v>
      </c>
      <c r="F13" s="88">
        <v>0</v>
      </c>
      <c r="G13" s="88">
        <v>0</v>
      </c>
      <c r="H13" s="88">
        <v>0</v>
      </c>
      <c r="I13" s="88">
        <v>3854179.84</v>
      </c>
      <c r="J13" s="88">
        <v>0</v>
      </c>
      <c r="K13" s="88">
        <v>0</v>
      </c>
      <c r="L13" s="88">
        <v>0</v>
      </c>
      <c r="M13" s="88">
        <v>0</v>
      </c>
      <c r="N13" s="88">
        <v>0</v>
      </c>
      <c r="O13" s="88">
        <v>0</v>
      </c>
      <c r="P13" s="88">
        <v>0</v>
      </c>
      <c r="Q13" s="88">
        <v>0</v>
      </c>
      <c r="R13" s="88">
        <v>0</v>
      </c>
      <c r="S13" s="204">
        <f t="shared" si="0"/>
        <v>2351903.0159999998</v>
      </c>
    </row>
    <row r="14" spans="1:19">
      <c r="A14" s="87">
        <v>7</v>
      </c>
      <c r="B14" s="1" t="s">
        <v>56</v>
      </c>
      <c r="C14" s="88">
        <v>0</v>
      </c>
      <c r="D14" s="88">
        <v>0</v>
      </c>
      <c r="E14" s="88">
        <v>0</v>
      </c>
      <c r="F14" s="88">
        <v>0</v>
      </c>
      <c r="G14" s="88">
        <v>0</v>
      </c>
      <c r="H14" s="88">
        <v>0</v>
      </c>
      <c r="I14" s="88">
        <v>0</v>
      </c>
      <c r="J14" s="88">
        <v>0</v>
      </c>
      <c r="K14" s="88">
        <v>0</v>
      </c>
      <c r="L14" s="88">
        <v>0</v>
      </c>
      <c r="M14" s="88">
        <v>0</v>
      </c>
      <c r="N14" s="88">
        <v>0</v>
      </c>
      <c r="O14" s="88">
        <v>0</v>
      </c>
      <c r="P14" s="88">
        <v>0</v>
      </c>
      <c r="Q14" s="88">
        <v>0</v>
      </c>
      <c r="R14" s="88">
        <v>0</v>
      </c>
      <c r="S14" s="204">
        <f t="shared" si="0"/>
        <v>0</v>
      </c>
    </row>
    <row r="15" spans="1:19">
      <c r="A15" s="87">
        <v>8</v>
      </c>
      <c r="B15" s="1" t="s">
        <v>57</v>
      </c>
      <c r="C15" s="88">
        <v>0</v>
      </c>
      <c r="D15" s="88">
        <v>0</v>
      </c>
      <c r="E15" s="88">
        <v>0</v>
      </c>
      <c r="F15" s="88">
        <v>0</v>
      </c>
      <c r="G15" s="88">
        <v>0</v>
      </c>
      <c r="H15" s="88">
        <v>0</v>
      </c>
      <c r="I15" s="88">
        <v>0</v>
      </c>
      <c r="J15" s="88">
        <v>0</v>
      </c>
      <c r="K15" s="88">
        <v>0</v>
      </c>
      <c r="L15" s="88">
        <v>0</v>
      </c>
      <c r="M15" s="88">
        <v>0</v>
      </c>
      <c r="N15" s="88">
        <v>0</v>
      </c>
      <c r="O15" s="88">
        <v>0</v>
      </c>
      <c r="P15" s="88">
        <v>0</v>
      </c>
      <c r="Q15" s="88">
        <v>0</v>
      </c>
      <c r="R15" s="88">
        <v>0</v>
      </c>
      <c r="S15" s="204">
        <f t="shared" si="0"/>
        <v>0</v>
      </c>
    </row>
    <row r="16" spans="1:19">
      <c r="A16" s="87">
        <v>9</v>
      </c>
      <c r="B16" s="1" t="s">
        <v>58</v>
      </c>
      <c r="C16" s="88">
        <v>0</v>
      </c>
      <c r="D16" s="88">
        <v>0</v>
      </c>
      <c r="E16" s="88">
        <v>0</v>
      </c>
      <c r="F16" s="88">
        <v>0</v>
      </c>
      <c r="G16" s="88">
        <v>0</v>
      </c>
      <c r="H16" s="88">
        <v>0</v>
      </c>
      <c r="I16" s="88">
        <v>0</v>
      </c>
      <c r="J16" s="88">
        <v>0</v>
      </c>
      <c r="K16" s="88">
        <v>0</v>
      </c>
      <c r="L16" s="88">
        <v>0</v>
      </c>
      <c r="M16" s="88">
        <v>0</v>
      </c>
      <c r="N16" s="88">
        <v>0</v>
      </c>
      <c r="O16" s="88">
        <v>0</v>
      </c>
      <c r="P16" s="88">
        <v>0</v>
      </c>
      <c r="Q16" s="88">
        <v>0</v>
      </c>
      <c r="R16" s="88">
        <v>0</v>
      </c>
      <c r="S16" s="204">
        <f t="shared" si="0"/>
        <v>0</v>
      </c>
    </row>
    <row r="17" spans="1:19">
      <c r="A17" s="87">
        <v>10</v>
      </c>
      <c r="B17" s="1" t="s">
        <v>59</v>
      </c>
      <c r="C17" s="88">
        <v>0</v>
      </c>
      <c r="D17" s="88">
        <v>0</v>
      </c>
      <c r="E17" s="88">
        <v>0</v>
      </c>
      <c r="F17" s="88">
        <v>0</v>
      </c>
      <c r="G17" s="88">
        <v>0</v>
      </c>
      <c r="H17" s="88">
        <v>0</v>
      </c>
      <c r="I17" s="88">
        <v>0</v>
      </c>
      <c r="J17" s="88">
        <v>0</v>
      </c>
      <c r="K17" s="88">
        <v>0</v>
      </c>
      <c r="L17" s="88">
        <v>0</v>
      </c>
      <c r="M17" s="88">
        <v>0</v>
      </c>
      <c r="N17" s="88">
        <v>0</v>
      </c>
      <c r="O17" s="88">
        <v>0</v>
      </c>
      <c r="P17" s="88">
        <v>0</v>
      </c>
      <c r="Q17" s="88">
        <v>0</v>
      </c>
      <c r="R17" s="88">
        <v>0</v>
      </c>
      <c r="S17" s="204">
        <f t="shared" si="0"/>
        <v>0</v>
      </c>
    </row>
    <row r="18" spans="1:19">
      <c r="A18" s="87">
        <v>11</v>
      </c>
      <c r="B18" s="1" t="s">
        <v>60</v>
      </c>
      <c r="C18" s="88">
        <v>0</v>
      </c>
      <c r="D18" s="88">
        <v>0</v>
      </c>
      <c r="E18" s="88">
        <v>0</v>
      </c>
      <c r="F18" s="88">
        <v>0</v>
      </c>
      <c r="G18" s="88">
        <v>0</v>
      </c>
      <c r="H18" s="88">
        <v>0</v>
      </c>
      <c r="I18" s="88">
        <v>0</v>
      </c>
      <c r="J18" s="88">
        <v>0</v>
      </c>
      <c r="K18" s="88">
        <v>0</v>
      </c>
      <c r="L18" s="88">
        <v>0</v>
      </c>
      <c r="M18" s="88">
        <v>0</v>
      </c>
      <c r="N18" s="88">
        <v>0</v>
      </c>
      <c r="O18" s="88">
        <v>0</v>
      </c>
      <c r="P18" s="88">
        <v>0</v>
      </c>
      <c r="Q18" s="88">
        <v>0</v>
      </c>
      <c r="R18" s="88">
        <v>0</v>
      </c>
      <c r="S18" s="204">
        <f t="shared" si="0"/>
        <v>0</v>
      </c>
    </row>
    <row r="19" spans="1:19">
      <c r="A19" s="87">
        <v>12</v>
      </c>
      <c r="B19" s="1" t="s">
        <v>61</v>
      </c>
      <c r="C19" s="88">
        <v>0</v>
      </c>
      <c r="D19" s="88">
        <v>0</v>
      </c>
      <c r="E19" s="88">
        <v>0</v>
      </c>
      <c r="F19" s="88">
        <v>0</v>
      </c>
      <c r="G19" s="88">
        <v>0</v>
      </c>
      <c r="H19" s="88">
        <v>0</v>
      </c>
      <c r="I19" s="88">
        <v>0</v>
      </c>
      <c r="J19" s="88">
        <v>0</v>
      </c>
      <c r="K19" s="88">
        <v>0</v>
      </c>
      <c r="L19" s="88">
        <v>0</v>
      </c>
      <c r="M19" s="88">
        <v>0</v>
      </c>
      <c r="N19" s="88">
        <v>0</v>
      </c>
      <c r="O19" s="88">
        <v>0</v>
      </c>
      <c r="P19" s="88">
        <v>0</v>
      </c>
      <c r="Q19" s="88">
        <v>0</v>
      </c>
      <c r="R19" s="88">
        <v>0</v>
      </c>
      <c r="S19" s="204">
        <f t="shared" si="0"/>
        <v>0</v>
      </c>
    </row>
    <row r="20" spans="1:19">
      <c r="A20" s="87">
        <v>13</v>
      </c>
      <c r="B20" s="1" t="s">
        <v>144</v>
      </c>
      <c r="C20" s="88">
        <v>0</v>
      </c>
      <c r="D20" s="88">
        <v>0</v>
      </c>
      <c r="E20" s="88">
        <v>0</v>
      </c>
      <c r="F20" s="88">
        <v>0</v>
      </c>
      <c r="G20" s="88">
        <v>0</v>
      </c>
      <c r="H20" s="88">
        <v>0</v>
      </c>
      <c r="I20" s="88">
        <v>0</v>
      </c>
      <c r="J20" s="88">
        <v>0</v>
      </c>
      <c r="K20" s="88">
        <v>0</v>
      </c>
      <c r="L20" s="88">
        <v>0</v>
      </c>
      <c r="M20" s="88">
        <v>0</v>
      </c>
      <c r="N20" s="88">
        <v>0</v>
      </c>
      <c r="O20" s="88">
        <v>0</v>
      </c>
      <c r="P20" s="88">
        <v>0</v>
      </c>
      <c r="Q20" s="88">
        <v>0</v>
      </c>
      <c r="R20" s="88">
        <v>0</v>
      </c>
      <c r="S20" s="204">
        <f t="shared" si="0"/>
        <v>0</v>
      </c>
    </row>
    <row r="21" spans="1:19">
      <c r="A21" s="87">
        <v>14</v>
      </c>
      <c r="B21" s="1" t="s">
        <v>63</v>
      </c>
      <c r="C21" s="88">
        <v>0</v>
      </c>
      <c r="D21" s="88">
        <v>0</v>
      </c>
      <c r="E21" s="88">
        <v>0</v>
      </c>
      <c r="F21" s="88">
        <v>0</v>
      </c>
      <c r="G21" s="88">
        <v>0</v>
      </c>
      <c r="H21" s="88">
        <v>0</v>
      </c>
      <c r="I21" s="88">
        <v>0</v>
      </c>
      <c r="J21" s="88">
        <v>0</v>
      </c>
      <c r="K21" s="88">
        <v>0</v>
      </c>
      <c r="L21" s="88">
        <v>0</v>
      </c>
      <c r="M21" s="88">
        <v>634023.23</v>
      </c>
      <c r="N21" s="88">
        <v>0</v>
      </c>
      <c r="O21" s="88">
        <v>0</v>
      </c>
      <c r="P21" s="88">
        <v>0</v>
      </c>
      <c r="Q21" s="88">
        <v>0</v>
      </c>
      <c r="R21" s="88">
        <v>0</v>
      </c>
      <c r="S21" s="204">
        <f t="shared" si="0"/>
        <v>634023.23</v>
      </c>
    </row>
    <row r="22" spans="1:19" ht="13.5" thickBot="1">
      <c r="A22" s="89"/>
      <c r="B22" s="90" t="s">
        <v>64</v>
      </c>
      <c r="C22" s="91">
        <f>SUM(C8:C21)</f>
        <v>0</v>
      </c>
      <c r="D22" s="91">
        <f t="shared" ref="D22:J22" si="1">SUM(D8:D21)</f>
        <v>0</v>
      </c>
      <c r="E22" s="91">
        <f t="shared" si="1"/>
        <v>2124065.48</v>
      </c>
      <c r="F22" s="91">
        <f t="shared" si="1"/>
        <v>0</v>
      </c>
      <c r="G22" s="91">
        <f t="shared" si="1"/>
        <v>0</v>
      </c>
      <c r="H22" s="91">
        <f t="shared" si="1"/>
        <v>0</v>
      </c>
      <c r="I22" s="91">
        <f t="shared" si="1"/>
        <v>3854179.84</v>
      </c>
      <c r="J22" s="91">
        <f t="shared" si="1"/>
        <v>0</v>
      </c>
      <c r="K22" s="91">
        <f t="shared" ref="K22:S22" si="2">SUM(K8:K21)</f>
        <v>0</v>
      </c>
      <c r="L22" s="91">
        <f t="shared" si="2"/>
        <v>0</v>
      </c>
      <c r="M22" s="91">
        <f t="shared" si="2"/>
        <v>634023.23</v>
      </c>
      <c r="N22" s="91">
        <f t="shared" si="2"/>
        <v>0</v>
      </c>
      <c r="O22" s="91">
        <f t="shared" si="2"/>
        <v>0</v>
      </c>
      <c r="P22" s="91">
        <f t="shared" si="2"/>
        <v>0</v>
      </c>
      <c r="Q22" s="91">
        <f t="shared" si="2"/>
        <v>0</v>
      </c>
      <c r="R22" s="91">
        <f t="shared" si="2"/>
        <v>0</v>
      </c>
      <c r="S22" s="205">
        <f t="shared" si="2"/>
        <v>2985926.2459999998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25" defaultRowHeight="12.75"/>
  <cols>
    <col min="1" max="1" width="10.5" style="4" bestFit="1" customWidth="1"/>
    <col min="2" max="2" width="63.75" style="4" bestFit="1" customWidth="1"/>
    <col min="3" max="3" width="19" style="4" customWidth="1"/>
    <col min="4" max="4" width="19.5" style="4" customWidth="1"/>
    <col min="5" max="5" width="31.125" style="4" customWidth="1"/>
    <col min="6" max="6" width="29.125" style="4" customWidth="1"/>
    <col min="7" max="7" width="28.5" style="4" customWidth="1"/>
    <col min="8" max="8" width="26.5" style="4" customWidth="1"/>
    <col min="9" max="9" width="23.75" style="4" customWidth="1"/>
    <col min="10" max="10" width="21.5" style="4" customWidth="1"/>
    <col min="11" max="11" width="15.75" style="4" customWidth="1"/>
    <col min="12" max="12" width="13.25" style="4" customWidth="1"/>
    <col min="13" max="13" width="20.875" style="4" customWidth="1"/>
    <col min="14" max="14" width="19.25" style="4" customWidth="1"/>
    <col min="15" max="15" width="18.5" style="4" customWidth="1"/>
    <col min="16" max="16" width="19" style="4" customWidth="1"/>
    <col min="17" max="17" width="20.25" style="4" customWidth="1"/>
    <col min="18" max="18" width="18" style="4" customWidth="1"/>
    <col min="19" max="19" width="36" style="4" customWidth="1"/>
    <col min="20" max="20" width="26.125" style="4" customWidth="1"/>
    <col min="21" max="21" width="24.875" style="4" customWidth="1"/>
    <col min="22" max="22" width="20" style="4" customWidth="1"/>
    <col min="23" max="16384" width="9.125" style="22"/>
  </cols>
  <sheetData>
    <row r="1" spans="1:22">
      <c r="A1" s="2" t="s">
        <v>30</v>
      </c>
      <c r="B1" s="3" t="str">
        <f>'Info '!C2</f>
        <v>Paysera Bank Georgia JSC</v>
      </c>
    </row>
    <row r="2" spans="1:22">
      <c r="A2" s="2" t="s">
        <v>31</v>
      </c>
      <c r="B2" s="332">
        <f>'1. key ratios '!B2</f>
        <v>45016</v>
      </c>
    </row>
    <row r="4" spans="1:22" ht="13.5" thickBot="1">
      <c r="A4" s="4" t="s">
        <v>243</v>
      </c>
      <c r="B4" s="92" t="s">
        <v>50</v>
      </c>
      <c r="V4" s="23" t="s">
        <v>35</v>
      </c>
    </row>
    <row r="5" spans="1:22" ht="12.75" customHeight="1">
      <c r="A5" s="93"/>
      <c r="B5" s="94"/>
      <c r="C5" s="665" t="s">
        <v>169</v>
      </c>
      <c r="D5" s="666"/>
      <c r="E5" s="666"/>
      <c r="F5" s="666"/>
      <c r="G5" s="666"/>
      <c r="H5" s="666"/>
      <c r="I5" s="666"/>
      <c r="J5" s="666"/>
      <c r="K5" s="666"/>
      <c r="L5" s="667"/>
      <c r="M5" s="668" t="s">
        <v>170</v>
      </c>
      <c r="N5" s="669"/>
      <c r="O5" s="669"/>
      <c r="P5" s="669"/>
      <c r="Q5" s="669"/>
      <c r="R5" s="669"/>
      <c r="S5" s="670"/>
      <c r="T5" s="673" t="s">
        <v>241</v>
      </c>
      <c r="U5" s="673" t="s">
        <v>242</v>
      </c>
      <c r="V5" s="671" t="s">
        <v>76</v>
      </c>
    </row>
    <row r="6" spans="1:22" s="53" customFormat="1" ht="89.25">
      <c r="A6" s="51"/>
      <c r="B6" s="95"/>
      <c r="C6" s="96" t="s">
        <v>65</v>
      </c>
      <c r="D6" s="168" t="s">
        <v>66</v>
      </c>
      <c r="E6" s="122" t="s">
        <v>172</v>
      </c>
      <c r="F6" s="122" t="s">
        <v>173</v>
      </c>
      <c r="G6" s="168" t="s">
        <v>176</v>
      </c>
      <c r="H6" s="168" t="s">
        <v>171</v>
      </c>
      <c r="I6" s="168" t="s">
        <v>67</v>
      </c>
      <c r="J6" s="168" t="s">
        <v>68</v>
      </c>
      <c r="K6" s="97" t="s">
        <v>69</v>
      </c>
      <c r="L6" s="98" t="s">
        <v>70</v>
      </c>
      <c r="M6" s="96" t="s">
        <v>174</v>
      </c>
      <c r="N6" s="97" t="s">
        <v>71</v>
      </c>
      <c r="O6" s="97" t="s">
        <v>72</v>
      </c>
      <c r="P6" s="97" t="s">
        <v>73</v>
      </c>
      <c r="Q6" s="97" t="s">
        <v>74</v>
      </c>
      <c r="R6" s="97" t="s">
        <v>75</v>
      </c>
      <c r="S6" s="186" t="s">
        <v>175</v>
      </c>
      <c r="T6" s="674"/>
      <c r="U6" s="674"/>
      <c r="V6" s="672"/>
    </row>
    <row r="7" spans="1:22">
      <c r="A7" s="99">
        <v>1</v>
      </c>
      <c r="B7" s="1" t="s">
        <v>51</v>
      </c>
      <c r="C7" s="100"/>
      <c r="D7" s="88"/>
      <c r="E7" s="88"/>
      <c r="F7" s="88"/>
      <c r="G7" s="88"/>
      <c r="H7" s="88"/>
      <c r="I7" s="88"/>
      <c r="J7" s="88"/>
      <c r="K7" s="88"/>
      <c r="L7" s="101"/>
      <c r="M7" s="100"/>
      <c r="N7" s="88"/>
      <c r="O7" s="88"/>
      <c r="P7" s="88"/>
      <c r="Q7" s="88"/>
      <c r="R7" s="88"/>
      <c r="S7" s="101"/>
      <c r="T7" s="194"/>
      <c r="U7" s="194"/>
      <c r="V7" s="102">
        <f>SUM(C7:S7)</f>
        <v>0</v>
      </c>
    </row>
    <row r="8" spans="1:22">
      <c r="A8" s="99">
        <v>2</v>
      </c>
      <c r="B8" s="1" t="s">
        <v>52</v>
      </c>
      <c r="C8" s="100"/>
      <c r="D8" s="88"/>
      <c r="E8" s="88"/>
      <c r="F8" s="88"/>
      <c r="G8" s="88"/>
      <c r="H8" s="88"/>
      <c r="I8" s="88"/>
      <c r="J8" s="88"/>
      <c r="K8" s="88"/>
      <c r="L8" s="101"/>
      <c r="M8" s="100"/>
      <c r="N8" s="88"/>
      <c r="O8" s="88"/>
      <c r="P8" s="88"/>
      <c r="Q8" s="88"/>
      <c r="R8" s="88"/>
      <c r="S8" s="101"/>
      <c r="T8" s="194"/>
      <c r="U8" s="194"/>
      <c r="V8" s="102">
        <f t="shared" ref="V8:V20" si="0">SUM(C8:S8)</f>
        <v>0</v>
      </c>
    </row>
    <row r="9" spans="1:22">
      <c r="A9" s="99">
        <v>3</v>
      </c>
      <c r="B9" s="1" t="s">
        <v>165</v>
      </c>
      <c r="C9" s="100"/>
      <c r="D9" s="88"/>
      <c r="E9" s="88"/>
      <c r="F9" s="88"/>
      <c r="G9" s="88"/>
      <c r="H9" s="88"/>
      <c r="I9" s="88"/>
      <c r="J9" s="88"/>
      <c r="K9" s="88"/>
      <c r="L9" s="101"/>
      <c r="M9" s="100"/>
      <c r="N9" s="88"/>
      <c r="O9" s="88"/>
      <c r="P9" s="88"/>
      <c r="Q9" s="88"/>
      <c r="R9" s="88"/>
      <c r="S9" s="101"/>
      <c r="T9" s="194"/>
      <c r="U9" s="194"/>
      <c r="V9" s="102">
        <f t="shared" si="0"/>
        <v>0</v>
      </c>
    </row>
    <row r="10" spans="1:22">
      <c r="A10" s="99">
        <v>4</v>
      </c>
      <c r="B10" s="1" t="s">
        <v>53</v>
      </c>
      <c r="C10" s="100"/>
      <c r="D10" s="88"/>
      <c r="E10" s="88"/>
      <c r="F10" s="88"/>
      <c r="G10" s="88"/>
      <c r="H10" s="88"/>
      <c r="I10" s="88"/>
      <c r="J10" s="88"/>
      <c r="K10" s="88"/>
      <c r="L10" s="101"/>
      <c r="M10" s="100"/>
      <c r="N10" s="88"/>
      <c r="O10" s="88"/>
      <c r="P10" s="88"/>
      <c r="Q10" s="88"/>
      <c r="R10" s="88"/>
      <c r="S10" s="101"/>
      <c r="T10" s="194"/>
      <c r="U10" s="194"/>
      <c r="V10" s="102">
        <f t="shared" si="0"/>
        <v>0</v>
      </c>
    </row>
    <row r="11" spans="1:22">
      <c r="A11" s="99">
        <v>5</v>
      </c>
      <c r="B11" s="1" t="s">
        <v>54</v>
      </c>
      <c r="C11" s="100"/>
      <c r="D11" s="88"/>
      <c r="E11" s="88"/>
      <c r="F11" s="88"/>
      <c r="G11" s="88"/>
      <c r="H11" s="88"/>
      <c r="I11" s="88"/>
      <c r="J11" s="88"/>
      <c r="K11" s="88"/>
      <c r="L11" s="101"/>
      <c r="M11" s="100"/>
      <c r="N11" s="88"/>
      <c r="O11" s="88"/>
      <c r="P11" s="88"/>
      <c r="Q11" s="88"/>
      <c r="R11" s="88"/>
      <c r="S11" s="101"/>
      <c r="T11" s="194"/>
      <c r="U11" s="194"/>
      <c r="V11" s="102">
        <f t="shared" si="0"/>
        <v>0</v>
      </c>
    </row>
    <row r="12" spans="1:22">
      <c r="A12" s="99">
        <v>6</v>
      </c>
      <c r="B12" s="1" t="s">
        <v>55</v>
      </c>
      <c r="C12" s="100"/>
      <c r="D12" s="88"/>
      <c r="E12" s="88"/>
      <c r="F12" s="88"/>
      <c r="G12" s="88"/>
      <c r="H12" s="88"/>
      <c r="I12" s="88"/>
      <c r="J12" s="88"/>
      <c r="K12" s="88"/>
      <c r="L12" s="101"/>
      <c r="M12" s="100"/>
      <c r="N12" s="88"/>
      <c r="O12" s="88"/>
      <c r="P12" s="88"/>
      <c r="Q12" s="88"/>
      <c r="R12" s="88"/>
      <c r="S12" s="101"/>
      <c r="T12" s="194"/>
      <c r="U12" s="194"/>
      <c r="V12" s="102">
        <f t="shared" si="0"/>
        <v>0</v>
      </c>
    </row>
    <row r="13" spans="1:22">
      <c r="A13" s="99">
        <v>7</v>
      </c>
      <c r="B13" s="1" t="s">
        <v>56</v>
      </c>
      <c r="C13" s="100"/>
      <c r="D13" s="88"/>
      <c r="E13" s="88"/>
      <c r="F13" s="88"/>
      <c r="G13" s="88"/>
      <c r="H13" s="88"/>
      <c r="I13" s="88"/>
      <c r="J13" s="88"/>
      <c r="K13" s="88"/>
      <c r="L13" s="101"/>
      <c r="M13" s="100"/>
      <c r="N13" s="88"/>
      <c r="O13" s="88"/>
      <c r="P13" s="88"/>
      <c r="Q13" s="88"/>
      <c r="R13" s="88"/>
      <c r="S13" s="101"/>
      <c r="T13" s="194"/>
      <c r="U13" s="194"/>
      <c r="V13" s="102">
        <f t="shared" si="0"/>
        <v>0</v>
      </c>
    </row>
    <row r="14" spans="1:22">
      <c r="A14" s="99">
        <v>8</v>
      </c>
      <c r="B14" s="1" t="s">
        <v>57</v>
      </c>
      <c r="C14" s="100"/>
      <c r="D14" s="88"/>
      <c r="E14" s="88"/>
      <c r="F14" s="88"/>
      <c r="G14" s="88"/>
      <c r="H14" s="88"/>
      <c r="I14" s="88"/>
      <c r="J14" s="88"/>
      <c r="K14" s="88"/>
      <c r="L14" s="101"/>
      <c r="M14" s="100"/>
      <c r="N14" s="88"/>
      <c r="O14" s="88"/>
      <c r="P14" s="88"/>
      <c r="Q14" s="88"/>
      <c r="R14" s="88"/>
      <c r="S14" s="101"/>
      <c r="T14" s="194"/>
      <c r="U14" s="194"/>
      <c r="V14" s="102">
        <f t="shared" si="0"/>
        <v>0</v>
      </c>
    </row>
    <row r="15" spans="1:22">
      <c r="A15" s="99">
        <v>9</v>
      </c>
      <c r="B15" s="1" t="s">
        <v>58</v>
      </c>
      <c r="C15" s="100"/>
      <c r="D15" s="88"/>
      <c r="E15" s="88"/>
      <c r="F15" s="88"/>
      <c r="G15" s="88"/>
      <c r="H15" s="88"/>
      <c r="I15" s="88"/>
      <c r="J15" s="88"/>
      <c r="K15" s="88"/>
      <c r="L15" s="101"/>
      <c r="M15" s="100"/>
      <c r="N15" s="88"/>
      <c r="O15" s="88"/>
      <c r="P15" s="88"/>
      <c r="Q15" s="88"/>
      <c r="R15" s="88"/>
      <c r="S15" s="101"/>
      <c r="T15" s="194"/>
      <c r="U15" s="194"/>
      <c r="V15" s="102">
        <f t="shared" si="0"/>
        <v>0</v>
      </c>
    </row>
    <row r="16" spans="1:22">
      <c r="A16" s="99">
        <v>10</v>
      </c>
      <c r="B16" s="1" t="s">
        <v>59</v>
      </c>
      <c r="C16" s="100"/>
      <c r="D16" s="88"/>
      <c r="E16" s="88"/>
      <c r="F16" s="88"/>
      <c r="G16" s="88"/>
      <c r="H16" s="88"/>
      <c r="I16" s="88"/>
      <c r="J16" s="88"/>
      <c r="K16" s="88"/>
      <c r="L16" s="101"/>
      <c r="M16" s="100"/>
      <c r="N16" s="88"/>
      <c r="O16" s="88"/>
      <c r="P16" s="88"/>
      <c r="Q16" s="88"/>
      <c r="R16" s="88"/>
      <c r="S16" s="101"/>
      <c r="T16" s="194"/>
      <c r="U16" s="194"/>
      <c r="V16" s="102">
        <f t="shared" si="0"/>
        <v>0</v>
      </c>
    </row>
    <row r="17" spans="1:22">
      <c r="A17" s="99">
        <v>11</v>
      </c>
      <c r="B17" s="1" t="s">
        <v>60</v>
      </c>
      <c r="C17" s="100"/>
      <c r="D17" s="88"/>
      <c r="E17" s="88"/>
      <c r="F17" s="88"/>
      <c r="G17" s="88"/>
      <c r="H17" s="88"/>
      <c r="I17" s="88"/>
      <c r="J17" s="88"/>
      <c r="K17" s="88"/>
      <c r="L17" s="101"/>
      <c r="M17" s="100"/>
      <c r="N17" s="88"/>
      <c r="O17" s="88"/>
      <c r="P17" s="88"/>
      <c r="Q17" s="88"/>
      <c r="R17" s="88"/>
      <c r="S17" s="101"/>
      <c r="T17" s="194"/>
      <c r="U17" s="194"/>
      <c r="V17" s="102">
        <f t="shared" si="0"/>
        <v>0</v>
      </c>
    </row>
    <row r="18" spans="1:22">
      <c r="A18" s="99">
        <v>12</v>
      </c>
      <c r="B18" s="1" t="s">
        <v>61</v>
      </c>
      <c r="C18" s="100"/>
      <c r="D18" s="88"/>
      <c r="E18" s="88"/>
      <c r="F18" s="88"/>
      <c r="G18" s="88"/>
      <c r="H18" s="88"/>
      <c r="I18" s="88"/>
      <c r="J18" s="88"/>
      <c r="K18" s="88"/>
      <c r="L18" s="101"/>
      <c r="M18" s="100"/>
      <c r="N18" s="88"/>
      <c r="O18" s="88"/>
      <c r="P18" s="88"/>
      <c r="Q18" s="88"/>
      <c r="R18" s="88"/>
      <c r="S18" s="101"/>
      <c r="T18" s="194"/>
      <c r="U18" s="194"/>
      <c r="V18" s="102">
        <f t="shared" si="0"/>
        <v>0</v>
      </c>
    </row>
    <row r="19" spans="1:22">
      <c r="A19" s="99">
        <v>13</v>
      </c>
      <c r="B19" s="1" t="s">
        <v>62</v>
      </c>
      <c r="C19" s="100"/>
      <c r="D19" s="88"/>
      <c r="E19" s="88"/>
      <c r="F19" s="88"/>
      <c r="G19" s="88"/>
      <c r="H19" s="88"/>
      <c r="I19" s="88"/>
      <c r="J19" s="88"/>
      <c r="K19" s="88"/>
      <c r="L19" s="101"/>
      <c r="M19" s="100"/>
      <c r="N19" s="88"/>
      <c r="O19" s="88"/>
      <c r="P19" s="88"/>
      <c r="Q19" s="88"/>
      <c r="R19" s="88"/>
      <c r="S19" s="101"/>
      <c r="T19" s="194"/>
      <c r="U19" s="194"/>
      <c r="V19" s="102">
        <f t="shared" si="0"/>
        <v>0</v>
      </c>
    </row>
    <row r="20" spans="1:22">
      <c r="A20" s="99">
        <v>14</v>
      </c>
      <c r="B20" s="1" t="s">
        <v>63</v>
      </c>
      <c r="C20" s="100"/>
      <c r="D20" s="88"/>
      <c r="E20" s="88"/>
      <c r="F20" s="88"/>
      <c r="G20" s="88"/>
      <c r="H20" s="88"/>
      <c r="I20" s="88"/>
      <c r="J20" s="88"/>
      <c r="K20" s="88"/>
      <c r="L20" s="101"/>
      <c r="M20" s="100"/>
      <c r="N20" s="88"/>
      <c r="O20" s="88"/>
      <c r="P20" s="88"/>
      <c r="Q20" s="88"/>
      <c r="R20" s="88"/>
      <c r="S20" s="101"/>
      <c r="T20" s="194"/>
      <c r="U20" s="194"/>
      <c r="V20" s="102">
        <f t="shared" si="0"/>
        <v>0</v>
      </c>
    </row>
    <row r="21" spans="1:22" ht="13.5" thickBot="1">
      <c r="A21" s="89"/>
      <c r="B21" s="103" t="s">
        <v>64</v>
      </c>
      <c r="C21" s="104">
        <f>SUM(C7:C20)</f>
        <v>0</v>
      </c>
      <c r="D21" s="91">
        <f t="shared" ref="D21:V21" si="1">SUM(D7:D20)</f>
        <v>0</v>
      </c>
      <c r="E21" s="91">
        <f t="shared" si="1"/>
        <v>0</v>
      </c>
      <c r="F21" s="91">
        <f t="shared" si="1"/>
        <v>0</v>
      </c>
      <c r="G21" s="91">
        <f t="shared" si="1"/>
        <v>0</v>
      </c>
      <c r="H21" s="91">
        <f t="shared" si="1"/>
        <v>0</v>
      </c>
      <c r="I21" s="91">
        <f t="shared" si="1"/>
        <v>0</v>
      </c>
      <c r="J21" s="91">
        <f t="shared" si="1"/>
        <v>0</v>
      </c>
      <c r="K21" s="91">
        <f t="shared" si="1"/>
        <v>0</v>
      </c>
      <c r="L21" s="105">
        <f t="shared" si="1"/>
        <v>0</v>
      </c>
      <c r="M21" s="104">
        <f t="shared" si="1"/>
        <v>0</v>
      </c>
      <c r="N21" s="91">
        <f t="shared" si="1"/>
        <v>0</v>
      </c>
      <c r="O21" s="91">
        <f t="shared" si="1"/>
        <v>0</v>
      </c>
      <c r="P21" s="91">
        <f t="shared" si="1"/>
        <v>0</v>
      </c>
      <c r="Q21" s="91">
        <f t="shared" si="1"/>
        <v>0</v>
      </c>
      <c r="R21" s="91">
        <f t="shared" si="1"/>
        <v>0</v>
      </c>
      <c r="S21" s="105">
        <f>SUM(S7:S20)</f>
        <v>0</v>
      </c>
      <c r="T21" s="105">
        <f>SUM(T7:T20)</f>
        <v>0</v>
      </c>
      <c r="U21" s="105">
        <f t="shared" ref="U21" si="2">SUM(U7:U20)</f>
        <v>0</v>
      </c>
      <c r="V21" s="106">
        <f t="shared" si="1"/>
        <v>0</v>
      </c>
    </row>
    <row r="24" spans="1:22">
      <c r="C24" s="30"/>
      <c r="D24" s="30"/>
      <c r="E24" s="30"/>
    </row>
    <row r="25" spans="1:22">
      <c r="A25" s="50"/>
      <c r="B25" s="50"/>
      <c r="D25" s="30"/>
      <c r="E25" s="30"/>
    </row>
    <row r="26" spans="1:22">
      <c r="A26" s="50"/>
      <c r="B26" s="31"/>
      <c r="D26" s="30"/>
      <c r="E26" s="30"/>
    </row>
    <row r="27" spans="1:22">
      <c r="A27" s="50"/>
      <c r="B27" s="50"/>
      <c r="D27" s="30"/>
      <c r="E27" s="30"/>
    </row>
    <row r="28" spans="1:22">
      <c r="A28" s="50"/>
      <c r="B28" s="31"/>
      <c r="D28" s="30"/>
      <c r="E28" s="3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E18" sqref="E18"/>
    </sheetView>
  </sheetViews>
  <sheetFormatPr defaultColWidth="9.125" defaultRowHeight="15"/>
  <cols>
    <col min="1" max="1" width="10.5" style="4" bestFit="1" customWidth="1"/>
    <col min="2" max="2" width="101.875" style="4" customWidth="1"/>
    <col min="3" max="3" width="13.75" style="173" customWidth="1"/>
    <col min="4" max="4" width="14.875" style="173" bestFit="1" customWidth="1"/>
    <col min="5" max="5" width="17.75" style="173" customWidth="1"/>
    <col min="6" max="6" width="15.875" style="173" customWidth="1"/>
    <col min="7" max="7" width="17.5" style="173" customWidth="1"/>
    <col min="8" max="8" width="15.25" style="173" customWidth="1"/>
    <col min="9" max="16384" width="9.125" style="22"/>
  </cols>
  <sheetData>
    <row r="1" spans="1:9">
      <c r="A1" s="2" t="s">
        <v>30</v>
      </c>
      <c r="B1" s="4" t="str">
        <f>'Info '!C2</f>
        <v>Paysera Bank Georgia JSC</v>
      </c>
      <c r="C1" s="3"/>
    </row>
    <row r="2" spans="1:9">
      <c r="A2" s="2" t="s">
        <v>31</v>
      </c>
      <c r="B2" s="332">
        <f>'1. key ratios '!B2</f>
        <v>45016</v>
      </c>
      <c r="C2" s="332"/>
    </row>
    <row r="4" spans="1:9" ht="15.75" thickBot="1">
      <c r="A4" s="2" t="s">
        <v>150</v>
      </c>
      <c r="B4" s="92" t="s">
        <v>252</v>
      </c>
    </row>
    <row r="5" spans="1:9">
      <c r="A5" s="93"/>
      <c r="B5" s="107"/>
      <c r="C5" s="195" t="s">
        <v>0</v>
      </c>
      <c r="D5" s="195" t="s">
        <v>1</v>
      </c>
      <c r="E5" s="195" t="s">
        <v>2</v>
      </c>
      <c r="F5" s="195" t="s">
        <v>3</v>
      </c>
      <c r="G5" s="196" t="s">
        <v>4</v>
      </c>
      <c r="H5" s="197" t="s">
        <v>5</v>
      </c>
      <c r="I5" s="108"/>
    </row>
    <row r="6" spans="1:9" s="108" customFormat="1" ht="12.75" customHeight="1">
      <c r="A6" s="109"/>
      <c r="B6" s="677" t="s">
        <v>149</v>
      </c>
      <c r="C6" s="663" t="s">
        <v>245</v>
      </c>
      <c r="D6" s="679" t="s">
        <v>244</v>
      </c>
      <c r="E6" s="680"/>
      <c r="F6" s="663" t="s">
        <v>249</v>
      </c>
      <c r="G6" s="663" t="s">
        <v>250</v>
      </c>
      <c r="H6" s="675" t="s">
        <v>248</v>
      </c>
    </row>
    <row r="7" spans="1:9" ht="45">
      <c r="A7" s="111"/>
      <c r="B7" s="678"/>
      <c r="C7" s="664"/>
      <c r="D7" s="198" t="s">
        <v>247</v>
      </c>
      <c r="E7" s="198" t="s">
        <v>246</v>
      </c>
      <c r="F7" s="664"/>
      <c r="G7" s="664"/>
      <c r="H7" s="676"/>
      <c r="I7" s="108"/>
    </row>
    <row r="8" spans="1:9">
      <c r="A8" s="109">
        <v>1</v>
      </c>
      <c r="B8" s="1" t="s">
        <v>51</v>
      </c>
      <c r="C8" s="199">
        <v>0</v>
      </c>
      <c r="D8" s="199">
        <v>0</v>
      </c>
      <c r="E8" s="199">
        <v>0</v>
      </c>
      <c r="F8" s="199">
        <v>0</v>
      </c>
      <c r="G8" s="199">
        <v>0</v>
      </c>
      <c r="H8" s="201" t="e">
        <f>G8/(C8+E8)</f>
        <v>#DIV/0!</v>
      </c>
    </row>
    <row r="9" spans="1:9" ht="15" customHeight="1">
      <c r="A9" s="109">
        <v>2</v>
      </c>
      <c r="B9" s="1" t="s">
        <v>52</v>
      </c>
      <c r="C9" s="199">
        <v>0</v>
      </c>
      <c r="D9" s="199">
        <v>0</v>
      </c>
      <c r="E9" s="199">
        <v>0</v>
      </c>
      <c r="F9" s="199">
        <v>0</v>
      </c>
      <c r="G9" s="199">
        <v>0</v>
      </c>
      <c r="H9" s="201" t="e">
        <f t="shared" ref="H9:H21" si="0">G9/(C9+E9)</f>
        <v>#DIV/0!</v>
      </c>
    </row>
    <row r="10" spans="1:9">
      <c r="A10" s="109">
        <v>3</v>
      </c>
      <c r="B10" s="1" t="s">
        <v>165</v>
      </c>
      <c r="C10" s="199">
        <v>0</v>
      </c>
      <c r="D10" s="199">
        <v>0</v>
      </c>
      <c r="E10" s="199">
        <v>0</v>
      </c>
      <c r="F10" s="199">
        <v>0</v>
      </c>
      <c r="G10" s="199">
        <v>0</v>
      </c>
      <c r="H10" s="201" t="e">
        <f t="shared" si="0"/>
        <v>#DIV/0!</v>
      </c>
    </row>
    <row r="11" spans="1:9">
      <c r="A11" s="109">
        <v>4</v>
      </c>
      <c r="B11" s="1" t="s">
        <v>53</v>
      </c>
      <c r="C11" s="199">
        <v>0</v>
      </c>
      <c r="D11" s="199">
        <v>0</v>
      </c>
      <c r="E11" s="199">
        <v>0</v>
      </c>
      <c r="F11" s="199">
        <v>0</v>
      </c>
      <c r="G11" s="199">
        <v>0</v>
      </c>
      <c r="H11" s="201" t="e">
        <f t="shared" si="0"/>
        <v>#DIV/0!</v>
      </c>
    </row>
    <row r="12" spans="1:9">
      <c r="A12" s="109">
        <v>5</v>
      </c>
      <c r="B12" s="1" t="s">
        <v>54</v>
      </c>
      <c r="C12" s="199">
        <v>0</v>
      </c>
      <c r="D12" s="199">
        <v>0</v>
      </c>
      <c r="E12" s="199">
        <v>0</v>
      </c>
      <c r="F12" s="199">
        <v>0</v>
      </c>
      <c r="G12" s="199">
        <v>0</v>
      </c>
      <c r="H12" s="201" t="e">
        <f t="shared" si="0"/>
        <v>#DIV/0!</v>
      </c>
    </row>
    <row r="13" spans="1:9">
      <c r="A13" s="109">
        <v>6</v>
      </c>
      <c r="B13" s="1" t="s">
        <v>55</v>
      </c>
      <c r="C13" s="199">
        <v>5978245.3200000003</v>
      </c>
      <c r="D13" s="199">
        <v>0</v>
      </c>
      <c r="E13" s="199">
        <v>0</v>
      </c>
      <c r="F13" s="199">
        <v>2351903.0159999998</v>
      </c>
      <c r="G13" s="199">
        <v>2351903.0159999998</v>
      </c>
      <c r="H13" s="201">
        <f t="shared" si="0"/>
        <v>0.39341025503449895</v>
      </c>
    </row>
    <row r="14" spans="1:9">
      <c r="A14" s="109">
        <v>7</v>
      </c>
      <c r="B14" s="1" t="s">
        <v>56</v>
      </c>
      <c r="C14" s="199">
        <v>0</v>
      </c>
      <c r="D14" s="199">
        <v>0</v>
      </c>
      <c r="E14" s="199">
        <v>0</v>
      </c>
      <c r="F14" s="199">
        <v>0</v>
      </c>
      <c r="G14" s="199">
        <v>0</v>
      </c>
      <c r="H14" s="201" t="e">
        <f t="shared" si="0"/>
        <v>#DIV/0!</v>
      </c>
    </row>
    <row r="15" spans="1:9">
      <c r="A15" s="109">
        <v>8</v>
      </c>
      <c r="B15" s="1" t="s">
        <v>57</v>
      </c>
      <c r="C15" s="199">
        <v>0</v>
      </c>
      <c r="D15" s="199">
        <v>0</v>
      </c>
      <c r="E15" s="199">
        <v>0</v>
      </c>
      <c r="F15" s="199">
        <v>0</v>
      </c>
      <c r="G15" s="199">
        <v>0</v>
      </c>
      <c r="H15" s="201" t="e">
        <f t="shared" si="0"/>
        <v>#DIV/0!</v>
      </c>
    </row>
    <row r="16" spans="1:9">
      <c r="A16" s="109">
        <v>9</v>
      </c>
      <c r="B16" s="1" t="s">
        <v>58</v>
      </c>
      <c r="C16" s="199">
        <v>0</v>
      </c>
      <c r="D16" s="199">
        <v>0</v>
      </c>
      <c r="E16" s="199">
        <v>0</v>
      </c>
      <c r="F16" s="199">
        <v>0</v>
      </c>
      <c r="G16" s="199">
        <v>0</v>
      </c>
      <c r="H16" s="201" t="e">
        <f t="shared" si="0"/>
        <v>#DIV/0!</v>
      </c>
    </row>
    <row r="17" spans="1:8">
      <c r="A17" s="109">
        <v>10</v>
      </c>
      <c r="B17" s="1" t="s">
        <v>59</v>
      </c>
      <c r="C17" s="199">
        <v>0</v>
      </c>
      <c r="D17" s="199">
        <v>0</v>
      </c>
      <c r="E17" s="199">
        <v>0</v>
      </c>
      <c r="F17" s="199">
        <v>0</v>
      </c>
      <c r="G17" s="199">
        <v>0</v>
      </c>
      <c r="H17" s="201" t="e">
        <f t="shared" si="0"/>
        <v>#DIV/0!</v>
      </c>
    </row>
    <row r="18" spans="1:8">
      <c r="A18" s="109">
        <v>11</v>
      </c>
      <c r="B18" s="1" t="s">
        <v>60</v>
      </c>
      <c r="C18" s="199">
        <v>0</v>
      </c>
      <c r="D18" s="199">
        <v>0</v>
      </c>
      <c r="E18" s="199">
        <v>0</v>
      </c>
      <c r="F18" s="199">
        <v>0</v>
      </c>
      <c r="G18" s="199">
        <v>0</v>
      </c>
      <c r="H18" s="201" t="e">
        <f t="shared" si="0"/>
        <v>#DIV/0!</v>
      </c>
    </row>
    <row r="19" spans="1:8">
      <c r="A19" s="109">
        <v>12</v>
      </c>
      <c r="B19" s="1" t="s">
        <v>61</v>
      </c>
      <c r="C19" s="199">
        <v>0</v>
      </c>
      <c r="D19" s="199">
        <v>0</v>
      </c>
      <c r="E19" s="199">
        <v>0</v>
      </c>
      <c r="F19" s="199">
        <v>0</v>
      </c>
      <c r="G19" s="199">
        <v>0</v>
      </c>
      <c r="H19" s="201" t="e">
        <f t="shared" si="0"/>
        <v>#DIV/0!</v>
      </c>
    </row>
    <row r="20" spans="1:8">
      <c r="A20" s="109">
        <v>13</v>
      </c>
      <c r="B20" s="1" t="s">
        <v>144</v>
      </c>
      <c r="C20" s="199">
        <v>0</v>
      </c>
      <c r="D20" s="199">
        <v>0</v>
      </c>
      <c r="E20" s="199">
        <v>0</v>
      </c>
      <c r="F20" s="199">
        <v>0</v>
      </c>
      <c r="G20" s="199">
        <v>0</v>
      </c>
      <c r="H20" s="201" t="e">
        <f t="shared" si="0"/>
        <v>#DIV/0!</v>
      </c>
    </row>
    <row r="21" spans="1:8">
      <c r="A21" s="109">
        <v>14</v>
      </c>
      <c r="B21" s="1" t="s">
        <v>63</v>
      </c>
      <c r="C21" s="199">
        <v>634023.23</v>
      </c>
      <c r="D21" s="199">
        <v>0</v>
      </c>
      <c r="E21" s="199">
        <v>0</v>
      </c>
      <c r="F21" s="199">
        <v>634023.23</v>
      </c>
      <c r="G21" s="199">
        <v>634023.23</v>
      </c>
      <c r="H21" s="201">
        <f t="shared" si="0"/>
        <v>1</v>
      </c>
    </row>
    <row r="22" spans="1:8" ht="15.75" thickBot="1">
      <c r="A22" s="112"/>
      <c r="B22" s="113" t="s">
        <v>64</v>
      </c>
      <c r="C22" s="200">
        <f>SUM(C8:C21)</f>
        <v>6612268.5500000007</v>
      </c>
      <c r="D22" s="200">
        <f>SUM(D8:D21)</f>
        <v>0</v>
      </c>
      <c r="E22" s="200">
        <f>SUM(E8:E21)</f>
        <v>0</v>
      </c>
      <c r="F22" s="200">
        <f>SUM(F8:F21)</f>
        <v>2985926.2459999998</v>
      </c>
      <c r="G22" s="200">
        <f>SUM(G8:G21)</f>
        <v>2985926.2459999998</v>
      </c>
      <c r="H22" s="202">
        <f>G22/(C22+E22)</f>
        <v>0.45157365031703067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I15" sqref="I15"/>
    </sheetView>
  </sheetViews>
  <sheetFormatPr defaultColWidth="9.125" defaultRowHeight="15"/>
  <cols>
    <col min="1" max="1" width="10.5" style="173" bestFit="1" customWidth="1"/>
    <col min="2" max="2" width="104.125" style="173" customWidth="1"/>
    <col min="3" max="11" width="12.75" style="173" customWidth="1"/>
    <col min="12" max="16384" width="9.125" style="173"/>
  </cols>
  <sheetData>
    <row r="1" spans="1:11">
      <c r="A1" s="173" t="s">
        <v>30</v>
      </c>
      <c r="B1" s="3" t="str">
        <f>'Info '!C2</f>
        <v>Paysera Bank Georgia JSC</v>
      </c>
    </row>
    <row r="2" spans="1:11">
      <c r="A2" s="173" t="s">
        <v>31</v>
      </c>
      <c r="B2" s="332">
        <f>'1. key ratios '!B2</f>
        <v>45016</v>
      </c>
    </row>
    <row r="4" spans="1:11" ht="15.75" thickBot="1">
      <c r="A4" s="173" t="s">
        <v>146</v>
      </c>
      <c r="B4" s="241" t="s">
        <v>253</v>
      </c>
    </row>
    <row r="5" spans="1:11" ht="30" customHeight="1">
      <c r="A5" s="681"/>
      <c r="B5" s="682"/>
      <c r="C5" s="683" t="s">
        <v>305</v>
      </c>
      <c r="D5" s="683"/>
      <c r="E5" s="683"/>
      <c r="F5" s="683" t="s">
        <v>306</v>
      </c>
      <c r="G5" s="683"/>
      <c r="H5" s="683"/>
      <c r="I5" s="683" t="s">
        <v>307</v>
      </c>
      <c r="J5" s="683"/>
      <c r="K5" s="684"/>
    </row>
    <row r="6" spans="1:11">
      <c r="A6" s="212"/>
      <c r="B6" s="213"/>
      <c r="C6" s="24" t="s">
        <v>32</v>
      </c>
      <c r="D6" s="24" t="s">
        <v>33</v>
      </c>
      <c r="E6" s="24" t="s">
        <v>34</v>
      </c>
      <c r="F6" s="24" t="s">
        <v>32</v>
      </c>
      <c r="G6" s="24" t="s">
        <v>33</v>
      </c>
      <c r="H6" s="24" t="s">
        <v>34</v>
      </c>
      <c r="I6" s="24" t="s">
        <v>32</v>
      </c>
      <c r="J6" s="24" t="s">
        <v>33</v>
      </c>
      <c r="K6" s="603" t="s">
        <v>34</v>
      </c>
    </row>
    <row r="7" spans="1:11">
      <c r="A7" s="214" t="s">
        <v>256</v>
      </c>
      <c r="B7" s="215"/>
      <c r="C7" s="215"/>
      <c r="D7" s="215"/>
      <c r="E7" s="215"/>
      <c r="F7" s="215"/>
      <c r="G7" s="215"/>
      <c r="H7" s="215"/>
      <c r="I7" s="215"/>
      <c r="J7" s="215"/>
      <c r="K7" s="216"/>
    </row>
    <row r="8" spans="1:11">
      <c r="A8" s="217">
        <v>1</v>
      </c>
      <c r="B8" s="218" t="s">
        <v>254</v>
      </c>
      <c r="C8" s="219"/>
      <c r="D8" s="219"/>
      <c r="E8" s="219"/>
      <c r="F8" s="600">
        <v>2033977.47</v>
      </c>
      <c r="G8" s="600">
        <v>3843938.2399999998</v>
      </c>
      <c r="H8" s="600">
        <v>5877915.71</v>
      </c>
      <c r="I8" s="600">
        <v>-90088.010000000009</v>
      </c>
      <c r="J8" s="600">
        <v>-10241.6</v>
      </c>
      <c r="K8" s="601">
        <v>-100329.61000000002</v>
      </c>
    </row>
    <row r="9" spans="1:11">
      <c r="A9" s="214" t="s">
        <v>257</v>
      </c>
      <c r="B9" s="215"/>
      <c r="C9" s="215"/>
      <c r="D9" s="215"/>
      <c r="E9" s="215"/>
      <c r="F9" s="215"/>
      <c r="G9" s="215"/>
      <c r="H9" s="215"/>
      <c r="I9" s="215"/>
      <c r="J9" s="215"/>
      <c r="K9" s="216"/>
    </row>
    <row r="10" spans="1:11">
      <c r="A10" s="220">
        <v>2</v>
      </c>
      <c r="B10" s="221" t="s">
        <v>265</v>
      </c>
      <c r="C10" s="221"/>
      <c r="D10" s="222"/>
      <c r="E10" s="222"/>
      <c r="F10" s="600">
        <v>0</v>
      </c>
      <c r="G10" s="600">
        <v>0</v>
      </c>
      <c r="H10" s="600">
        <v>0</v>
      </c>
      <c r="I10" s="600">
        <v>0</v>
      </c>
      <c r="J10" s="600">
        <v>0</v>
      </c>
      <c r="K10" s="601">
        <v>0</v>
      </c>
    </row>
    <row r="11" spans="1:11">
      <c r="A11" s="220">
        <v>3</v>
      </c>
      <c r="B11" s="221" t="s">
        <v>259</v>
      </c>
      <c r="C11" s="221"/>
      <c r="D11" s="222"/>
      <c r="E11" s="222"/>
      <c r="F11" s="600">
        <v>0</v>
      </c>
      <c r="G11" s="600">
        <v>0</v>
      </c>
      <c r="H11" s="600">
        <v>0</v>
      </c>
      <c r="I11" s="600">
        <v>0</v>
      </c>
      <c r="J11" s="600">
        <v>0</v>
      </c>
      <c r="K11" s="601">
        <v>0</v>
      </c>
    </row>
    <row r="12" spans="1:11">
      <c r="A12" s="220">
        <v>4</v>
      </c>
      <c r="B12" s="221" t="s">
        <v>260</v>
      </c>
      <c r="C12" s="221"/>
      <c r="D12" s="222"/>
      <c r="E12" s="222"/>
      <c r="F12" s="600">
        <v>0</v>
      </c>
      <c r="G12" s="600">
        <v>0</v>
      </c>
      <c r="H12" s="600">
        <v>0</v>
      </c>
      <c r="I12" s="600">
        <v>0</v>
      </c>
      <c r="J12" s="600">
        <v>0</v>
      </c>
      <c r="K12" s="601">
        <v>0</v>
      </c>
    </row>
    <row r="13" spans="1:11">
      <c r="A13" s="220">
        <v>5</v>
      </c>
      <c r="B13" s="221" t="s">
        <v>268</v>
      </c>
      <c r="C13" s="221"/>
      <c r="D13" s="222"/>
      <c r="E13" s="222"/>
      <c r="F13" s="600">
        <v>0</v>
      </c>
      <c r="G13" s="600">
        <v>0</v>
      </c>
      <c r="H13" s="600">
        <v>0</v>
      </c>
      <c r="I13" s="600">
        <v>0</v>
      </c>
      <c r="J13" s="600">
        <v>0</v>
      </c>
      <c r="K13" s="601">
        <v>0</v>
      </c>
    </row>
    <row r="14" spans="1:11">
      <c r="A14" s="220">
        <v>6</v>
      </c>
      <c r="B14" s="221" t="s">
        <v>300</v>
      </c>
      <c r="C14" s="221"/>
      <c r="D14" s="222"/>
      <c r="E14" s="222"/>
      <c r="F14" s="600">
        <v>0</v>
      </c>
      <c r="G14" s="600">
        <v>0</v>
      </c>
      <c r="H14" s="600">
        <v>0</v>
      </c>
      <c r="I14" s="600">
        <v>0</v>
      </c>
      <c r="J14" s="600">
        <v>0</v>
      </c>
      <c r="K14" s="601">
        <v>0</v>
      </c>
    </row>
    <row r="15" spans="1:11">
      <c r="A15" s="220">
        <v>7</v>
      </c>
      <c r="B15" s="221" t="s">
        <v>301</v>
      </c>
      <c r="C15" s="221"/>
      <c r="D15" s="222"/>
      <c r="E15" s="222"/>
      <c r="F15" s="600">
        <v>7483.4299999999994</v>
      </c>
      <c r="G15" s="600">
        <v>0</v>
      </c>
      <c r="H15" s="600">
        <v>7483.4299999999994</v>
      </c>
      <c r="I15" s="600">
        <v>7483.4299999999994</v>
      </c>
      <c r="J15" s="600">
        <v>0</v>
      </c>
      <c r="K15" s="601">
        <v>7483.4299999999994</v>
      </c>
    </row>
    <row r="16" spans="1:11">
      <c r="A16" s="220">
        <v>8</v>
      </c>
      <c r="B16" s="223" t="s">
        <v>261</v>
      </c>
      <c r="C16" s="221"/>
      <c r="D16" s="222"/>
      <c r="E16" s="222"/>
      <c r="F16" s="600">
        <v>7483.4299999999994</v>
      </c>
      <c r="G16" s="600">
        <v>0</v>
      </c>
      <c r="H16" s="600">
        <v>7483.4299999999994</v>
      </c>
      <c r="I16" s="600">
        <v>7483.4299999999994</v>
      </c>
      <c r="J16" s="600">
        <v>0</v>
      </c>
      <c r="K16" s="601">
        <v>7483.4299999999994</v>
      </c>
    </row>
    <row r="17" spans="1:11">
      <c r="A17" s="214" t="s">
        <v>258</v>
      </c>
      <c r="B17" s="215"/>
      <c r="C17" s="215"/>
      <c r="D17" s="215"/>
      <c r="E17" s="215"/>
      <c r="F17" s="215"/>
      <c r="G17" s="215"/>
      <c r="H17" s="215"/>
      <c r="I17" s="215"/>
      <c r="J17" s="215"/>
      <c r="K17" s="216"/>
    </row>
    <row r="18" spans="1:11">
      <c r="A18" s="220">
        <v>9</v>
      </c>
      <c r="B18" s="221" t="s">
        <v>264</v>
      </c>
      <c r="C18" s="221"/>
      <c r="D18" s="222"/>
      <c r="E18" s="222"/>
      <c r="F18" s="600">
        <v>0</v>
      </c>
      <c r="G18" s="600">
        <v>0</v>
      </c>
      <c r="H18" s="600">
        <v>0</v>
      </c>
      <c r="I18" s="600">
        <v>0</v>
      </c>
      <c r="J18" s="600">
        <v>0</v>
      </c>
      <c r="K18" s="601">
        <v>0</v>
      </c>
    </row>
    <row r="19" spans="1:11">
      <c r="A19" s="220">
        <v>10</v>
      </c>
      <c r="B19" s="221" t="s">
        <v>302</v>
      </c>
      <c r="C19" s="221"/>
      <c r="D19" s="222"/>
      <c r="E19" s="222"/>
      <c r="F19" s="600">
        <v>0</v>
      </c>
      <c r="G19" s="600">
        <v>0</v>
      </c>
      <c r="H19" s="600">
        <v>0</v>
      </c>
      <c r="I19" s="600">
        <v>0</v>
      </c>
      <c r="J19" s="600">
        <v>0</v>
      </c>
      <c r="K19" s="601">
        <v>0</v>
      </c>
    </row>
    <row r="20" spans="1:11">
      <c r="A20" s="220">
        <v>11</v>
      </c>
      <c r="B20" s="221" t="s">
        <v>263</v>
      </c>
      <c r="C20" s="221"/>
      <c r="D20" s="222"/>
      <c r="E20" s="222"/>
      <c r="F20" s="600">
        <v>0</v>
      </c>
      <c r="G20" s="600">
        <v>0</v>
      </c>
      <c r="H20" s="600">
        <v>0</v>
      </c>
      <c r="I20" s="600">
        <v>2124065.48</v>
      </c>
      <c r="J20" s="600">
        <v>3854179.84</v>
      </c>
      <c r="K20" s="601">
        <v>5978245.3200000003</v>
      </c>
    </row>
    <row r="21" spans="1:11" ht="15.75" thickBot="1">
      <c r="A21" s="224">
        <v>12</v>
      </c>
      <c r="B21" s="225" t="s">
        <v>262</v>
      </c>
      <c r="C21" s="226"/>
      <c r="D21" s="227"/>
      <c r="E21" s="226"/>
      <c r="F21" s="600">
        <v>0</v>
      </c>
      <c r="G21" s="600">
        <v>0</v>
      </c>
      <c r="H21" s="600">
        <v>0</v>
      </c>
      <c r="I21" s="600">
        <v>2124065.48</v>
      </c>
      <c r="J21" s="600">
        <v>3854179.84</v>
      </c>
      <c r="K21" s="602">
        <v>5978245.3200000003</v>
      </c>
    </row>
    <row r="22" spans="1:11" ht="38.25" customHeight="1" thickBot="1">
      <c r="A22" s="228"/>
      <c r="B22" s="229"/>
      <c r="C22" s="229"/>
      <c r="D22" s="229"/>
      <c r="E22" s="229"/>
      <c r="F22" s="685" t="s">
        <v>304</v>
      </c>
      <c r="G22" s="683"/>
      <c r="H22" s="683"/>
      <c r="I22" s="685" t="s">
        <v>269</v>
      </c>
      <c r="J22" s="683"/>
      <c r="K22" s="684"/>
    </row>
    <row r="23" spans="1:11" ht="15.75" thickBot="1">
      <c r="A23" s="230">
        <v>13</v>
      </c>
      <c r="B23" s="231" t="s">
        <v>254</v>
      </c>
      <c r="C23" s="232"/>
      <c r="D23" s="232"/>
      <c r="E23" s="232"/>
      <c r="F23" s="604">
        <v>2033977.47</v>
      </c>
      <c r="G23" s="604">
        <v>3843938.2399999998</v>
      </c>
      <c r="H23" s="604">
        <v>5877915.71</v>
      </c>
      <c r="I23" s="604">
        <v>-90088.010000000009</v>
      </c>
      <c r="J23" s="604">
        <v>-10241.6</v>
      </c>
      <c r="K23" s="605">
        <v>-100329.61000000002</v>
      </c>
    </row>
    <row r="24" spans="1:11" ht="15.75" thickBot="1">
      <c r="A24" s="233">
        <v>14</v>
      </c>
      <c r="B24" s="234" t="s">
        <v>266</v>
      </c>
      <c r="C24" s="235"/>
      <c r="D24" s="236"/>
      <c r="E24" s="237"/>
      <c r="F24" s="604">
        <v>7483.4299999999994</v>
      </c>
      <c r="G24" s="604">
        <v>0</v>
      </c>
      <c r="H24" s="604">
        <v>7483.4299999999994</v>
      </c>
      <c r="I24" s="604">
        <v>1870.8574999999998</v>
      </c>
      <c r="J24" s="604">
        <v>0</v>
      </c>
      <c r="K24" s="605">
        <v>1870.8574999999998</v>
      </c>
    </row>
    <row r="25" spans="1:11" ht="15.75" thickBot="1">
      <c r="A25" s="238">
        <v>15</v>
      </c>
      <c r="B25" s="239" t="s">
        <v>267</v>
      </c>
      <c r="C25" s="240"/>
      <c r="D25" s="240"/>
      <c r="E25" s="240"/>
      <c r="F25" s="606">
        <v>271.79748724849435</v>
      </c>
      <c r="G25" s="606">
        <v>0</v>
      </c>
      <c r="H25" s="606">
        <v>785.45743195299485</v>
      </c>
      <c r="I25" s="606">
        <v>-48.153325413613821</v>
      </c>
      <c r="J25" s="606">
        <v>0</v>
      </c>
      <c r="K25" s="607">
        <v>-53.627606592164298</v>
      </c>
    </row>
    <row r="27" spans="1:11" ht="27">
      <c r="B27" s="211"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25" defaultRowHeight="12.75"/>
  <cols>
    <col min="1" max="1" width="10.5" style="4" bestFit="1" customWidth="1"/>
    <col min="2" max="2" width="95" style="4" customWidth="1"/>
    <col min="3" max="3" width="12.5" style="4" bestFit="1" customWidth="1"/>
    <col min="4" max="4" width="11.5" style="4" customWidth="1"/>
    <col min="5" max="5" width="18.25" style="4" bestFit="1" customWidth="1"/>
    <col min="6" max="13" width="12.75" style="4" customWidth="1"/>
    <col min="14" max="14" width="31" style="4" bestFit="1" customWidth="1"/>
    <col min="15" max="16384" width="9.125" style="22"/>
  </cols>
  <sheetData>
    <row r="1" spans="1:14">
      <c r="A1" s="4" t="s">
        <v>30</v>
      </c>
      <c r="B1" s="3" t="str">
        <f>'Info '!C2</f>
        <v>Paysera Bank Georgia JSC</v>
      </c>
    </row>
    <row r="2" spans="1:14" ht="14.25" customHeight="1">
      <c r="A2" s="4" t="s">
        <v>31</v>
      </c>
      <c r="B2" s="332">
        <f>'1. key ratios '!B2</f>
        <v>45016</v>
      </c>
    </row>
    <row r="3" spans="1:14" ht="14.25" customHeight="1"/>
    <row r="4" spans="1:14" ht="13.5" thickBot="1">
      <c r="A4" s="4" t="s">
        <v>162</v>
      </c>
      <c r="B4" s="167" t="s">
        <v>28</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5.5">
      <c r="A6" s="120"/>
      <c r="B6" s="121"/>
      <c r="C6" s="122" t="s">
        <v>161</v>
      </c>
      <c r="D6" s="123" t="s">
        <v>160</v>
      </c>
      <c r="E6" s="124" t="s">
        <v>159</v>
      </c>
      <c r="F6" s="125">
        <v>0</v>
      </c>
      <c r="G6" s="125">
        <v>0.2</v>
      </c>
      <c r="H6" s="125">
        <v>0.35</v>
      </c>
      <c r="I6" s="125">
        <v>0.5</v>
      </c>
      <c r="J6" s="125">
        <v>0.75</v>
      </c>
      <c r="K6" s="125">
        <v>1</v>
      </c>
      <c r="L6" s="125">
        <v>1.5</v>
      </c>
      <c r="M6" s="125">
        <v>2.5</v>
      </c>
      <c r="N6" s="166" t="s">
        <v>168</v>
      </c>
    </row>
    <row r="7" spans="1:14" ht="15">
      <c r="A7" s="126">
        <v>1</v>
      </c>
      <c r="B7" s="127" t="s">
        <v>158</v>
      </c>
      <c r="C7" s="128">
        <f>SUM(C8:C13)</f>
        <v>0</v>
      </c>
      <c r="D7" s="121"/>
      <c r="E7" s="129">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131">
        <f>SUM(N8:N13)</f>
        <v>0</v>
      </c>
    </row>
    <row r="8" spans="1:14" ht="14.25">
      <c r="A8" s="126">
        <v>1.1000000000000001</v>
      </c>
      <c r="B8" s="132" t="s">
        <v>156</v>
      </c>
      <c r="C8" s="130">
        <v>0</v>
      </c>
      <c r="D8" s="133">
        <v>0.02</v>
      </c>
      <c r="E8" s="129">
        <f>C8*D8</f>
        <v>0</v>
      </c>
      <c r="F8" s="130"/>
      <c r="G8" s="130"/>
      <c r="H8" s="130"/>
      <c r="I8" s="130"/>
      <c r="J8" s="130"/>
      <c r="K8" s="130"/>
      <c r="L8" s="130"/>
      <c r="M8" s="130"/>
      <c r="N8" s="131">
        <f>SUMPRODUCT($F$6:$M$6,F8:M8)</f>
        <v>0</v>
      </c>
    </row>
    <row r="9" spans="1:14" ht="14.25">
      <c r="A9" s="126">
        <v>1.2</v>
      </c>
      <c r="B9" s="132" t="s">
        <v>155</v>
      </c>
      <c r="C9" s="130">
        <v>0</v>
      </c>
      <c r="D9" s="133">
        <v>0.05</v>
      </c>
      <c r="E9" s="129">
        <f>C9*D9</f>
        <v>0</v>
      </c>
      <c r="F9" s="130"/>
      <c r="G9" s="130"/>
      <c r="H9" s="130"/>
      <c r="I9" s="130"/>
      <c r="J9" s="130"/>
      <c r="K9" s="130"/>
      <c r="L9" s="130"/>
      <c r="M9" s="130"/>
      <c r="N9" s="131">
        <f t="shared" ref="N9:N12" si="1">SUMPRODUCT($F$6:$M$6,F9:M9)</f>
        <v>0</v>
      </c>
    </row>
    <row r="10" spans="1:14" ht="14.25">
      <c r="A10" s="126">
        <v>1.3</v>
      </c>
      <c r="B10" s="132" t="s">
        <v>154</v>
      </c>
      <c r="C10" s="130">
        <v>0</v>
      </c>
      <c r="D10" s="133">
        <v>0.08</v>
      </c>
      <c r="E10" s="129">
        <f>C10*D10</f>
        <v>0</v>
      </c>
      <c r="F10" s="130"/>
      <c r="G10" s="130"/>
      <c r="H10" s="130"/>
      <c r="I10" s="130"/>
      <c r="J10" s="130"/>
      <c r="K10" s="130"/>
      <c r="L10" s="130"/>
      <c r="M10" s="130"/>
      <c r="N10" s="131">
        <f>SUMPRODUCT($F$6:$M$6,F10:M10)</f>
        <v>0</v>
      </c>
    </row>
    <row r="11" spans="1:14" ht="14.25">
      <c r="A11" s="126">
        <v>1.4</v>
      </c>
      <c r="B11" s="132" t="s">
        <v>153</v>
      </c>
      <c r="C11" s="130">
        <v>0</v>
      </c>
      <c r="D11" s="133">
        <v>0.11</v>
      </c>
      <c r="E11" s="129">
        <f>C11*D11</f>
        <v>0</v>
      </c>
      <c r="F11" s="130"/>
      <c r="G11" s="130"/>
      <c r="H11" s="130"/>
      <c r="I11" s="130"/>
      <c r="J11" s="130"/>
      <c r="K11" s="130"/>
      <c r="L11" s="130"/>
      <c r="M11" s="130"/>
      <c r="N11" s="131">
        <f t="shared" si="1"/>
        <v>0</v>
      </c>
    </row>
    <row r="12" spans="1:14" ht="14.25">
      <c r="A12" s="126">
        <v>1.5</v>
      </c>
      <c r="B12" s="132" t="s">
        <v>152</v>
      </c>
      <c r="C12" s="130">
        <v>0</v>
      </c>
      <c r="D12" s="133">
        <v>0.14000000000000001</v>
      </c>
      <c r="E12" s="129">
        <f>C12*D12</f>
        <v>0</v>
      </c>
      <c r="F12" s="130"/>
      <c r="G12" s="130"/>
      <c r="H12" s="130"/>
      <c r="I12" s="130"/>
      <c r="J12" s="130"/>
      <c r="K12" s="130"/>
      <c r="L12" s="130"/>
      <c r="M12" s="130"/>
      <c r="N12" s="131">
        <f t="shared" si="1"/>
        <v>0</v>
      </c>
    </row>
    <row r="13" spans="1:14" ht="14.25">
      <c r="A13" s="126">
        <v>1.6</v>
      </c>
      <c r="B13" s="134" t="s">
        <v>151</v>
      </c>
      <c r="C13" s="130">
        <v>0</v>
      </c>
      <c r="D13" s="135"/>
      <c r="E13" s="130"/>
      <c r="F13" s="130"/>
      <c r="G13" s="130"/>
      <c r="H13" s="130"/>
      <c r="I13" s="130"/>
      <c r="J13" s="130"/>
      <c r="K13" s="130"/>
      <c r="L13" s="130"/>
      <c r="M13" s="130"/>
      <c r="N13" s="131">
        <f>SUMPRODUCT($F$6:$M$6,F13:M13)</f>
        <v>0</v>
      </c>
    </row>
    <row r="14" spans="1:14" ht="15">
      <c r="A14" s="126">
        <v>2</v>
      </c>
      <c r="B14" s="136" t="s">
        <v>157</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4.25">
      <c r="A15" s="126">
        <v>2.1</v>
      </c>
      <c r="B15" s="134" t="s">
        <v>156</v>
      </c>
      <c r="C15" s="130"/>
      <c r="D15" s="133">
        <v>5.0000000000000001E-3</v>
      </c>
      <c r="E15" s="129">
        <f>C15*D15</f>
        <v>0</v>
      </c>
      <c r="F15" s="130"/>
      <c r="G15" s="130"/>
      <c r="H15" s="130"/>
      <c r="I15" s="130"/>
      <c r="J15" s="130"/>
      <c r="K15" s="130"/>
      <c r="L15" s="130"/>
      <c r="M15" s="130"/>
      <c r="N15" s="131">
        <f>SUMPRODUCT($F$6:$M$6,F15:M15)</f>
        <v>0</v>
      </c>
    </row>
    <row r="16" spans="1:14" ht="14.25">
      <c r="A16" s="126">
        <v>2.2000000000000002</v>
      </c>
      <c r="B16" s="134" t="s">
        <v>155</v>
      </c>
      <c r="C16" s="130"/>
      <c r="D16" s="133">
        <v>0.01</v>
      </c>
      <c r="E16" s="129">
        <f>C16*D16</f>
        <v>0</v>
      </c>
      <c r="F16" s="130"/>
      <c r="G16" s="130"/>
      <c r="H16" s="130"/>
      <c r="I16" s="130"/>
      <c r="J16" s="130"/>
      <c r="K16" s="130"/>
      <c r="L16" s="130"/>
      <c r="M16" s="130"/>
      <c r="N16" s="131">
        <f t="shared" ref="N16:N20" si="3">SUMPRODUCT($F$6:$M$6,F16:M16)</f>
        <v>0</v>
      </c>
    </row>
    <row r="17" spans="1:14" ht="14.25">
      <c r="A17" s="126">
        <v>2.2999999999999998</v>
      </c>
      <c r="B17" s="134" t="s">
        <v>154</v>
      </c>
      <c r="C17" s="130"/>
      <c r="D17" s="133">
        <v>0.02</v>
      </c>
      <c r="E17" s="129">
        <f>C17*D17</f>
        <v>0</v>
      </c>
      <c r="F17" s="130"/>
      <c r="G17" s="130"/>
      <c r="H17" s="130"/>
      <c r="I17" s="130"/>
      <c r="J17" s="130"/>
      <c r="K17" s="130"/>
      <c r="L17" s="130"/>
      <c r="M17" s="130"/>
      <c r="N17" s="131">
        <f t="shared" si="3"/>
        <v>0</v>
      </c>
    </row>
    <row r="18" spans="1:14" ht="14.25">
      <c r="A18" s="126">
        <v>2.4</v>
      </c>
      <c r="B18" s="134" t="s">
        <v>153</v>
      </c>
      <c r="C18" s="130"/>
      <c r="D18" s="133">
        <v>0.03</v>
      </c>
      <c r="E18" s="129">
        <f>C18*D18</f>
        <v>0</v>
      </c>
      <c r="F18" s="130"/>
      <c r="G18" s="130"/>
      <c r="H18" s="130"/>
      <c r="I18" s="130"/>
      <c r="J18" s="130"/>
      <c r="K18" s="130"/>
      <c r="L18" s="130"/>
      <c r="M18" s="130"/>
      <c r="N18" s="131">
        <f t="shared" si="3"/>
        <v>0</v>
      </c>
    </row>
    <row r="19" spans="1:14" ht="14.25">
      <c r="A19" s="126">
        <v>2.5</v>
      </c>
      <c r="B19" s="134" t="s">
        <v>152</v>
      </c>
      <c r="C19" s="130"/>
      <c r="D19" s="133">
        <v>0.04</v>
      </c>
      <c r="E19" s="129">
        <f>C19*D19</f>
        <v>0</v>
      </c>
      <c r="F19" s="130"/>
      <c r="G19" s="130"/>
      <c r="H19" s="130"/>
      <c r="I19" s="130"/>
      <c r="J19" s="130"/>
      <c r="K19" s="130"/>
      <c r="L19" s="130"/>
      <c r="M19" s="130"/>
      <c r="N19" s="131">
        <f t="shared" si="3"/>
        <v>0</v>
      </c>
    </row>
    <row r="20" spans="1:14" ht="14.25">
      <c r="A20" s="126">
        <v>2.6</v>
      </c>
      <c r="B20" s="134" t="s">
        <v>151</v>
      </c>
      <c r="C20" s="130"/>
      <c r="D20" s="135"/>
      <c r="E20" s="137"/>
      <c r="F20" s="130"/>
      <c r="G20" s="130"/>
      <c r="H20" s="130"/>
      <c r="I20" s="130"/>
      <c r="J20" s="130"/>
      <c r="K20" s="130"/>
      <c r="L20" s="130"/>
      <c r="M20" s="130"/>
      <c r="N20" s="131">
        <f t="shared" si="3"/>
        <v>0</v>
      </c>
    </row>
    <row r="21" spans="1:14" ht="15.75" thickBot="1">
      <c r="A21" s="138"/>
      <c r="B21" s="139" t="s">
        <v>64</v>
      </c>
      <c r="C21" s="114">
        <f>C14+C7</f>
        <v>0</v>
      </c>
      <c r="D21" s="140"/>
      <c r="E21" s="141">
        <f>E14+E7</f>
        <v>0</v>
      </c>
      <c r="F21" s="142">
        <f>F7+F14</f>
        <v>0</v>
      </c>
      <c r="G21" s="142">
        <f t="shared" ref="G21:L21" si="4">G7+G14</f>
        <v>0</v>
      </c>
      <c r="H21" s="142">
        <f t="shared" si="4"/>
        <v>0</v>
      </c>
      <c r="I21" s="142">
        <f t="shared" si="4"/>
        <v>0</v>
      </c>
      <c r="J21" s="142">
        <f t="shared" si="4"/>
        <v>0</v>
      </c>
      <c r="K21" s="142">
        <f t="shared" si="4"/>
        <v>0</v>
      </c>
      <c r="L21" s="142">
        <f t="shared" si="4"/>
        <v>0</v>
      </c>
      <c r="M21" s="142">
        <f>M7+M14</f>
        <v>0</v>
      </c>
      <c r="N21" s="143">
        <f>N14+N7</f>
        <v>0</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G27" sqref="G27"/>
    </sheetView>
  </sheetViews>
  <sheetFormatPr defaultRowHeight="15"/>
  <cols>
    <col min="1" max="1" width="11.5" customWidth="1"/>
    <col min="2" max="2" width="76.875" style="267" customWidth="1"/>
    <col min="3" max="3" width="22.875" customWidth="1"/>
  </cols>
  <sheetData>
    <row r="1" spans="1:3">
      <c r="A1" s="2" t="s">
        <v>30</v>
      </c>
      <c r="B1" s="3" t="str">
        <f>'Info '!C2</f>
        <v>Paysera Bank Georgia JSC</v>
      </c>
    </row>
    <row r="2" spans="1:3">
      <c r="A2" s="2" t="s">
        <v>31</v>
      </c>
      <c r="B2" s="332">
        <f>'1. key ratios '!B2</f>
        <v>45016</v>
      </c>
    </row>
    <row r="3" spans="1:3">
      <c r="A3" s="4"/>
      <c r="B3"/>
    </row>
    <row r="4" spans="1:3">
      <c r="A4" s="4" t="s">
        <v>308</v>
      </c>
      <c r="B4" t="s">
        <v>309</v>
      </c>
    </row>
    <row r="5" spans="1:3">
      <c r="A5" s="268" t="s">
        <v>310</v>
      </c>
      <c r="B5" s="269"/>
      <c r="C5" s="270"/>
    </row>
    <row r="6" spans="1:3">
      <c r="A6" s="271">
        <v>1</v>
      </c>
      <c r="B6" s="272" t="s">
        <v>361</v>
      </c>
      <c r="C6" s="273">
        <v>6813561.21</v>
      </c>
    </row>
    <row r="7" spans="1:3">
      <c r="A7" s="271">
        <v>2</v>
      </c>
      <c r="B7" s="272" t="s">
        <v>311</v>
      </c>
      <c r="C7" s="273">
        <v>-201292.66</v>
      </c>
    </row>
    <row r="8" spans="1:3" ht="24">
      <c r="A8" s="274">
        <v>3</v>
      </c>
      <c r="B8" s="275" t="s">
        <v>312</v>
      </c>
      <c r="C8" s="273">
        <f>C6+C7</f>
        <v>6612268.5499999998</v>
      </c>
    </row>
    <row r="9" spans="1:3">
      <c r="A9" s="268" t="s">
        <v>313</v>
      </c>
      <c r="B9" s="269"/>
      <c r="C9" s="276"/>
    </row>
    <row r="10" spans="1:3">
      <c r="A10" s="277">
        <v>4</v>
      </c>
      <c r="B10" s="278" t="s">
        <v>314</v>
      </c>
      <c r="C10" s="273"/>
    </row>
    <row r="11" spans="1:3">
      <c r="A11" s="277">
        <v>5</v>
      </c>
      <c r="B11" s="279" t="s">
        <v>315</v>
      </c>
      <c r="C11" s="273"/>
    </row>
    <row r="12" spans="1:3">
      <c r="A12" s="277" t="s">
        <v>316</v>
      </c>
      <c r="B12" s="279" t="s">
        <v>317</v>
      </c>
      <c r="C12" s="273"/>
    </row>
    <row r="13" spans="1:3" ht="24">
      <c r="A13" s="280">
        <v>6</v>
      </c>
      <c r="B13" s="278" t="s">
        <v>318</v>
      </c>
      <c r="C13" s="273"/>
    </row>
    <row r="14" spans="1:3">
      <c r="A14" s="280">
        <v>7</v>
      </c>
      <c r="B14" s="281" t="s">
        <v>319</v>
      </c>
      <c r="C14" s="273"/>
    </row>
    <row r="15" spans="1:3">
      <c r="A15" s="282">
        <v>8</v>
      </c>
      <c r="B15" s="283" t="s">
        <v>320</v>
      </c>
      <c r="C15" s="273"/>
    </row>
    <row r="16" spans="1:3">
      <c r="A16" s="280">
        <v>9</v>
      </c>
      <c r="B16" s="281" t="s">
        <v>321</v>
      </c>
      <c r="C16" s="273"/>
    </row>
    <row r="17" spans="1:3">
      <c r="A17" s="280">
        <v>10</v>
      </c>
      <c r="B17" s="281" t="s">
        <v>322</v>
      </c>
      <c r="C17" s="273"/>
    </row>
    <row r="18" spans="1:3">
      <c r="A18" s="284">
        <v>11</v>
      </c>
      <c r="B18" s="285" t="s">
        <v>323</v>
      </c>
      <c r="C18" s="286">
        <f>SUM(C10:C17)</f>
        <v>0</v>
      </c>
    </row>
    <row r="19" spans="1:3">
      <c r="A19" s="287" t="s">
        <v>324</v>
      </c>
      <c r="B19" s="288"/>
      <c r="C19" s="289"/>
    </row>
    <row r="20" spans="1:3">
      <c r="A20" s="290">
        <v>12</v>
      </c>
      <c r="B20" s="278" t="s">
        <v>325</v>
      </c>
      <c r="C20" s="273"/>
    </row>
    <row r="21" spans="1:3">
      <c r="A21" s="290">
        <v>13</v>
      </c>
      <c r="B21" s="278" t="s">
        <v>326</v>
      </c>
      <c r="C21" s="273"/>
    </row>
    <row r="22" spans="1:3">
      <c r="A22" s="290">
        <v>14</v>
      </c>
      <c r="B22" s="278" t="s">
        <v>327</v>
      </c>
      <c r="C22" s="273"/>
    </row>
    <row r="23" spans="1:3" ht="24">
      <c r="A23" s="290" t="s">
        <v>328</v>
      </c>
      <c r="B23" s="278" t="s">
        <v>329</v>
      </c>
      <c r="C23" s="273"/>
    </row>
    <row r="24" spans="1:3">
      <c r="A24" s="290">
        <v>15</v>
      </c>
      <c r="B24" s="278" t="s">
        <v>330</v>
      </c>
      <c r="C24" s="273"/>
    </row>
    <row r="25" spans="1:3">
      <c r="A25" s="290" t="s">
        <v>331</v>
      </c>
      <c r="B25" s="278" t="s">
        <v>332</v>
      </c>
      <c r="C25" s="273"/>
    </row>
    <row r="26" spans="1:3">
      <c r="A26" s="291">
        <v>16</v>
      </c>
      <c r="B26" s="292" t="s">
        <v>333</v>
      </c>
      <c r="C26" s="286">
        <f>SUM(C20:C25)</f>
        <v>0</v>
      </c>
    </row>
    <row r="27" spans="1:3">
      <c r="A27" s="268" t="s">
        <v>334</v>
      </c>
      <c r="B27" s="269"/>
      <c r="C27" s="276"/>
    </row>
    <row r="28" spans="1:3">
      <c r="A28" s="293">
        <v>17</v>
      </c>
      <c r="B28" s="279" t="s">
        <v>335</v>
      </c>
      <c r="C28" s="273"/>
    </row>
    <row r="29" spans="1:3">
      <c r="A29" s="293">
        <v>18</v>
      </c>
      <c r="B29" s="279" t="s">
        <v>336</v>
      </c>
      <c r="C29" s="273"/>
    </row>
    <row r="30" spans="1:3">
      <c r="A30" s="291">
        <v>19</v>
      </c>
      <c r="B30" s="292" t="s">
        <v>337</v>
      </c>
      <c r="C30" s="286">
        <f>C28+C29</f>
        <v>0</v>
      </c>
    </row>
    <row r="31" spans="1:3">
      <c r="A31" s="268" t="s">
        <v>338</v>
      </c>
      <c r="B31" s="269"/>
      <c r="C31" s="276"/>
    </row>
    <row r="32" spans="1:3" ht="24">
      <c r="A32" s="293" t="s">
        <v>339</v>
      </c>
      <c r="B32" s="278" t="s">
        <v>340</v>
      </c>
      <c r="C32" s="294"/>
    </row>
    <row r="33" spans="1:3">
      <c r="A33" s="293" t="s">
        <v>341</v>
      </c>
      <c r="B33" s="279" t="s">
        <v>342</v>
      </c>
      <c r="C33" s="294"/>
    </row>
    <row r="34" spans="1:3">
      <c r="A34" s="268" t="s">
        <v>343</v>
      </c>
      <c r="B34" s="269"/>
      <c r="C34" s="276"/>
    </row>
    <row r="35" spans="1:3">
      <c r="A35" s="295">
        <v>20</v>
      </c>
      <c r="B35" s="296" t="s">
        <v>344</v>
      </c>
      <c r="C35" s="273">
        <v>6341630.0199999996</v>
      </c>
    </row>
    <row r="36" spans="1:3">
      <c r="A36" s="291">
        <v>21</v>
      </c>
      <c r="B36" s="292" t="s">
        <v>345</v>
      </c>
      <c r="C36" s="286">
        <f>C8+C18+C26+C30</f>
        <v>6612268.5499999998</v>
      </c>
    </row>
    <row r="37" spans="1:3">
      <c r="A37" s="268" t="s">
        <v>346</v>
      </c>
      <c r="B37" s="269"/>
      <c r="C37" s="276"/>
    </row>
    <row r="38" spans="1:3">
      <c r="A38" s="291">
        <v>22</v>
      </c>
      <c r="B38" s="292" t="s">
        <v>346</v>
      </c>
      <c r="C38" s="608">
        <f t="shared" ref="C38" si="0">C35/C36</f>
        <v>0.95907024526400997</v>
      </c>
    </row>
    <row r="39" spans="1:3">
      <c r="A39" s="268" t="s">
        <v>347</v>
      </c>
      <c r="B39" s="269"/>
      <c r="C39" s="276"/>
    </row>
    <row r="40" spans="1:3">
      <c r="A40" s="297" t="s">
        <v>348</v>
      </c>
      <c r="B40" s="278" t="s">
        <v>349</v>
      </c>
      <c r="C40" s="294"/>
    </row>
    <row r="41" spans="1:3">
      <c r="A41" s="298" t="s">
        <v>350</v>
      </c>
      <c r="B41" s="272" t="s">
        <v>351</v>
      </c>
      <c r="C41" s="294"/>
    </row>
    <row r="43" spans="1:3">
      <c r="B43" s="267"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6" activePane="bottomRight" state="frozen"/>
      <selection pane="topRight" activeCell="C1" sqref="C1"/>
      <selection pane="bottomLeft" activeCell="A6" sqref="A6"/>
      <selection pane="bottomRight" activeCell="D26" sqref="D26"/>
    </sheetView>
  </sheetViews>
  <sheetFormatPr defaultRowHeight="15.75"/>
  <cols>
    <col min="1" max="1" width="8.75" style="173"/>
    <col min="2" max="2" width="82.625" style="180" customWidth="1"/>
    <col min="3" max="7" width="17.5" style="173" customWidth="1"/>
  </cols>
  <sheetData>
    <row r="1" spans="1:7">
      <c r="A1" s="173" t="s">
        <v>30</v>
      </c>
      <c r="B1" s="3" t="str">
        <f>'Info '!C2</f>
        <v>Paysera Bank Georgia JSC</v>
      </c>
    </row>
    <row r="2" spans="1:7">
      <c r="A2" s="173" t="s">
        <v>31</v>
      </c>
      <c r="B2" s="332">
        <f>'1. key ratios '!B2</f>
        <v>45016</v>
      </c>
    </row>
    <row r="4" spans="1:7" ht="16.5" thickBot="1">
      <c r="A4" s="173" t="s">
        <v>412</v>
      </c>
      <c r="B4" s="338" t="s">
        <v>373</v>
      </c>
    </row>
    <row r="5" spans="1:7">
      <c r="A5" s="339"/>
      <c r="B5" s="340"/>
      <c r="C5" s="686" t="s">
        <v>374</v>
      </c>
      <c r="D5" s="686"/>
      <c r="E5" s="686"/>
      <c r="F5" s="686"/>
      <c r="G5" s="687" t="s">
        <v>375</v>
      </c>
    </row>
    <row r="6" spans="1:7">
      <c r="A6" s="341"/>
      <c r="B6" s="342"/>
      <c r="C6" s="343" t="s">
        <v>376</v>
      </c>
      <c r="D6" s="343" t="s">
        <v>377</v>
      </c>
      <c r="E6" s="343" t="s">
        <v>378</v>
      </c>
      <c r="F6" s="343" t="s">
        <v>379</v>
      </c>
      <c r="G6" s="688"/>
    </row>
    <row r="7" spans="1:7">
      <c r="A7" s="344"/>
      <c r="B7" s="345" t="s">
        <v>380</v>
      </c>
      <c r="C7" s="346"/>
      <c r="D7" s="346"/>
      <c r="E7" s="346"/>
      <c r="F7" s="346"/>
      <c r="G7" s="347"/>
    </row>
    <row r="8" spans="1:7">
      <c r="A8" s="348">
        <v>1</v>
      </c>
      <c r="B8" s="349" t="s">
        <v>381</v>
      </c>
      <c r="C8" s="350">
        <f>SUM(C9:C10)</f>
        <v>6341630.0199999996</v>
      </c>
      <c r="D8" s="350">
        <f>SUM(D9:D10)</f>
        <v>0</v>
      </c>
      <c r="E8" s="350">
        <f>SUM(E9:E10)</f>
        <v>0</v>
      </c>
      <c r="F8" s="350">
        <f>SUM(F9:F10)</f>
        <v>0</v>
      </c>
      <c r="G8" s="351">
        <f>SUM(G9:G10)</f>
        <v>6820653.8456772361</v>
      </c>
    </row>
    <row r="9" spans="1:7">
      <c r="A9" s="348">
        <v>2</v>
      </c>
      <c r="B9" s="352" t="s">
        <v>382</v>
      </c>
      <c r="C9" s="350">
        <v>6341630.0199999996</v>
      </c>
      <c r="D9" s="350">
        <v>0</v>
      </c>
      <c r="E9" s="350">
        <v>0</v>
      </c>
      <c r="F9" s="350">
        <v>0</v>
      </c>
      <c r="G9" s="350">
        <v>6820653.8456772361</v>
      </c>
    </row>
    <row r="10" spans="1:7">
      <c r="A10" s="348">
        <v>3</v>
      </c>
      <c r="B10" s="352" t="s">
        <v>383</v>
      </c>
      <c r="C10" s="353"/>
      <c r="D10" s="353"/>
      <c r="E10" s="353"/>
      <c r="F10" s="350"/>
      <c r="G10" s="351"/>
    </row>
    <row r="11" spans="1:7" ht="14.45" customHeight="1">
      <c r="A11" s="348">
        <v>4</v>
      </c>
      <c r="B11" s="349" t="s">
        <v>384</v>
      </c>
      <c r="C11" s="350">
        <f t="shared" ref="C11:F11" si="0">SUM(C12:C13)</f>
        <v>0</v>
      </c>
      <c r="D11" s="350">
        <f t="shared" si="0"/>
        <v>0</v>
      </c>
      <c r="E11" s="350">
        <f t="shared" si="0"/>
        <v>0</v>
      </c>
      <c r="F11" s="350">
        <f t="shared" si="0"/>
        <v>0</v>
      </c>
      <c r="G11" s="351">
        <f>SUM(G12:G13)</f>
        <v>0</v>
      </c>
    </row>
    <row r="12" spans="1:7">
      <c r="A12" s="348">
        <v>5</v>
      </c>
      <c r="B12" s="352" t="s">
        <v>385</v>
      </c>
      <c r="C12" s="350"/>
      <c r="D12" s="354"/>
      <c r="E12" s="350"/>
      <c r="F12" s="350"/>
      <c r="G12" s="351"/>
    </row>
    <row r="13" spans="1:7">
      <c r="A13" s="348">
        <v>6</v>
      </c>
      <c r="B13" s="352" t="s">
        <v>386</v>
      </c>
      <c r="C13" s="350"/>
      <c r="D13" s="354"/>
      <c r="E13" s="350"/>
      <c r="F13" s="350"/>
      <c r="G13" s="351"/>
    </row>
    <row r="14" spans="1:7">
      <c r="A14" s="348">
        <v>7</v>
      </c>
      <c r="B14" s="349" t="s">
        <v>387</v>
      </c>
      <c r="C14" s="350">
        <f t="shared" ref="C14:F14" si="1">SUM(C15:C16)</f>
        <v>0</v>
      </c>
      <c r="D14" s="350">
        <f t="shared" si="1"/>
        <v>0</v>
      </c>
      <c r="E14" s="350">
        <f t="shared" si="1"/>
        <v>0</v>
      </c>
      <c r="F14" s="350">
        <f t="shared" si="1"/>
        <v>0</v>
      </c>
      <c r="G14" s="351">
        <f>SUM(G15:G16)</f>
        <v>0</v>
      </c>
    </row>
    <row r="15" spans="1:7" ht="45">
      <c r="A15" s="348">
        <v>8</v>
      </c>
      <c r="B15" s="352" t="s">
        <v>388</v>
      </c>
      <c r="C15" s="350"/>
      <c r="D15" s="354"/>
      <c r="E15" s="350"/>
      <c r="F15" s="350"/>
      <c r="G15" s="351"/>
    </row>
    <row r="16" spans="1:7" ht="30">
      <c r="A16" s="348">
        <v>9</v>
      </c>
      <c r="B16" s="352" t="s">
        <v>389</v>
      </c>
      <c r="C16" s="350"/>
      <c r="D16" s="354"/>
      <c r="E16" s="350"/>
      <c r="F16" s="350"/>
      <c r="G16" s="351"/>
    </row>
    <row r="17" spans="1:7">
      <c r="A17" s="348">
        <v>10</v>
      </c>
      <c r="B17" s="349" t="s">
        <v>390</v>
      </c>
      <c r="C17" s="350"/>
      <c r="D17" s="354"/>
      <c r="E17" s="350"/>
      <c r="F17" s="350"/>
      <c r="G17" s="351"/>
    </row>
    <row r="18" spans="1:7">
      <c r="A18" s="348">
        <v>11</v>
      </c>
      <c r="B18" s="349" t="s">
        <v>391</v>
      </c>
      <c r="C18" s="350">
        <f>SUM(C19:C20)</f>
        <v>3790887.2800000003</v>
      </c>
      <c r="D18" s="354">
        <f t="shared" ref="D18:G18" si="2">SUM(D19:D20)</f>
        <v>22912.68</v>
      </c>
      <c r="E18" s="350">
        <f t="shared" si="2"/>
        <v>0</v>
      </c>
      <c r="F18" s="350">
        <f t="shared" si="2"/>
        <v>247725.84</v>
      </c>
      <c r="G18" s="351">
        <f t="shared" si="2"/>
        <v>0</v>
      </c>
    </row>
    <row r="19" spans="1:7">
      <c r="A19" s="348">
        <v>12</v>
      </c>
      <c r="B19" s="352" t="s">
        <v>392</v>
      </c>
      <c r="C19" s="353"/>
      <c r="D19" s="354"/>
      <c r="E19" s="350"/>
      <c r="F19" s="350"/>
      <c r="G19" s="351"/>
    </row>
    <row r="20" spans="1:7">
      <c r="A20" s="348">
        <v>13</v>
      </c>
      <c r="B20" s="352" t="s">
        <v>393</v>
      </c>
      <c r="C20" s="350">
        <v>3790887.2800000003</v>
      </c>
      <c r="D20" s="350">
        <v>22912.68</v>
      </c>
      <c r="E20" s="350">
        <v>0</v>
      </c>
      <c r="F20" s="350">
        <v>247725.84</v>
      </c>
      <c r="G20" s="350">
        <v>0</v>
      </c>
    </row>
    <row r="21" spans="1:7">
      <c r="A21" s="355">
        <v>14</v>
      </c>
      <c r="B21" s="356" t="s">
        <v>394</v>
      </c>
      <c r="C21" s="353"/>
      <c r="D21" s="353"/>
      <c r="E21" s="353"/>
      <c r="F21" s="353"/>
      <c r="G21" s="357">
        <f>SUM(G8,G11,G14,G17,G18)</f>
        <v>6820653.8456772361</v>
      </c>
    </row>
    <row r="22" spans="1:7">
      <c r="A22" s="358"/>
      <c r="B22" s="359" t="s">
        <v>395</v>
      </c>
      <c r="C22" s="360"/>
      <c r="D22" s="361"/>
      <c r="E22" s="360"/>
      <c r="F22" s="360"/>
      <c r="G22" s="362"/>
    </row>
    <row r="23" spans="1:7">
      <c r="A23" s="348">
        <v>15</v>
      </c>
      <c r="B23" s="349" t="s">
        <v>396</v>
      </c>
      <c r="C23" s="350">
        <v>0</v>
      </c>
      <c r="D23" s="350">
        <v>5978245.3200000003</v>
      </c>
      <c r="E23" s="350">
        <v>0</v>
      </c>
      <c r="F23" s="350">
        <v>0</v>
      </c>
      <c r="G23" s="350">
        <v>298912.266</v>
      </c>
    </row>
    <row r="24" spans="1:7">
      <c r="A24" s="348">
        <v>16</v>
      </c>
      <c r="B24" s="349" t="s">
        <v>397</v>
      </c>
      <c r="C24" s="350">
        <f>SUM(C25:C27,C29,C31)</f>
        <v>0</v>
      </c>
      <c r="D24" s="354">
        <f t="shared" ref="D24:G24" si="3">SUM(D25:D27,D29,D31)</f>
        <v>0</v>
      </c>
      <c r="E24" s="350">
        <f t="shared" si="3"/>
        <v>0</v>
      </c>
      <c r="F24" s="350">
        <f t="shared" si="3"/>
        <v>0</v>
      </c>
      <c r="G24" s="351">
        <f t="shared" si="3"/>
        <v>0</v>
      </c>
    </row>
    <row r="25" spans="1:7">
      <c r="A25" s="348">
        <v>17</v>
      </c>
      <c r="B25" s="352" t="s">
        <v>398</v>
      </c>
      <c r="C25" s="350"/>
      <c r="D25" s="354"/>
      <c r="E25" s="350"/>
      <c r="F25" s="350"/>
      <c r="G25" s="351"/>
    </row>
    <row r="26" spans="1:7" ht="30">
      <c r="A26" s="348">
        <v>18</v>
      </c>
      <c r="B26" s="352" t="s">
        <v>399</v>
      </c>
      <c r="C26" s="350"/>
      <c r="D26" s="354"/>
      <c r="E26" s="350"/>
      <c r="F26" s="350"/>
      <c r="G26" s="351"/>
    </row>
    <row r="27" spans="1:7">
      <c r="A27" s="348">
        <v>19</v>
      </c>
      <c r="B27" s="352" t="s">
        <v>400</v>
      </c>
      <c r="C27" s="350"/>
      <c r="D27" s="354"/>
      <c r="E27" s="350"/>
      <c r="F27" s="350"/>
      <c r="G27" s="351"/>
    </row>
    <row r="28" spans="1:7">
      <c r="A28" s="348">
        <v>20</v>
      </c>
      <c r="B28" s="363" t="s">
        <v>401</v>
      </c>
      <c r="C28" s="350"/>
      <c r="D28" s="354"/>
      <c r="E28" s="350"/>
      <c r="F28" s="350"/>
      <c r="G28" s="351"/>
    </row>
    <row r="29" spans="1:7">
      <c r="A29" s="348">
        <v>21</v>
      </c>
      <c r="B29" s="352" t="s">
        <v>402</v>
      </c>
      <c r="C29" s="350"/>
      <c r="D29" s="354"/>
      <c r="E29" s="350"/>
      <c r="F29" s="350"/>
      <c r="G29" s="351"/>
    </row>
    <row r="30" spans="1:7">
      <c r="A30" s="348">
        <v>22</v>
      </c>
      <c r="B30" s="363" t="s">
        <v>401</v>
      </c>
      <c r="C30" s="350"/>
      <c r="D30" s="354"/>
      <c r="E30" s="350"/>
      <c r="F30" s="350"/>
      <c r="G30" s="351"/>
    </row>
    <row r="31" spans="1:7">
      <c r="A31" s="348">
        <v>23</v>
      </c>
      <c r="B31" s="352" t="s">
        <v>403</v>
      </c>
      <c r="C31" s="350"/>
      <c r="D31" s="354"/>
      <c r="E31" s="350"/>
      <c r="F31" s="350"/>
      <c r="G31" s="351"/>
    </row>
    <row r="32" spans="1:7">
      <c r="A32" s="348">
        <v>24</v>
      </c>
      <c r="B32" s="349" t="s">
        <v>404</v>
      </c>
      <c r="C32" s="350"/>
      <c r="D32" s="354"/>
      <c r="E32" s="350"/>
      <c r="F32" s="350"/>
      <c r="G32" s="351"/>
    </row>
    <row r="33" spans="1:7">
      <c r="A33" s="348">
        <v>25</v>
      </c>
      <c r="B33" s="349" t="s">
        <v>405</v>
      </c>
      <c r="C33" s="350">
        <f>SUM(C34:C35)</f>
        <v>200000</v>
      </c>
      <c r="D33" s="350">
        <f>SUM(D34:D35)</f>
        <v>102526.7</v>
      </c>
      <c r="E33" s="350">
        <f>SUM(E34:E35)</f>
        <v>84165.94</v>
      </c>
      <c r="F33" s="350">
        <f>SUM(F34:F35)</f>
        <v>448623.25000000006</v>
      </c>
      <c r="G33" s="351">
        <f>SUM(G34:G35)</f>
        <v>835315.89000000013</v>
      </c>
    </row>
    <row r="34" spans="1:7">
      <c r="A34" s="348">
        <v>26</v>
      </c>
      <c r="B34" s="352" t="s">
        <v>406</v>
      </c>
      <c r="C34" s="353"/>
      <c r="D34" s="354"/>
      <c r="E34" s="350"/>
      <c r="F34" s="350"/>
      <c r="G34" s="351"/>
    </row>
    <row r="35" spans="1:7">
      <c r="A35" s="348">
        <v>27</v>
      </c>
      <c r="B35" s="352" t="s">
        <v>407</v>
      </c>
      <c r="C35" s="350">
        <v>200000</v>
      </c>
      <c r="D35" s="350">
        <v>102526.7</v>
      </c>
      <c r="E35" s="350">
        <v>84165.94</v>
      </c>
      <c r="F35" s="350">
        <v>448623.25000000006</v>
      </c>
      <c r="G35" s="350">
        <v>835315.89000000013</v>
      </c>
    </row>
    <row r="36" spans="1:7">
      <c r="A36" s="348">
        <v>28</v>
      </c>
      <c r="B36" s="349" t="s">
        <v>408</v>
      </c>
      <c r="C36" s="350"/>
      <c r="D36" s="350"/>
      <c r="E36" s="350"/>
      <c r="F36" s="350"/>
      <c r="G36" s="350"/>
    </row>
    <row r="37" spans="1:7">
      <c r="A37" s="355">
        <v>29</v>
      </c>
      <c r="B37" s="356" t="s">
        <v>409</v>
      </c>
      <c r="C37" s="353"/>
      <c r="D37" s="353"/>
      <c r="E37" s="353"/>
      <c r="F37" s="353"/>
      <c r="G37" s="357">
        <f>SUM(G23:G24,G32:G33,G36)</f>
        <v>1134228.1560000002</v>
      </c>
    </row>
    <row r="38" spans="1:7">
      <c r="A38" s="344"/>
      <c r="B38" s="364"/>
      <c r="C38" s="365"/>
      <c r="D38" s="365"/>
      <c r="E38" s="365"/>
      <c r="F38" s="365"/>
      <c r="G38" s="366"/>
    </row>
    <row r="39" spans="1:7" ht="16.5" thickBot="1">
      <c r="A39" s="367">
        <v>30</v>
      </c>
      <c r="B39" s="368" t="s">
        <v>410</v>
      </c>
      <c r="C39" s="235"/>
      <c r="D39" s="236"/>
      <c r="E39" s="236"/>
      <c r="F39" s="237"/>
      <c r="G39" s="369">
        <f>IFERROR(G21/G37,0)</f>
        <v>6.0134760450059179</v>
      </c>
    </row>
    <row r="42" spans="1:7" ht="30">
      <c r="B42" s="180"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D37" sqref="D37"/>
    </sheetView>
  </sheetViews>
  <sheetFormatPr defaultColWidth="9.125" defaultRowHeight="14.25"/>
  <cols>
    <col min="1" max="1" width="9.5" style="3" bestFit="1" customWidth="1"/>
    <col min="2" max="2" width="86" style="3" customWidth="1"/>
    <col min="3" max="3" width="12.75" style="3" customWidth="1"/>
    <col min="4" max="7" width="12.75" style="4" customWidth="1"/>
    <col min="8" max="8" width="6.75" style="5" customWidth="1"/>
    <col min="9" max="9" width="10.375" style="5" customWidth="1"/>
    <col min="10" max="10" width="8.875" style="5" customWidth="1"/>
    <col min="11" max="12" width="10.875" style="5" customWidth="1"/>
    <col min="13" max="13" width="6.75" style="5" customWidth="1"/>
    <col min="14" max="16384" width="9.125" style="5"/>
  </cols>
  <sheetData>
    <row r="1" spans="1:12">
      <c r="A1" s="2" t="s">
        <v>30</v>
      </c>
      <c r="B1" s="3" t="str">
        <f>'Info '!C2</f>
        <v>Paysera Bank Georgia JSC</v>
      </c>
    </row>
    <row r="2" spans="1:12">
      <c r="A2" s="2" t="s">
        <v>31</v>
      </c>
      <c r="B2" s="332">
        <v>45016</v>
      </c>
    </row>
    <row r="3" spans="1:12" ht="15" thickBot="1">
      <c r="A3" s="2"/>
    </row>
    <row r="4" spans="1:12" ht="15" customHeight="1" thickBot="1">
      <c r="A4" s="6" t="s">
        <v>93</v>
      </c>
      <c r="B4" s="7" t="s">
        <v>92</v>
      </c>
      <c r="C4" s="7"/>
      <c r="D4" s="626" t="s">
        <v>700</v>
      </c>
      <c r="E4" s="627"/>
      <c r="F4" s="627"/>
      <c r="G4" s="628"/>
      <c r="I4" s="629" t="s">
        <v>701</v>
      </c>
      <c r="J4" s="630"/>
      <c r="K4" s="630"/>
      <c r="L4" s="631"/>
    </row>
    <row r="5" spans="1:12">
      <c r="A5" s="8" t="s">
        <v>6</v>
      </c>
      <c r="B5" s="9"/>
      <c r="C5" s="330" t="str">
        <f>INT((MONTH($B$2))/3)&amp;"Q"&amp;"-"&amp;YEAR($B$2)</f>
        <v>1Q-2023</v>
      </c>
      <c r="D5" s="330" t="str">
        <f>IF(INT(MONTH($B$2))=3, "4"&amp;"Q"&amp;"-"&amp;YEAR($B$2)-1, IF(INT(MONTH($B$2))=6, "1"&amp;"Q"&amp;"-"&amp;YEAR($B$2), IF(INT(MONTH($B$2))=9, "2"&amp;"Q"&amp;"-"&amp;YEAR($B$2),IF(INT(MONTH($B$2))=12, "3"&amp;"Q"&amp;"-"&amp;YEAR($B$2), 0))))</f>
        <v>4Q-2022</v>
      </c>
      <c r="E5" s="330" t="str">
        <f>IF(INT(MONTH($B$2))=3, "3"&amp;"Q"&amp;"-"&amp;YEAR($B$2)-1, IF(INT(MONTH($B$2))=6, "4"&amp;"Q"&amp;"-"&amp;YEAR($B$2)-1, IF(INT(MONTH($B$2))=9, "1"&amp;"Q"&amp;"-"&amp;YEAR($B$2),IF(INT(MONTH($B$2))=12, "2"&amp;"Q"&amp;"-"&amp;YEAR($B$2), 0))))</f>
        <v>3Q-2022</v>
      </c>
      <c r="F5" s="330" t="str">
        <f>IF(INT(MONTH($B$2))=3, "2"&amp;"Q"&amp;"-"&amp;YEAR($B$2)-1, IF(INT(MONTH($B$2))=6, "3"&amp;"Q"&amp;"-"&amp;YEAR($B$2)-1, IF(INT(MONTH($B$2))=9, "4"&amp;"Q"&amp;"-"&amp;YEAR($B$2)-1,IF(INT(MONTH($B$2))=12, "1"&amp;"Q"&amp;"-"&amp;YEAR($B$2), 0))))</f>
        <v>2Q-2022</v>
      </c>
      <c r="G5" s="331" t="str">
        <f>IF(INT(MONTH($B$2))=3, "1"&amp;"Q"&amp;"-"&amp;YEAR($B$2)-1, IF(INT(MONTH($B$2))=6, "2"&amp;"Q"&amp;"-"&amp;YEAR($B$2)-1, IF(INT(MONTH($B$2))=9, "3"&amp;"Q"&amp;"-"&amp;YEAR($B$2)-1,IF(INT(MONTH($B$2))=12, "4"&amp;"Q"&amp;"-"&amp;YEAR($B$2)-1, 0))))</f>
        <v>1Q-2022</v>
      </c>
      <c r="I5" s="545" t="str">
        <f>D5</f>
        <v>4Q-2022</v>
      </c>
      <c r="J5" s="330" t="str">
        <f t="shared" ref="J5:L5" si="0">E5</f>
        <v>3Q-2022</v>
      </c>
      <c r="K5" s="330" t="str">
        <f t="shared" si="0"/>
        <v>2Q-2022</v>
      </c>
      <c r="L5" s="331" t="str">
        <f t="shared" si="0"/>
        <v>1Q-2022</v>
      </c>
    </row>
    <row r="6" spans="1:12">
      <c r="B6" s="151" t="s">
        <v>91</v>
      </c>
      <c r="C6" s="333"/>
      <c r="D6" s="333"/>
      <c r="E6" s="333"/>
      <c r="F6" s="333"/>
      <c r="G6" s="334"/>
      <c r="I6" s="546"/>
      <c r="J6" s="333"/>
      <c r="K6" s="333"/>
      <c r="L6" s="334"/>
    </row>
    <row r="7" spans="1:12">
      <c r="A7" s="12"/>
      <c r="B7" s="152" t="s">
        <v>89</v>
      </c>
      <c r="C7" s="333"/>
      <c r="D7" s="333"/>
      <c r="E7" s="333"/>
      <c r="F7" s="333"/>
      <c r="G7" s="334"/>
      <c r="I7" s="546"/>
      <c r="J7" s="333"/>
      <c r="K7" s="333"/>
      <c r="L7" s="334"/>
    </row>
    <row r="8" spans="1:12">
      <c r="A8" s="8">
        <v>1</v>
      </c>
      <c r="B8" s="13" t="s">
        <v>363</v>
      </c>
      <c r="C8" s="563">
        <v>2550742.7399999998</v>
      </c>
      <c r="D8" s="563">
        <v>2778303.0956772366</v>
      </c>
      <c r="E8" s="14"/>
      <c r="F8" s="14"/>
      <c r="G8" s="14"/>
      <c r="I8" s="547"/>
      <c r="J8" s="548"/>
      <c r="K8" s="548"/>
      <c r="L8" s="549"/>
    </row>
    <row r="9" spans="1:12">
      <c r="A9" s="8">
        <v>2</v>
      </c>
      <c r="B9" s="13" t="s">
        <v>364</v>
      </c>
      <c r="C9" s="563">
        <v>6341630.0199999996</v>
      </c>
      <c r="D9" s="563">
        <v>6778841.1956772357</v>
      </c>
      <c r="E9" s="15"/>
      <c r="F9" s="15"/>
      <c r="G9" s="16"/>
      <c r="I9" s="547"/>
      <c r="J9" s="548"/>
      <c r="K9" s="548"/>
      <c r="L9" s="549"/>
    </row>
    <row r="10" spans="1:12">
      <c r="A10" s="8">
        <v>3</v>
      </c>
      <c r="B10" s="13" t="s">
        <v>142</v>
      </c>
      <c r="C10" s="563">
        <v>6341630.0199999996</v>
      </c>
      <c r="D10" s="563">
        <v>6778841.1956772357</v>
      </c>
      <c r="E10" s="15"/>
      <c r="F10" s="15"/>
      <c r="G10" s="16"/>
      <c r="I10" s="547"/>
      <c r="J10" s="548"/>
      <c r="K10" s="548"/>
      <c r="L10" s="549"/>
    </row>
    <row r="11" spans="1:12">
      <c r="A11" s="8">
        <v>4</v>
      </c>
      <c r="B11" s="13" t="s">
        <v>366</v>
      </c>
      <c r="C11" s="563">
        <v>145017.00072000001</v>
      </c>
      <c r="D11" s="563">
        <v>222979.91671591179</v>
      </c>
      <c r="E11" s="15"/>
      <c r="F11" s="15"/>
      <c r="G11" s="16"/>
      <c r="I11" s="547"/>
      <c r="J11" s="548"/>
      <c r="K11" s="548"/>
      <c r="L11" s="549"/>
    </row>
    <row r="12" spans="1:12">
      <c r="A12" s="8">
        <v>5</v>
      </c>
      <c r="B12" s="13" t="s">
        <v>367</v>
      </c>
      <c r="C12" s="563">
        <v>193356.00096</v>
      </c>
      <c r="D12" s="563">
        <v>270761.32744074997</v>
      </c>
      <c r="E12" s="15"/>
      <c r="F12" s="15"/>
      <c r="G12" s="16"/>
      <c r="I12" s="547"/>
      <c r="J12" s="548"/>
      <c r="K12" s="548"/>
      <c r="L12" s="549"/>
    </row>
    <row r="13" spans="1:12">
      <c r="A13" s="8">
        <v>6</v>
      </c>
      <c r="B13" s="13" t="s">
        <v>365</v>
      </c>
      <c r="C13" s="563">
        <v>257808.00128000003</v>
      </c>
      <c r="D13" s="563">
        <v>334469.87507386768</v>
      </c>
      <c r="E13" s="15"/>
      <c r="F13" s="15"/>
      <c r="G13" s="16"/>
      <c r="I13" s="547"/>
      <c r="J13" s="548"/>
      <c r="K13" s="548"/>
      <c r="L13" s="549"/>
    </row>
    <row r="14" spans="1:12">
      <c r="A14" s="12"/>
      <c r="B14" s="151" t="s">
        <v>369</v>
      </c>
      <c r="C14" s="333"/>
      <c r="D14" s="333"/>
      <c r="E14" s="333"/>
      <c r="F14" s="333"/>
      <c r="G14" s="334"/>
      <c r="I14" s="546"/>
      <c r="J14" s="333"/>
      <c r="K14" s="333"/>
      <c r="L14" s="334"/>
    </row>
    <row r="15" spans="1:12" ht="15" customHeight="1">
      <c r="A15" s="8">
        <v>7</v>
      </c>
      <c r="B15" s="13" t="s">
        <v>368</v>
      </c>
      <c r="C15" s="563">
        <v>3222600.0160000003</v>
      </c>
      <c r="D15" s="563">
        <v>3185427.3816558826</v>
      </c>
      <c r="E15" s="15"/>
      <c r="F15" s="15"/>
      <c r="G15" s="16"/>
      <c r="I15" s="547"/>
      <c r="J15" s="548"/>
      <c r="K15" s="548"/>
      <c r="L15" s="549"/>
    </row>
    <row r="16" spans="1:12">
      <c r="A16" s="12"/>
      <c r="B16" s="151" t="s">
        <v>370</v>
      </c>
      <c r="C16" s="333"/>
      <c r="D16" s="333"/>
      <c r="E16" s="333"/>
      <c r="F16" s="333"/>
      <c r="G16" s="334"/>
      <c r="I16" s="546"/>
      <c r="J16" s="333"/>
      <c r="K16" s="333"/>
      <c r="L16" s="334"/>
    </row>
    <row r="17" spans="1:12">
      <c r="A17" s="8"/>
      <c r="B17" s="152" t="s">
        <v>354</v>
      </c>
      <c r="C17" s="564"/>
      <c r="D17" s="565"/>
      <c r="E17" s="15"/>
      <c r="F17" s="15"/>
      <c r="G17" s="16"/>
      <c r="I17" s="547"/>
      <c r="J17" s="548"/>
      <c r="K17" s="548"/>
      <c r="L17" s="549"/>
    </row>
    <row r="18" spans="1:12">
      <c r="A18" s="8">
        <v>8</v>
      </c>
      <c r="B18" s="13" t="s">
        <v>363</v>
      </c>
      <c r="C18" s="566">
        <v>0.7915170133853805</v>
      </c>
      <c r="D18" s="566">
        <v>0.8721916285635084</v>
      </c>
      <c r="E18" s="15"/>
      <c r="F18" s="15"/>
      <c r="G18" s="16"/>
      <c r="I18" s="547"/>
      <c r="J18" s="548"/>
      <c r="K18" s="548"/>
      <c r="L18" s="549"/>
    </row>
    <row r="19" spans="1:12" ht="15" customHeight="1">
      <c r="A19" s="8">
        <v>9</v>
      </c>
      <c r="B19" s="13" t="s">
        <v>364</v>
      </c>
      <c r="C19" s="566">
        <v>1.9678613506219256</v>
      </c>
      <c r="D19" s="566">
        <v>2.1280790247220724</v>
      </c>
      <c r="E19" s="15"/>
      <c r="F19" s="15"/>
      <c r="G19" s="16"/>
      <c r="I19" s="547"/>
      <c r="J19" s="548"/>
      <c r="K19" s="548"/>
      <c r="L19" s="549"/>
    </row>
    <row r="20" spans="1:12">
      <c r="A20" s="8">
        <v>10</v>
      </c>
      <c r="B20" s="13" t="s">
        <v>142</v>
      </c>
      <c r="C20" s="566">
        <v>1.9678613506219256</v>
      </c>
      <c r="D20" s="566">
        <v>2.1280790247220724</v>
      </c>
      <c r="E20" s="15"/>
      <c r="F20" s="15"/>
      <c r="G20" s="16"/>
      <c r="I20" s="547"/>
      <c r="J20" s="548"/>
      <c r="K20" s="548"/>
      <c r="L20" s="549"/>
    </row>
    <row r="21" spans="1:12">
      <c r="A21" s="8">
        <v>11</v>
      </c>
      <c r="B21" s="13" t="s">
        <v>366</v>
      </c>
      <c r="C21" s="566">
        <v>4.4999999999999998E-2</v>
      </c>
      <c r="D21" s="566">
        <v>7.0000000000000007E-2</v>
      </c>
      <c r="E21" s="15"/>
      <c r="F21" s="15"/>
      <c r="G21" s="16"/>
      <c r="I21" s="547"/>
      <c r="J21" s="548"/>
      <c r="K21" s="548"/>
      <c r="L21" s="549"/>
    </row>
    <row r="22" spans="1:12">
      <c r="A22" s="8">
        <v>12</v>
      </c>
      <c r="B22" s="13" t="s">
        <v>367</v>
      </c>
      <c r="C22" s="566">
        <v>0.06</v>
      </c>
      <c r="D22" s="566">
        <v>8.4999999999999978E-2</v>
      </c>
      <c r="E22" s="15"/>
      <c r="F22" s="15"/>
      <c r="G22" s="16"/>
      <c r="I22" s="547"/>
      <c r="J22" s="548"/>
      <c r="K22" s="548"/>
      <c r="L22" s="549"/>
    </row>
    <row r="23" spans="1:12">
      <c r="A23" s="8">
        <v>13</v>
      </c>
      <c r="B23" s="13" t="s">
        <v>365</v>
      </c>
      <c r="C23" s="566">
        <v>0.08</v>
      </c>
      <c r="D23" s="566">
        <v>0.105</v>
      </c>
      <c r="E23" s="15"/>
      <c r="F23" s="15"/>
      <c r="G23" s="16"/>
      <c r="I23" s="547"/>
      <c r="J23" s="548"/>
      <c r="K23" s="548"/>
      <c r="L23" s="549"/>
    </row>
    <row r="24" spans="1:12">
      <c r="A24" s="12"/>
      <c r="B24" s="151" t="s">
        <v>88</v>
      </c>
      <c r="C24" s="333"/>
      <c r="D24" s="333"/>
      <c r="E24" s="333"/>
      <c r="F24" s="333"/>
      <c r="G24" s="334"/>
      <c r="I24" s="546"/>
      <c r="J24" s="333"/>
      <c r="K24" s="333"/>
      <c r="L24" s="334"/>
    </row>
    <row r="25" spans="1:12" ht="15" customHeight="1">
      <c r="A25" s="335">
        <v>14</v>
      </c>
      <c r="B25" s="13" t="s">
        <v>87</v>
      </c>
      <c r="C25" s="566">
        <v>7.0831404062207332E-3</v>
      </c>
      <c r="D25" s="566">
        <v>2.6718508444110074E-2</v>
      </c>
      <c r="E25" s="17"/>
      <c r="F25" s="17"/>
      <c r="G25" s="18"/>
      <c r="I25" s="550"/>
      <c r="J25" s="551"/>
      <c r="K25" s="551"/>
      <c r="L25" s="552"/>
    </row>
    <row r="26" spans="1:12">
      <c r="A26" s="335">
        <v>15</v>
      </c>
      <c r="B26" s="13" t="s">
        <v>86</v>
      </c>
      <c r="C26" s="566">
        <v>3.5384200832297961E-4</v>
      </c>
      <c r="D26" s="566">
        <v>1.1127042555414135E-3</v>
      </c>
      <c r="E26" s="17"/>
      <c r="F26" s="17"/>
      <c r="G26" s="18"/>
      <c r="I26" s="550"/>
      <c r="J26" s="551"/>
      <c r="K26" s="551"/>
      <c r="L26" s="552"/>
    </row>
    <row r="27" spans="1:12">
      <c r="A27" s="335">
        <v>16</v>
      </c>
      <c r="B27" s="13" t="s">
        <v>85</v>
      </c>
      <c r="C27" s="566">
        <v>-3.353400731354679E-2</v>
      </c>
      <c r="D27" s="566">
        <v>-6.2640848252923612E-2</v>
      </c>
      <c r="E27" s="17"/>
      <c r="F27" s="17"/>
      <c r="G27" s="18"/>
      <c r="I27" s="550"/>
      <c r="J27" s="551"/>
      <c r="K27" s="551"/>
      <c r="L27" s="552"/>
    </row>
    <row r="28" spans="1:12">
      <c r="A28" s="335">
        <v>17</v>
      </c>
      <c r="B28" s="13" t="s">
        <v>84</v>
      </c>
      <c r="C28" s="566">
        <v>6.7292983978977537E-3</v>
      </c>
      <c r="D28" s="566">
        <v>2.5605804188568657E-2</v>
      </c>
      <c r="E28" s="17"/>
      <c r="F28" s="17"/>
      <c r="G28" s="18"/>
      <c r="I28" s="550"/>
      <c r="J28" s="551"/>
      <c r="K28" s="551"/>
      <c r="L28" s="552"/>
    </row>
    <row r="29" spans="1:12">
      <c r="A29" s="335">
        <v>18</v>
      </c>
      <c r="B29" s="13" t="s">
        <v>166</v>
      </c>
      <c r="C29" s="566">
        <v>-2.983093068345832E-2</v>
      </c>
      <c r="D29" s="566">
        <v>-7.3706685025214769E-2</v>
      </c>
      <c r="E29" s="17"/>
      <c r="F29" s="17"/>
      <c r="G29" s="18"/>
      <c r="I29" s="550"/>
      <c r="J29" s="551"/>
      <c r="K29" s="551"/>
      <c r="L29" s="552"/>
    </row>
    <row r="30" spans="1:12">
      <c r="A30" s="335">
        <v>19</v>
      </c>
      <c r="B30" s="13" t="s">
        <v>167</v>
      </c>
      <c r="C30" s="566">
        <v>-7.3565163730260674E-2</v>
      </c>
      <c r="D30" s="566">
        <v>-0.18110179633647297</v>
      </c>
      <c r="E30" s="17"/>
      <c r="F30" s="17"/>
      <c r="G30" s="18"/>
      <c r="I30" s="550"/>
      <c r="J30" s="551"/>
      <c r="K30" s="551"/>
      <c r="L30" s="552"/>
    </row>
    <row r="31" spans="1:12">
      <c r="A31" s="12"/>
      <c r="B31" s="151" t="s">
        <v>229</v>
      </c>
      <c r="C31" s="333"/>
      <c r="D31" s="333"/>
      <c r="E31" s="333"/>
      <c r="F31" s="333"/>
      <c r="G31" s="334"/>
      <c r="I31" s="546"/>
      <c r="J31" s="333"/>
      <c r="K31" s="333"/>
      <c r="L31" s="334"/>
    </row>
    <row r="32" spans="1:12">
      <c r="A32" s="335">
        <v>20</v>
      </c>
      <c r="B32" s="13" t="s">
        <v>83</v>
      </c>
      <c r="C32" s="566">
        <v>0</v>
      </c>
      <c r="D32" s="566">
        <v>0</v>
      </c>
      <c r="E32" s="17"/>
      <c r="F32" s="17"/>
      <c r="G32" s="18"/>
      <c r="I32" s="550"/>
      <c r="J32" s="551"/>
      <c r="K32" s="551"/>
      <c r="L32" s="552"/>
    </row>
    <row r="33" spans="1:12" ht="15" customHeight="1">
      <c r="A33" s="335">
        <v>21</v>
      </c>
      <c r="B33" s="13" t="s">
        <v>712</v>
      </c>
      <c r="C33" s="566">
        <v>0</v>
      </c>
      <c r="D33" s="566">
        <v>0</v>
      </c>
      <c r="E33" s="17"/>
      <c r="F33" s="17"/>
      <c r="G33" s="18"/>
      <c r="I33" s="550"/>
      <c r="J33" s="551"/>
      <c r="K33" s="551"/>
      <c r="L33" s="552"/>
    </row>
    <row r="34" spans="1:12">
      <c r="A34" s="335">
        <v>22</v>
      </c>
      <c r="B34" s="13" t="s">
        <v>82</v>
      </c>
      <c r="C34" s="566">
        <v>0</v>
      </c>
      <c r="D34" s="566">
        <v>0</v>
      </c>
      <c r="E34" s="17"/>
      <c r="F34" s="17"/>
      <c r="G34" s="18"/>
      <c r="I34" s="550"/>
      <c r="J34" s="551"/>
      <c r="K34" s="551"/>
      <c r="L34" s="552"/>
    </row>
    <row r="35" spans="1:12" ht="15" customHeight="1">
      <c r="A35" s="335">
        <v>23</v>
      </c>
      <c r="B35" s="13" t="s">
        <v>81</v>
      </c>
      <c r="C35" s="566">
        <v>0.56566305360893643</v>
      </c>
      <c r="D35" s="566">
        <v>0.54971165197140937</v>
      </c>
      <c r="E35" s="17"/>
      <c r="F35" s="17"/>
      <c r="G35" s="18"/>
      <c r="I35" s="550"/>
      <c r="J35" s="551"/>
      <c r="K35" s="551"/>
      <c r="L35" s="552"/>
    </row>
    <row r="36" spans="1:12">
      <c r="A36" s="335">
        <v>24</v>
      </c>
      <c r="B36" s="13" t="s">
        <v>80</v>
      </c>
      <c r="C36" s="566">
        <v>0</v>
      </c>
      <c r="D36" s="566">
        <v>0</v>
      </c>
      <c r="E36" s="17"/>
      <c r="F36" s="17"/>
      <c r="G36" s="18"/>
      <c r="I36" s="550"/>
      <c r="J36" s="551"/>
      <c r="K36" s="551"/>
      <c r="L36" s="552"/>
    </row>
    <row r="37" spans="1:12" ht="15" customHeight="1">
      <c r="A37" s="12"/>
      <c r="B37" s="151" t="s">
        <v>230</v>
      </c>
      <c r="C37" s="333"/>
      <c r="D37" s="333"/>
      <c r="E37" s="333"/>
      <c r="F37" s="333"/>
      <c r="G37" s="334"/>
      <c r="I37" s="546"/>
      <c r="J37" s="333"/>
      <c r="K37" s="333"/>
      <c r="L37" s="334"/>
    </row>
    <row r="38" spans="1:12" ht="15" customHeight="1">
      <c r="A38" s="335">
        <v>25</v>
      </c>
      <c r="B38" s="13" t="s">
        <v>79</v>
      </c>
      <c r="C38" s="566">
        <v>0.87740392076113749</v>
      </c>
      <c r="D38" s="566">
        <v>0.89494342779270275</v>
      </c>
      <c r="E38" s="10"/>
      <c r="F38" s="10"/>
      <c r="G38" s="11"/>
      <c r="I38" s="553"/>
      <c r="J38" s="554"/>
      <c r="K38" s="554"/>
      <c r="L38" s="555"/>
    </row>
    <row r="39" spans="1:12" ht="15" customHeight="1">
      <c r="A39" s="335">
        <v>26</v>
      </c>
      <c r="B39" s="13" t="s">
        <v>78</v>
      </c>
      <c r="C39" s="566">
        <v>0.99454662580254938</v>
      </c>
      <c r="D39" s="566">
        <v>0.98742657449241678</v>
      </c>
      <c r="E39" s="10"/>
      <c r="F39" s="10"/>
      <c r="G39" s="11"/>
      <c r="I39" s="553"/>
      <c r="J39" s="554"/>
      <c r="K39" s="554"/>
      <c r="L39" s="555"/>
    </row>
    <row r="40" spans="1:12" ht="15" customHeight="1">
      <c r="A40" s="335">
        <v>27</v>
      </c>
      <c r="B40" s="13" t="s">
        <v>77</v>
      </c>
      <c r="C40" s="566">
        <v>0</v>
      </c>
      <c r="D40" s="566">
        <v>0</v>
      </c>
      <c r="E40" s="10"/>
      <c r="F40" s="10"/>
      <c r="G40" s="11"/>
      <c r="I40" s="553"/>
      <c r="J40" s="554"/>
      <c r="K40" s="554"/>
      <c r="L40" s="555"/>
    </row>
    <row r="41" spans="1:12" ht="15" customHeight="1">
      <c r="A41" s="336"/>
      <c r="B41" s="151" t="s">
        <v>271</v>
      </c>
      <c r="C41" s="333"/>
      <c r="D41" s="333"/>
      <c r="E41" s="333"/>
      <c r="F41" s="333"/>
      <c r="G41" s="334"/>
      <c r="I41" s="546"/>
      <c r="J41" s="333"/>
      <c r="K41" s="333"/>
      <c r="L41" s="334"/>
    </row>
    <row r="42" spans="1:12">
      <c r="A42" s="335">
        <v>28</v>
      </c>
      <c r="B42" s="13" t="s">
        <v>254</v>
      </c>
      <c r="C42" s="567">
        <v>5877915.71</v>
      </c>
      <c r="D42" s="567">
        <v>6443624.5300000003</v>
      </c>
      <c r="E42" s="17"/>
      <c r="F42" s="17"/>
      <c r="G42" s="18"/>
      <c r="I42" s="550"/>
      <c r="J42" s="551"/>
      <c r="K42" s="551"/>
      <c r="L42" s="552"/>
    </row>
    <row r="43" spans="1:12" ht="15" customHeight="1">
      <c r="A43" s="335">
        <v>29</v>
      </c>
      <c r="B43" s="13" t="s">
        <v>266</v>
      </c>
      <c r="C43" s="567">
        <v>7483.4299999999994</v>
      </c>
      <c r="D43" s="567">
        <v>62516.226681818182</v>
      </c>
      <c r="E43" s="17"/>
      <c r="F43" s="17"/>
      <c r="G43" s="18"/>
      <c r="I43" s="550"/>
      <c r="J43" s="551"/>
      <c r="K43" s="551"/>
      <c r="L43" s="552"/>
    </row>
    <row r="44" spans="1:12" ht="15" customHeight="1">
      <c r="A44" s="370">
        <v>30</v>
      </c>
      <c r="B44" s="371" t="s">
        <v>255</v>
      </c>
      <c r="C44" s="566">
        <v>785.45743195299485</v>
      </c>
      <c r="D44" s="566">
        <v>103.07123241451204</v>
      </c>
      <c r="E44" s="372"/>
      <c r="F44" s="372"/>
      <c r="G44" s="373"/>
      <c r="I44" s="556"/>
      <c r="J44" s="557"/>
      <c r="K44" s="557"/>
      <c r="L44" s="373"/>
    </row>
    <row r="45" spans="1:12" ht="15" customHeight="1">
      <c r="A45" s="370"/>
      <c r="B45" s="151" t="s">
        <v>373</v>
      </c>
      <c r="C45" s="568"/>
      <c r="D45" s="569"/>
      <c r="E45" s="372"/>
      <c r="F45" s="372"/>
      <c r="G45" s="373"/>
      <c r="I45" s="556"/>
      <c r="J45" s="557"/>
      <c r="K45" s="557"/>
      <c r="L45" s="373"/>
    </row>
    <row r="46" spans="1:12" ht="15" customHeight="1">
      <c r="A46" s="370">
        <v>31</v>
      </c>
      <c r="B46" s="371" t="s">
        <v>380</v>
      </c>
      <c r="C46" s="567">
        <v>6820653.8456772361</v>
      </c>
      <c r="D46" s="567">
        <v>6778841.1956772357</v>
      </c>
      <c r="E46" s="372"/>
      <c r="F46" s="372"/>
      <c r="G46" s="373"/>
      <c r="I46" s="556"/>
      <c r="J46" s="557"/>
      <c r="K46" s="557"/>
      <c r="L46" s="373"/>
    </row>
    <row r="47" spans="1:12" ht="15" customHeight="1">
      <c r="A47" s="370">
        <v>32</v>
      </c>
      <c r="B47" s="371" t="s">
        <v>395</v>
      </c>
      <c r="C47" s="567">
        <v>1134228.1560000002</v>
      </c>
      <c r="D47" s="567">
        <v>1200965.4458225493</v>
      </c>
      <c r="E47" s="372"/>
      <c r="F47" s="372"/>
      <c r="G47" s="373"/>
      <c r="I47" s="556"/>
      <c r="J47" s="557"/>
      <c r="K47" s="557"/>
      <c r="L47" s="373"/>
    </row>
    <row r="48" spans="1:12" ht="15" thickBot="1">
      <c r="A48" s="337">
        <v>33</v>
      </c>
      <c r="B48" s="153" t="s">
        <v>413</v>
      </c>
      <c r="C48" s="570">
        <v>6.0134760450059179</v>
      </c>
      <c r="D48" s="570">
        <v>5.6444931194788559</v>
      </c>
      <c r="E48" s="19"/>
      <c r="F48" s="19"/>
      <c r="G48" s="20"/>
      <c r="I48" s="558"/>
      <c r="J48" s="19"/>
      <c r="K48" s="19"/>
      <c r="L48" s="20"/>
    </row>
    <row r="49" spans="1:2">
      <c r="A49" s="21"/>
    </row>
    <row r="50" spans="1:2" ht="38.25">
      <c r="B50" s="211" t="s">
        <v>709</v>
      </c>
    </row>
    <row r="51" spans="1:2" ht="51">
      <c r="B51" s="211" t="s">
        <v>270</v>
      </c>
    </row>
    <row r="53" spans="1:2" ht="15.75">
      <c r="B53" s="21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D18" sqref="D18"/>
    </sheetView>
  </sheetViews>
  <sheetFormatPr defaultColWidth="9.125" defaultRowHeight="12.75"/>
  <cols>
    <col min="1" max="1" width="11.875" style="376" bestFit="1" customWidth="1"/>
    <col min="2" max="2" width="105.125" style="376" bestFit="1" customWidth="1"/>
    <col min="3" max="3" width="14" style="611" bestFit="1" customWidth="1"/>
    <col min="4" max="4" width="8.875" style="611" bestFit="1" customWidth="1"/>
    <col min="5" max="5" width="17.5" style="611" bestFit="1" customWidth="1"/>
    <col min="6" max="6" width="8.875" style="611" bestFit="1" customWidth="1"/>
    <col min="7" max="7" width="30.5" style="611" customWidth="1"/>
    <col min="8" max="8" width="10.25" style="611" bestFit="1" customWidth="1"/>
    <col min="9" max="16384" width="9.125" style="376"/>
  </cols>
  <sheetData>
    <row r="1" spans="1:8" ht="15">
      <c r="A1" s="374" t="s">
        <v>30</v>
      </c>
      <c r="B1" s="452" t="str">
        <f>'Info '!C2</f>
        <v>Paysera Bank Georgia JSC</v>
      </c>
    </row>
    <row r="2" spans="1:8">
      <c r="A2" s="374" t="s">
        <v>31</v>
      </c>
      <c r="B2" s="451">
        <f>'1. key ratios '!B2</f>
        <v>45016</v>
      </c>
    </row>
    <row r="3" spans="1:8">
      <c r="A3" s="375" t="s">
        <v>416</v>
      </c>
    </row>
    <row r="5" spans="1:8" ht="12" customHeight="1">
      <c r="A5" s="689" t="s">
        <v>417</v>
      </c>
      <c r="B5" s="690"/>
      <c r="C5" s="695" t="s">
        <v>418</v>
      </c>
      <c r="D5" s="696"/>
      <c r="E5" s="696"/>
      <c r="F5" s="696"/>
      <c r="G5" s="696"/>
      <c r="H5" s="697"/>
    </row>
    <row r="6" spans="1:8">
      <c r="A6" s="691"/>
      <c r="B6" s="692"/>
      <c r="C6" s="698"/>
      <c r="D6" s="699"/>
      <c r="E6" s="699"/>
      <c r="F6" s="699"/>
      <c r="G6" s="699"/>
      <c r="H6" s="700"/>
    </row>
    <row r="7" spans="1:8">
      <c r="A7" s="693"/>
      <c r="B7" s="694"/>
      <c r="C7" s="612" t="s">
        <v>419</v>
      </c>
      <c r="D7" s="612" t="s">
        <v>420</v>
      </c>
      <c r="E7" s="612" t="s">
        <v>421</v>
      </c>
      <c r="F7" s="612" t="s">
        <v>422</v>
      </c>
      <c r="G7" s="612" t="s">
        <v>423</v>
      </c>
      <c r="H7" s="612" t="s">
        <v>64</v>
      </c>
    </row>
    <row r="8" spans="1:8">
      <c r="A8" s="446">
        <v>1</v>
      </c>
      <c r="B8" s="445" t="s">
        <v>51</v>
      </c>
      <c r="C8" s="610">
        <v>0</v>
      </c>
      <c r="D8" s="610">
        <v>0</v>
      </c>
      <c r="E8" s="610">
        <v>0</v>
      </c>
      <c r="F8" s="610">
        <v>0</v>
      </c>
      <c r="G8" s="610">
        <v>0</v>
      </c>
      <c r="H8" s="609">
        <f t="shared" ref="H8:H21" si="0">SUM(C8:G8)</f>
        <v>0</v>
      </c>
    </row>
    <row r="9" spans="1:8">
      <c r="A9" s="446">
        <v>2</v>
      </c>
      <c r="B9" s="445" t="s">
        <v>52</v>
      </c>
      <c r="C9" s="610">
        <v>0</v>
      </c>
      <c r="D9" s="610">
        <v>0</v>
      </c>
      <c r="E9" s="610">
        <v>0</v>
      </c>
      <c r="F9" s="610">
        <v>0</v>
      </c>
      <c r="G9" s="610">
        <v>0</v>
      </c>
      <c r="H9" s="609">
        <f t="shared" si="0"/>
        <v>0</v>
      </c>
    </row>
    <row r="10" spans="1:8">
      <c r="A10" s="446">
        <v>3</v>
      </c>
      <c r="B10" s="445" t="s">
        <v>164</v>
      </c>
      <c r="C10" s="610">
        <v>0</v>
      </c>
      <c r="D10" s="610">
        <v>0</v>
      </c>
      <c r="E10" s="610">
        <v>0</v>
      </c>
      <c r="F10" s="610">
        <v>0</v>
      </c>
      <c r="G10" s="610">
        <v>0</v>
      </c>
      <c r="H10" s="609">
        <f t="shared" si="0"/>
        <v>0</v>
      </c>
    </row>
    <row r="11" spans="1:8">
      <c r="A11" s="446">
        <v>4</v>
      </c>
      <c r="B11" s="445" t="s">
        <v>53</v>
      </c>
      <c r="C11" s="610">
        <v>0</v>
      </c>
      <c r="D11" s="610">
        <v>0</v>
      </c>
      <c r="E11" s="610">
        <v>0</v>
      </c>
      <c r="F11" s="610">
        <v>0</v>
      </c>
      <c r="G11" s="610">
        <v>0</v>
      </c>
      <c r="H11" s="609">
        <f t="shared" si="0"/>
        <v>0</v>
      </c>
    </row>
    <row r="12" spans="1:8">
      <c r="A12" s="446">
        <v>5</v>
      </c>
      <c r="B12" s="445" t="s">
        <v>54</v>
      </c>
      <c r="C12" s="610">
        <v>0</v>
      </c>
      <c r="D12" s="610">
        <v>0</v>
      </c>
      <c r="E12" s="610">
        <v>0</v>
      </c>
      <c r="F12" s="610">
        <v>0</v>
      </c>
      <c r="G12" s="610">
        <v>0</v>
      </c>
      <c r="H12" s="609">
        <f t="shared" si="0"/>
        <v>0</v>
      </c>
    </row>
    <row r="13" spans="1:8">
      <c r="A13" s="446">
        <v>6</v>
      </c>
      <c r="B13" s="445" t="s">
        <v>55</v>
      </c>
      <c r="C13" s="610">
        <v>5978245.3200000003</v>
      </c>
      <c r="D13" s="610">
        <v>0</v>
      </c>
      <c r="E13" s="610">
        <v>0</v>
      </c>
      <c r="F13" s="610">
        <v>0</v>
      </c>
      <c r="G13" s="610">
        <v>0</v>
      </c>
      <c r="H13" s="609">
        <f t="shared" si="0"/>
        <v>5978245.3200000003</v>
      </c>
    </row>
    <row r="14" spans="1:8">
      <c r="A14" s="446">
        <v>7</v>
      </c>
      <c r="B14" s="445" t="s">
        <v>56</v>
      </c>
      <c r="C14" s="610">
        <v>0</v>
      </c>
      <c r="D14" s="610">
        <v>0</v>
      </c>
      <c r="E14" s="610">
        <v>0</v>
      </c>
      <c r="F14" s="610">
        <v>0</v>
      </c>
      <c r="G14" s="610">
        <v>0</v>
      </c>
      <c r="H14" s="609">
        <f t="shared" si="0"/>
        <v>0</v>
      </c>
    </row>
    <row r="15" spans="1:8">
      <c r="A15" s="446">
        <v>8</v>
      </c>
      <c r="B15" s="447" t="s">
        <v>57</v>
      </c>
      <c r="C15" s="610">
        <v>0</v>
      </c>
      <c r="D15" s="610">
        <v>0</v>
      </c>
      <c r="E15" s="610">
        <v>0</v>
      </c>
      <c r="F15" s="610">
        <v>0</v>
      </c>
      <c r="G15" s="610">
        <v>0</v>
      </c>
      <c r="H15" s="609">
        <f t="shared" si="0"/>
        <v>0</v>
      </c>
    </row>
    <row r="16" spans="1:8">
      <c r="A16" s="446">
        <v>9</v>
      </c>
      <c r="B16" s="445" t="s">
        <v>58</v>
      </c>
      <c r="C16" s="610">
        <v>0</v>
      </c>
      <c r="D16" s="610">
        <v>0</v>
      </c>
      <c r="E16" s="610">
        <v>0</v>
      </c>
      <c r="F16" s="610">
        <v>0</v>
      </c>
      <c r="G16" s="610">
        <v>0</v>
      </c>
      <c r="H16" s="609">
        <f t="shared" si="0"/>
        <v>0</v>
      </c>
    </row>
    <row r="17" spans="1:8">
      <c r="A17" s="446">
        <v>10</v>
      </c>
      <c r="B17" s="449" t="s">
        <v>431</v>
      </c>
      <c r="C17" s="610">
        <v>0</v>
      </c>
      <c r="D17" s="610">
        <v>0</v>
      </c>
      <c r="E17" s="610">
        <v>0</v>
      </c>
      <c r="F17" s="610">
        <v>0</v>
      </c>
      <c r="G17" s="610">
        <v>0</v>
      </c>
      <c r="H17" s="609">
        <f t="shared" si="0"/>
        <v>0</v>
      </c>
    </row>
    <row r="18" spans="1:8">
      <c r="A18" s="446">
        <v>11</v>
      </c>
      <c r="B18" s="445" t="s">
        <v>60</v>
      </c>
      <c r="C18" s="610">
        <v>0</v>
      </c>
      <c r="D18" s="610">
        <v>0</v>
      </c>
      <c r="E18" s="610">
        <v>0</v>
      </c>
      <c r="F18" s="610">
        <v>0</v>
      </c>
      <c r="G18" s="610">
        <v>0</v>
      </c>
      <c r="H18" s="609">
        <f t="shared" si="0"/>
        <v>0</v>
      </c>
    </row>
    <row r="19" spans="1:8">
      <c r="A19" s="446">
        <v>12</v>
      </c>
      <c r="B19" s="445" t="s">
        <v>61</v>
      </c>
      <c r="C19" s="610">
        <v>0</v>
      </c>
      <c r="D19" s="610">
        <v>0</v>
      </c>
      <c r="E19" s="610">
        <v>0</v>
      </c>
      <c r="F19" s="610">
        <v>0</v>
      </c>
      <c r="G19" s="610">
        <v>0</v>
      </c>
      <c r="H19" s="609">
        <f t="shared" si="0"/>
        <v>0</v>
      </c>
    </row>
    <row r="20" spans="1:8">
      <c r="A20" s="448">
        <v>13</v>
      </c>
      <c r="B20" s="447" t="s">
        <v>144</v>
      </c>
      <c r="C20" s="610">
        <v>0</v>
      </c>
      <c r="D20" s="610">
        <v>0</v>
      </c>
      <c r="E20" s="610">
        <v>0</v>
      </c>
      <c r="F20" s="610">
        <v>0</v>
      </c>
      <c r="G20" s="610">
        <v>0</v>
      </c>
      <c r="H20" s="609">
        <f t="shared" si="0"/>
        <v>0</v>
      </c>
    </row>
    <row r="21" spans="1:8">
      <c r="A21" s="446">
        <v>14</v>
      </c>
      <c r="B21" s="445" t="s">
        <v>63</v>
      </c>
      <c r="C21" s="610">
        <v>102526.7</v>
      </c>
      <c r="D21" s="610">
        <v>84165.94</v>
      </c>
      <c r="E21" s="610">
        <v>428801.18000000005</v>
      </c>
      <c r="F21" s="610">
        <v>19822.07</v>
      </c>
      <c r="G21" s="610">
        <v>200000</v>
      </c>
      <c r="H21" s="609">
        <f t="shared" si="0"/>
        <v>835315.89</v>
      </c>
    </row>
    <row r="22" spans="1:8">
      <c r="A22" s="444">
        <v>15</v>
      </c>
      <c r="B22" s="443" t="s">
        <v>64</v>
      </c>
      <c r="C22" s="609">
        <f>SUM(C18:C21)+SUM(C8:C16)</f>
        <v>6080772.0200000005</v>
      </c>
      <c r="D22" s="609">
        <f t="shared" ref="D22:H22" si="1">SUM(D18:D21)+SUM(D8:D16)</f>
        <v>84165.94</v>
      </c>
      <c r="E22" s="609">
        <f t="shared" si="1"/>
        <v>428801.18000000005</v>
      </c>
      <c r="F22" s="609">
        <f t="shared" si="1"/>
        <v>19822.07</v>
      </c>
      <c r="G22" s="609">
        <f t="shared" si="1"/>
        <v>200000</v>
      </c>
      <c r="H22" s="609">
        <f t="shared" si="1"/>
        <v>6813561.21</v>
      </c>
    </row>
    <row r="26" spans="1:8" ht="25.5">
      <c r="B26" s="379"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E13" sqref="E13"/>
    </sheetView>
  </sheetViews>
  <sheetFormatPr defaultColWidth="9.125" defaultRowHeight="12.75"/>
  <cols>
    <col min="1" max="1" width="11.875" style="453" bestFit="1" customWidth="1"/>
    <col min="2" max="2" width="86.875" style="376" customWidth="1"/>
    <col min="3" max="4" width="31.5" style="611" customWidth="1"/>
    <col min="5" max="5" width="15.125" style="611" bestFit="1" customWidth="1"/>
    <col min="6" max="6" width="11.875" style="611" bestFit="1" customWidth="1"/>
    <col min="7" max="7" width="21.5" style="611" bestFit="1" customWidth="1"/>
    <col min="8" max="8" width="41.5" style="611" customWidth="1"/>
    <col min="9" max="16384" width="9.125" style="376"/>
  </cols>
  <sheetData>
    <row r="1" spans="1:8" ht="15">
      <c r="A1" s="374" t="s">
        <v>30</v>
      </c>
      <c r="B1" s="452" t="str">
        <f>'Info '!C2</f>
        <v>Paysera Bank Georgia JSC</v>
      </c>
      <c r="C1" s="614"/>
      <c r="D1" s="614"/>
      <c r="E1" s="614"/>
      <c r="F1" s="614"/>
      <c r="G1" s="614"/>
      <c r="H1" s="614"/>
    </row>
    <row r="2" spans="1:8">
      <c r="A2" s="374" t="s">
        <v>31</v>
      </c>
      <c r="B2" s="451">
        <f>'1. key ratios '!B2</f>
        <v>45016</v>
      </c>
      <c r="C2" s="614"/>
      <c r="D2" s="614"/>
      <c r="E2" s="614"/>
      <c r="F2" s="614"/>
      <c r="G2" s="614"/>
      <c r="H2" s="614"/>
    </row>
    <row r="3" spans="1:8">
      <c r="A3" s="375" t="s">
        <v>424</v>
      </c>
      <c r="B3" s="466"/>
      <c r="C3" s="614"/>
      <c r="D3" s="614"/>
      <c r="E3" s="614"/>
      <c r="F3" s="614"/>
      <c r="G3" s="614"/>
      <c r="H3" s="614"/>
    </row>
    <row r="4" spans="1:8">
      <c r="A4" s="467"/>
      <c r="B4" s="466"/>
      <c r="C4" s="615" t="s">
        <v>0</v>
      </c>
      <c r="D4" s="615" t="s">
        <v>1</v>
      </c>
      <c r="E4" s="615" t="s">
        <v>2</v>
      </c>
      <c r="F4" s="615" t="s">
        <v>3</v>
      </c>
      <c r="G4" s="615" t="s">
        <v>4</v>
      </c>
      <c r="H4" s="615" t="s">
        <v>5</v>
      </c>
    </row>
    <row r="5" spans="1:8" ht="33.950000000000003" customHeight="1">
      <c r="A5" s="689" t="s">
        <v>425</v>
      </c>
      <c r="B5" s="690"/>
      <c r="C5" s="703" t="s">
        <v>426</v>
      </c>
      <c r="D5" s="703"/>
      <c r="E5" s="703" t="s">
        <v>663</v>
      </c>
      <c r="F5" s="701" t="s">
        <v>427</v>
      </c>
      <c r="G5" s="701" t="s">
        <v>428</v>
      </c>
      <c r="H5" s="616" t="s">
        <v>662</v>
      </c>
    </row>
    <row r="6" spans="1:8" ht="25.5">
      <c r="A6" s="693"/>
      <c r="B6" s="694"/>
      <c r="C6" s="617" t="s">
        <v>429</v>
      </c>
      <c r="D6" s="617" t="s">
        <v>430</v>
      </c>
      <c r="E6" s="703"/>
      <c r="F6" s="702"/>
      <c r="G6" s="702"/>
      <c r="H6" s="616" t="s">
        <v>661</v>
      </c>
    </row>
    <row r="7" spans="1:8">
      <c r="A7" s="461">
        <v>1</v>
      </c>
      <c r="B7" s="445" t="s">
        <v>51</v>
      </c>
      <c r="C7" s="613">
        <v>0</v>
      </c>
      <c r="D7" s="613">
        <v>0</v>
      </c>
      <c r="E7" s="613">
        <v>0</v>
      </c>
      <c r="F7" s="613">
        <v>0</v>
      </c>
      <c r="G7" s="613">
        <v>0</v>
      </c>
      <c r="H7" s="618">
        <f>C7+D7-E7-F7</f>
        <v>0</v>
      </c>
    </row>
    <row r="8" spans="1:8">
      <c r="A8" s="461">
        <v>2</v>
      </c>
      <c r="B8" s="445" t="s">
        <v>52</v>
      </c>
      <c r="C8" s="613">
        <v>0</v>
      </c>
      <c r="D8" s="613">
        <v>0</v>
      </c>
      <c r="E8" s="613">
        <v>0</v>
      </c>
      <c r="F8" s="613">
        <v>0</v>
      </c>
      <c r="G8" s="613">
        <v>0</v>
      </c>
      <c r="H8" s="618">
        <f t="shared" ref="H8:H20" si="0">C8+D8-E8-F8</f>
        <v>0</v>
      </c>
    </row>
    <row r="9" spans="1:8">
      <c r="A9" s="461">
        <v>3</v>
      </c>
      <c r="B9" s="445" t="s">
        <v>164</v>
      </c>
      <c r="C9" s="613">
        <v>0</v>
      </c>
      <c r="D9" s="613">
        <v>0</v>
      </c>
      <c r="E9" s="613">
        <v>0</v>
      </c>
      <c r="F9" s="613">
        <v>0</v>
      </c>
      <c r="G9" s="613">
        <v>0</v>
      </c>
      <c r="H9" s="618">
        <f t="shared" si="0"/>
        <v>0</v>
      </c>
    </row>
    <row r="10" spans="1:8">
      <c r="A10" s="461">
        <v>4</v>
      </c>
      <c r="B10" s="445" t="s">
        <v>53</v>
      </c>
      <c r="C10" s="613">
        <v>0</v>
      </c>
      <c r="D10" s="613">
        <v>0</v>
      </c>
      <c r="E10" s="613">
        <v>0</v>
      </c>
      <c r="F10" s="613">
        <v>0</v>
      </c>
      <c r="G10" s="613">
        <v>0</v>
      </c>
      <c r="H10" s="618">
        <f t="shared" si="0"/>
        <v>0</v>
      </c>
    </row>
    <row r="11" spans="1:8">
      <c r="A11" s="461">
        <v>5</v>
      </c>
      <c r="B11" s="445" t="s">
        <v>54</v>
      </c>
      <c r="C11" s="613">
        <v>0</v>
      </c>
      <c r="D11" s="613">
        <v>0</v>
      </c>
      <c r="E11" s="613">
        <v>0</v>
      </c>
      <c r="F11" s="613">
        <v>0</v>
      </c>
      <c r="G11" s="613">
        <v>0</v>
      </c>
      <c r="H11" s="618">
        <f t="shared" si="0"/>
        <v>0</v>
      </c>
    </row>
    <row r="12" spans="1:8">
      <c r="A12" s="461">
        <v>6</v>
      </c>
      <c r="B12" s="445" t="s">
        <v>55</v>
      </c>
      <c r="C12" s="613">
        <v>0</v>
      </c>
      <c r="D12" s="613">
        <v>5978245.3200000003</v>
      </c>
      <c r="E12" s="613">
        <v>0</v>
      </c>
      <c r="F12" s="613">
        <v>0</v>
      </c>
      <c r="G12" s="613">
        <v>0</v>
      </c>
      <c r="H12" s="618">
        <f t="shared" si="0"/>
        <v>5978245.3200000003</v>
      </c>
    </row>
    <row r="13" spans="1:8">
      <c r="A13" s="461">
        <v>7</v>
      </c>
      <c r="B13" s="445" t="s">
        <v>56</v>
      </c>
      <c r="C13" s="613">
        <v>0</v>
      </c>
      <c r="D13" s="613">
        <v>0</v>
      </c>
      <c r="E13" s="613">
        <v>0</v>
      </c>
      <c r="F13" s="613">
        <v>0</v>
      </c>
      <c r="G13" s="613">
        <v>0</v>
      </c>
      <c r="H13" s="618">
        <f t="shared" si="0"/>
        <v>0</v>
      </c>
    </row>
    <row r="14" spans="1:8">
      <c r="A14" s="461">
        <v>8</v>
      </c>
      <c r="B14" s="447" t="s">
        <v>57</v>
      </c>
      <c r="C14" s="613">
        <v>0</v>
      </c>
      <c r="D14" s="613">
        <v>0</v>
      </c>
      <c r="E14" s="613">
        <v>0</v>
      </c>
      <c r="F14" s="613">
        <v>0</v>
      </c>
      <c r="G14" s="613">
        <v>0</v>
      </c>
      <c r="H14" s="618">
        <f t="shared" si="0"/>
        <v>0</v>
      </c>
    </row>
    <row r="15" spans="1:8">
      <c r="A15" s="461">
        <v>9</v>
      </c>
      <c r="B15" s="445" t="s">
        <v>58</v>
      </c>
      <c r="C15" s="613">
        <v>0</v>
      </c>
      <c r="D15" s="613">
        <v>0</v>
      </c>
      <c r="E15" s="613">
        <v>0</v>
      </c>
      <c r="F15" s="613">
        <v>0</v>
      </c>
      <c r="G15" s="613">
        <v>0</v>
      </c>
      <c r="H15" s="618">
        <f t="shared" si="0"/>
        <v>0</v>
      </c>
    </row>
    <row r="16" spans="1:8">
      <c r="A16" s="461">
        <v>10</v>
      </c>
      <c r="B16" s="449" t="s">
        <v>431</v>
      </c>
      <c r="C16" s="613">
        <v>0</v>
      </c>
      <c r="D16" s="613">
        <v>0</v>
      </c>
      <c r="E16" s="613">
        <v>0</v>
      </c>
      <c r="F16" s="613">
        <v>0</v>
      </c>
      <c r="G16" s="613">
        <v>0</v>
      </c>
      <c r="H16" s="618">
        <f t="shared" si="0"/>
        <v>0</v>
      </c>
    </row>
    <row r="17" spans="1:8">
      <c r="A17" s="461">
        <v>11</v>
      </c>
      <c r="B17" s="445" t="s">
        <v>60</v>
      </c>
      <c r="C17" s="613">
        <v>0</v>
      </c>
      <c r="D17" s="613">
        <v>0</v>
      </c>
      <c r="E17" s="613">
        <v>0</v>
      </c>
      <c r="F17" s="613">
        <v>0</v>
      </c>
      <c r="G17" s="613">
        <v>0</v>
      </c>
      <c r="H17" s="618">
        <f t="shared" si="0"/>
        <v>0</v>
      </c>
    </row>
    <row r="18" spans="1:8">
      <c r="A18" s="461">
        <v>12</v>
      </c>
      <c r="B18" s="445" t="s">
        <v>61</v>
      </c>
      <c r="C18" s="613">
        <v>0</v>
      </c>
      <c r="D18" s="613">
        <v>0</v>
      </c>
      <c r="E18" s="613">
        <v>0</v>
      </c>
      <c r="F18" s="613">
        <v>0</v>
      </c>
      <c r="G18" s="613">
        <v>0</v>
      </c>
      <c r="H18" s="618">
        <f t="shared" si="0"/>
        <v>0</v>
      </c>
    </row>
    <row r="19" spans="1:8">
      <c r="A19" s="462">
        <v>13</v>
      </c>
      <c r="B19" s="447" t="s">
        <v>144</v>
      </c>
      <c r="C19" s="613">
        <v>0</v>
      </c>
      <c r="D19" s="613">
        <v>0</v>
      </c>
      <c r="E19" s="613">
        <v>0</v>
      </c>
      <c r="F19" s="613">
        <v>0</v>
      </c>
      <c r="G19" s="613">
        <v>0</v>
      </c>
      <c r="H19" s="618">
        <f t="shared" si="0"/>
        <v>0</v>
      </c>
    </row>
    <row r="20" spans="1:8">
      <c r="A20" s="461">
        <v>14</v>
      </c>
      <c r="B20" s="445" t="s">
        <v>63</v>
      </c>
      <c r="C20" s="613">
        <v>0</v>
      </c>
      <c r="D20" s="613">
        <v>835315.89</v>
      </c>
      <c r="E20" s="613">
        <v>0</v>
      </c>
      <c r="F20" s="613">
        <v>0</v>
      </c>
      <c r="G20" s="613">
        <v>0</v>
      </c>
      <c r="H20" s="618">
        <f t="shared" si="0"/>
        <v>835315.89</v>
      </c>
    </row>
    <row r="21" spans="1:8" s="458" customFormat="1">
      <c r="A21" s="460">
        <v>15</v>
      </c>
      <c r="B21" s="459" t="s">
        <v>64</v>
      </c>
      <c r="C21" s="619">
        <f t="shared" ref="C21:H21" si="1">SUM(C7:C15)+SUM(C17:C20)</f>
        <v>0</v>
      </c>
      <c r="D21" s="619">
        <f t="shared" si="1"/>
        <v>6813561.21</v>
      </c>
      <c r="E21" s="619">
        <f t="shared" si="1"/>
        <v>0</v>
      </c>
      <c r="F21" s="619">
        <f t="shared" si="1"/>
        <v>0</v>
      </c>
      <c r="G21" s="619">
        <f t="shared" si="1"/>
        <v>0</v>
      </c>
      <c r="H21" s="618">
        <f t="shared" si="1"/>
        <v>6813561.21</v>
      </c>
    </row>
    <row r="22" spans="1:8">
      <c r="A22" s="457">
        <v>16</v>
      </c>
      <c r="B22" s="456" t="s">
        <v>432</v>
      </c>
      <c r="C22" s="613">
        <v>0</v>
      </c>
      <c r="D22" s="613">
        <v>0</v>
      </c>
      <c r="E22" s="613">
        <v>0</v>
      </c>
      <c r="F22" s="613">
        <v>0</v>
      </c>
      <c r="G22" s="613">
        <v>0</v>
      </c>
      <c r="H22" s="618">
        <f>C22+D22-E22-F22</f>
        <v>0</v>
      </c>
    </row>
    <row r="23" spans="1:8">
      <c r="A23" s="457">
        <v>17</v>
      </c>
      <c r="B23" s="456" t="s">
        <v>433</v>
      </c>
      <c r="C23" s="613">
        <v>0</v>
      </c>
      <c r="D23" s="613">
        <v>0</v>
      </c>
      <c r="E23" s="613">
        <v>0</v>
      </c>
      <c r="F23" s="613">
        <v>0</v>
      </c>
      <c r="G23" s="613">
        <v>0</v>
      </c>
      <c r="H23" s="618">
        <f>C23+D23-E23-F23</f>
        <v>0</v>
      </c>
    </row>
    <row r="26" spans="1:8" ht="42.6" customHeight="1">
      <c r="B26" s="379"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zoomScaleNormal="100" workbookViewId="0">
      <selection activeCell="D20" sqref="D20"/>
    </sheetView>
  </sheetViews>
  <sheetFormatPr defaultColWidth="9.125" defaultRowHeight="12.75"/>
  <cols>
    <col min="1" max="1" width="11" style="376" bestFit="1" customWidth="1"/>
    <col min="2" max="2" width="93.5" style="376" customWidth="1"/>
    <col min="3" max="4" width="35" style="376" customWidth="1"/>
    <col min="5" max="5" width="15.125" style="376" bestFit="1" customWidth="1"/>
    <col min="6" max="6" width="11.875" style="376" bestFit="1" customWidth="1"/>
    <col min="7" max="7" width="22" style="376" customWidth="1"/>
    <col min="8" max="8" width="19.875" style="376" customWidth="1"/>
    <col min="9" max="16384" width="9.125" style="376"/>
  </cols>
  <sheetData>
    <row r="1" spans="1:8" ht="15">
      <c r="A1" s="374" t="s">
        <v>30</v>
      </c>
      <c r="B1" s="452" t="str">
        <f>'Info '!C2</f>
        <v>Paysera Bank Georgia JSC</v>
      </c>
      <c r="C1" s="466"/>
      <c r="D1" s="466"/>
      <c r="E1" s="466"/>
      <c r="F1" s="466"/>
      <c r="G1" s="466"/>
      <c r="H1" s="466"/>
    </row>
    <row r="2" spans="1:8">
      <c r="A2" s="374" t="s">
        <v>31</v>
      </c>
      <c r="B2" s="451">
        <f>'1. key ratios '!B2</f>
        <v>45016</v>
      </c>
      <c r="C2" s="466"/>
      <c r="D2" s="466"/>
      <c r="E2" s="466"/>
      <c r="F2" s="466"/>
      <c r="G2" s="466"/>
      <c r="H2" s="466"/>
    </row>
    <row r="3" spans="1:8">
      <c r="A3" s="375" t="s">
        <v>434</v>
      </c>
      <c r="B3" s="466"/>
      <c r="C3" s="466"/>
      <c r="D3" s="466"/>
      <c r="E3" s="466"/>
      <c r="F3" s="466"/>
      <c r="G3" s="466"/>
      <c r="H3" s="466"/>
    </row>
    <row r="4" spans="1:8">
      <c r="A4" s="467"/>
      <c r="B4" s="466"/>
      <c r="C4" s="465" t="s">
        <v>0</v>
      </c>
      <c r="D4" s="465" t="s">
        <v>1</v>
      </c>
      <c r="E4" s="465" t="s">
        <v>2</v>
      </c>
      <c r="F4" s="465" t="s">
        <v>3</v>
      </c>
      <c r="G4" s="465" t="s">
        <v>4</v>
      </c>
      <c r="H4" s="465" t="s">
        <v>5</v>
      </c>
    </row>
    <row r="5" spans="1:8" ht="41.45" customHeight="1">
      <c r="A5" s="689" t="s">
        <v>425</v>
      </c>
      <c r="B5" s="690"/>
      <c r="C5" s="706" t="s">
        <v>426</v>
      </c>
      <c r="D5" s="706"/>
      <c r="E5" s="706" t="s">
        <v>663</v>
      </c>
      <c r="F5" s="704" t="s">
        <v>427</v>
      </c>
      <c r="G5" s="704" t="s">
        <v>428</v>
      </c>
      <c r="H5" s="463" t="s">
        <v>662</v>
      </c>
    </row>
    <row r="6" spans="1:8" ht="25.5">
      <c r="A6" s="693"/>
      <c r="B6" s="694"/>
      <c r="C6" s="464" t="s">
        <v>429</v>
      </c>
      <c r="D6" s="464" t="s">
        <v>430</v>
      </c>
      <c r="E6" s="706"/>
      <c r="F6" s="705"/>
      <c r="G6" s="705"/>
      <c r="H6" s="463" t="s">
        <v>661</v>
      </c>
    </row>
    <row r="7" spans="1:8">
      <c r="A7" s="455">
        <v>1</v>
      </c>
      <c r="B7" s="470" t="s">
        <v>522</v>
      </c>
      <c r="C7" s="455"/>
      <c r="D7" s="455"/>
      <c r="E7" s="455"/>
      <c r="F7" s="455"/>
      <c r="G7" s="455"/>
      <c r="H7" s="454">
        <f t="shared" ref="H7:H34" si="0">C7+D7-E7-F7</f>
        <v>0</v>
      </c>
    </row>
    <row r="8" spans="1:8">
      <c r="A8" s="455">
        <v>2</v>
      </c>
      <c r="B8" s="470" t="s">
        <v>435</v>
      </c>
      <c r="C8" s="455"/>
      <c r="D8" s="613">
        <v>5978245.3200000003</v>
      </c>
      <c r="E8" s="455"/>
      <c r="F8" s="455"/>
      <c r="G8" s="455"/>
      <c r="H8" s="454">
        <f t="shared" si="0"/>
        <v>5978245.3200000003</v>
      </c>
    </row>
    <row r="9" spans="1:8">
      <c r="A9" s="455">
        <v>3</v>
      </c>
      <c r="B9" s="470" t="s">
        <v>436</v>
      </c>
      <c r="C9" s="455"/>
      <c r="D9" s="455"/>
      <c r="E9" s="455"/>
      <c r="F9" s="455"/>
      <c r="G9" s="455"/>
      <c r="H9" s="454">
        <f t="shared" si="0"/>
        <v>0</v>
      </c>
    </row>
    <row r="10" spans="1:8">
      <c r="A10" s="455">
        <v>4</v>
      </c>
      <c r="B10" s="470" t="s">
        <v>523</v>
      </c>
      <c r="C10" s="455"/>
      <c r="D10" s="455"/>
      <c r="E10" s="455"/>
      <c r="F10" s="455"/>
      <c r="G10" s="455"/>
      <c r="H10" s="454">
        <f t="shared" si="0"/>
        <v>0</v>
      </c>
    </row>
    <row r="11" spans="1:8">
      <c r="A11" s="455">
        <v>5</v>
      </c>
      <c r="B11" s="470" t="s">
        <v>437</v>
      </c>
      <c r="C11" s="455"/>
      <c r="D11" s="455"/>
      <c r="E11" s="455"/>
      <c r="F11" s="455"/>
      <c r="G11" s="455"/>
      <c r="H11" s="454">
        <f t="shared" si="0"/>
        <v>0</v>
      </c>
    </row>
    <row r="12" spans="1:8">
      <c r="A12" s="455">
        <v>6</v>
      </c>
      <c r="B12" s="470" t="s">
        <v>438</v>
      </c>
      <c r="C12" s="455"/>
      <c r="D12" s="455"/>
      <c r="E12" s="455"/>
      <c r="F12" s="455"/>
      <c r="G12" s="455"/>
      <c r="H12" s="454">
        <f t="shared" si="0"/>
        <v>0</v>
      </c>
    </row>
    <row r="13" spans="1:8">
      <c r="A13" s="455">
        <v>7</v>
      </c>
      <c r="B13" s="470" t="s">
        <v>439</v>
      </c>
      <c r="C13" s="455"/>
      <c r="D13" s="455"/>
      <c r="E13" s="455"/>
      <c r="F13" s="455"/>
      <c r="G13" s="455"/>
      <c r="H13" s="454">
        <f t="shared" si="0"/>
        <v>0</v>
      </c>
    </row>
    <row r="14" spans="1:8">
      <c r="A14" s="455">
        <v>8</v>
      </c>
      <c r="B14" s="470" t="s">
        <v>440</v>
      </c>
      <c r="C14" s="455"/>
      <c r="D14" s="455"/>
      <c r="E14" s="455"/>
      <c r="F14" s="455"/>
      <c r="G14" s="455"/>
      <c r="H14" s="454">
        <f t="shared" si="0"/>
        <v>0</v>
      </c>
    </row>
    <row r="15" spans="1:8">
      <c r="A15" s="455">
        <v>9</v>
      </c>
      <c r="B15" s="470" t="s">
        <v>441</v>
      </c>
      <c r="C15" s="455"/>
      <c r="D15" s="455"/>
      <c r="E15" s="455"/>
      <c r="F15" s="455"/>
      <c r="G15" s="455"/>
      <c r="H15" s="454">
        <f t="shared" si="0"/>
        <v>0</v>
      </c>
    </row>
    <row r="16" spans="1:8">
      <c r="A16" s="455">
        <v>10</v>
      </c>
      <c r="B16" s="470" t="s">
        <v>442</v>
      </c>
      <c r="C16" s="455"/>
      <c r="D16" s="455"/>
      <c r="E16" s="455"/>
      <c r="F16" s="455"/>
      <c r="G16" s="455"/>
      <c r="H16" s="454">
        <f t="shared" si="0"/>
        <v>0</v>
      </c>
    </row>
    <row r="17" spans="1:8">
      <c r="A17" s="455">
        <v>11</v>
      </c>
      <c r="B17" s="470" t="s">
        <v>443</v>
      </c>
      <c r="C17" s="455"/>
      <c r="D17" s="455"/>
      <c r="E17" s="455"/>
      <c r="F17" s="455"/>
      <c r="G17" s="455"/>
      <c r="H17" s="454">
        <f t="shared" si="0"/>
        <v>0</v>
      </c>
    </row>
    <row r="18" spans="1:8">
      <c r="A18" s="455">
        <v>12</v>
      </c>
      <c r="B18" s="470" t="s">
        <v>444</v>
      </c>
      <c r="C18" s="455"/>
      <c r="D18" s="455"/>
      <c r="E18" s="455"/>
      <c r="F18" s="455"/>
      <c r="G18" s="455"/>
      <c r="H18" s="454">
        <f t="shared" si="0"/>
        <v>0</v>
      </c>
    </row>
    <row r="19" spans="1:8">
      <c r="A19" s="455">
        <v>13</v>
      </c>
      <c r="B19" s="470" t="s">
        <v>445</v>
      </c>
      <c r="C19" s="455"/>
      <c r="D19" s="455"/>
      <c r="E19" s="455"/>
      <c r="F19" s="455"/>
      <c r="G19" s="455"/>
      <c r="H19" s="454">
        <f t="shared" si="0"/>
        <v>0</v>
      </c>
    </row>
    <row r="20" spans="1:8">
      <c r="A20" s="455">
        <v>14</v>
      </c>
      <c r="B20" s="470" t="s">
        <v>446</v>
      </c>
      <c r="C20" s="455"/>
      <c r="D20" s="455"/>
      <c r="E20" s="455"/>
      <c r="F20" s="455"/>
      <c r="G20" s="455"/>
      <c r="H20" s="454">
        <f t="shared" si="0"/>
        <v>0</v>
      </c>
    </row>
    <row r="21" spans="1:8">
      <c r="A21" s="455">
        <v>15</v>
      </c>
      <c r="B21" s="470" t="s">
        <v>447</v>
      </c>
      <c r="C21" s="455"/>
      <c r="D21" s="455"/>
      <c r="E21" s="455"/>
      <c r="F21" s="455"/>
      <c r="G21" s="455"/>
      <c r="H21" s="454">
        <f t="shared" si="0"/>
        <v>0</v>
      </c>
    </row>
    <row r="22" spans="1:8">
      <c r="A22" s="455">
        <v>16</v>
      </c>
      <c r="B22" s="470" t="s">
        <v>448</v>
      </c>
      <c r="C22" s="455"/>
      <c r="D22" s="455"/>
      <c r="E22" s="455"/>
      <c r="F22" s="455"/>
      <c r="G22" s="455"/>
      <c r="H22" s="454">
        <f t="shared" si="0"/>
        <v>0</v>
      </c>
    </row>
    <row r="23" spans="1:8">
      <c r="A23" s="455">
        <v>17</v>
      </c>
      <c r="B23" s="470" t="s">
        <v>526</v>
      </c>
      <c r="C23" s="455"/>
      <c r="D23" s="455"/>
      <c r="E23" s="455"/>
      <c r="F23" s="455"/>
      <c r="G23" s="455"/>
      <c r="H23" s="454">
        <f t="shared" si="0"/>
        <v>0</v>
      </c>
    </row>
    <row r="24" spans="1:8">
      <c r="A24" s="455">
        <v>18</v>
      </c>
      <c r="B24" s="470" t="s">
        <v>449</v>
      </c>
      <c r="C24" s="455"/>
      <c r="D24" s="455"/>
      <c r="E24" s="455"/>
      <c r="F24" s="455"/>
      <c r="G24" s="455"/>
      <c r="H24" s="454">
        <f t="shared" si="0"/>
        <v>0</v>
      </c>
    </row>
    <row r="25" spans="1:8">
      <c r="A25" s="455">
        <v>19</v>
      </c>
      <c r="B25" s="470" t="s">
        <v>450</v>
      </c>
      <c r="C25" s="455"/>
      <c r="D25" s="455"/>
      <c r="E25" s="455"/>
      <c r="F25" s="455"/>
      <c r="G25" s="455"/>
      <c r="H25" s="454">
        <f t="shared" si="0"/>
        <v>0</v>
      </c>
    </row>
    <row r="26" spans="1:8">
      <c r="A26" s="455">
        <v>20</v>
      </c>
      <c r="B26" s="470" t="s">
        <v>525</v>
      </c>
      <c r="C26" s="455"/>
      <c r="D26" s="455"/>
      <c r="E26" s="455"/>
      <c r="F26" s="455"/>
      <c r="G26" s="455"/>
      <c r="H26" s="454">
        <f t="shared" si="0"/>
        <v>0</v>
      </c>
    </row>
    <row r="27" spans="1:8">
      <c r="A27" s="455">
        <v>21</v>
      </c>
      <c r="B27" s="470" t="s">
        <v>451</v>
      </c>
      <c r="C27" s="455"/>
      <c r="D27" s="455"/>
      <c r="E27" s="455"/>
      <c r="F27" s="455"/>
      <c r="G27" s="455"/>
      <c r="H27" s="454">
        <f t="shared" si="0"/>
        <v>0</v>
      </c>
    </row>
    <row r="28" spans="1:8">
      <c r="A28" s="455">
        <v>22</v>
      </c>
      <c r="B28" s="470" t="s">
        <v>452</v>
      </c>
      <c r="C28" s="455"/>
      <c r="D28" s="455"/>
      <c r="E28" s="455"/>
      <c r="F28" s="455"/>
      <c r="G28" s="455"/>
      <c r="H28" s="454">
        <f t="shared" si="0"/>
        <v>0</v>
      </c>
    </row>
    <row r="29" spans="1:8">
      <c r="A29" s="455">
        <v>23</v>
      </c>
      <c r="B29" s="470" t="s">
        <v>453</v>
      </c>
      <c r="C29" s="455"/>
      <c r="D29" s="455"/>
      <c r="E29" s="455"/>
      <c r="F29" s="455"/>
      <c r="G29" s="455"/>
      <c r="H29" s="454">
        <f t="shared" si="0"/>
        <v>0</v>
      </c>
    </row>
    <row r="30" spans="1:8">
      <c r="A30" s="455">
        <v>24</v>
      </c>
      <c r="B30" s="470" t="s">
        <v>524</v>
      </c>
      <c r="C30" s="455"/>
      <c r="D30" s="455"/>
      <c r="E30" s="455"/>
      <c r="F30" s="455"/>
      <c r="G30" s="455"/>
      <c r="H30" s="454">
        <f t="shared" si="0"/>
        <v>0</v>
      </c>
    </row>
    <row r="31" spans="1:8">
      <c r="A31" s="455">
        <v>25</v>
      </c>
      <c r="B31" s="470" t="s">
        <v>454</v>
      </c>
      <c r="C31" s="455"/>
      <c r="D31" s="455"/>
      <c r="E31" s="455"/>
      <c r="F31" s="455"/>
      <c r="G31" s="455"/>
      <c r="H31" s="454">
        <f t="shared" si="0"/>
        <v>0</v>
      </c>
    </row>
    <row r="32" spans="1:8">
      <c r="A32" s="455">
        <v>26</v>
      </c>
      <c r="B32" s="470" t="s">
        <v>521</v>
      </c>
      <c r="C32" s="455"/>
      <c r="D32" s="455"/>
      <c r="E32" s="455"/>
      <c r="F32" s="455"/>
      <c r="G32" s="455"/>
      <c r="H32" s="454">
        <f t="shared" si="0"/>
        <v>0</v>
      </c>
    </row>
    <row r="33" spans="1:8">
      <c r="A33" s="455">
        <v>27</v>
      </c>
      <c r="B33" s="455" t="s">
        <v>455</v>
      </c>
      <c r="C33" s="455"/>
      <c r="D33" s="613">
        <v>835315.88999999966</v>
      </c>
      <c r="E33" s="455"/>
      <c r="F33" s="455"/>
      <c r="G33" s="455"/>
      <c r="H33" s="454">
        <f t="shared" si="0"/>
        <v>835315.88999999966</v>
      </c>
    </row>
    <row r="34" spans="1:8">
      <c r="A34" s="455">
        <v>28</v>
      </c>
      <c r="B34" s="459" t="s">
        <v>64</v>
      </c>
      <c r="C34" s="459">
        <f>SUM(C7:C33)</f>
        <v>0</v>
      </c>
      <c r="D34" s="619">
        <f>SUM(D7:D33)</f>
        <v>6813561.21</v>
      </c>
      <c r="E34" s="459">
        <f>SUM(E7:E33)</f>
        <v>0</v>
      </c>
      <c r="F34" s="459">
        <f>SUM(F7:F33)</f>
        <v>0</v>
      </c>
      <c r="G34" s="459">
        <f>SUM(G7:G33)</f>
        <v>0</v>
      </c>
      <c r="H34" s="454">
        <f t="shared" si="0"/>
        <v>6813561.21</v>
      </c>
    </row>
    <row r="36" spans="1:8">
      <c r="B36" s="469"/>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30" sqref="D30"/>
    </sheetView>
  </sheetViews>
  <sheetFormatPr defaultColWidth="9.125" defaultRowHeight="12.75"/>
  <cols>
    <col min="1" max="1" width="11.875" style="376" bestFit="1" customWidth="1"/>
    <col min="2" max="2" width="108" style="376" bestFit="1" customWidth="1"/>
    <col min="3" max="3" width="35.5" style="376" customWidth="1"/>
    <col min="4" max="4" width="38.5" style="376" customWidth="1"/>
    <col min="5" max="16384" width="9.125" style="376"/>
  </cols>
  <sheetData>
    <row r="1" spans="1:4" ht="15">
      <c r="A1" s="374" t="s">
        <v>30</v>
      </c>
      <c r="B1" s="452" t="str">
        <f>'Info '!C2</f>
        <v>Paysera Bank Georgia JSC</v>
      </c>
    </row>
    <row r="2" spans="1:4">
      <c r="A2" s="374" t="s">
        <v>31</v>
      </c>
      <c r="B2" s="451">
        <f>'1. key ratios '!B2</f>
        <v>45016</v>
      </c>
    </row>
    <row r="3" spans="1:4">
      <c r="A3" s="375" t="s">
        <v>456</v>
      </c>
    </row>
    <row r="5" spans="1:4">
      <c r="A5" s="707" t="s">
        <v>670</v>
      </c>
      <c r="B5" s="707"/>
      <c r="C5" s="450" t="s">
        <v>473</v>
      </c>
      <c r="D5" s="450" t="s">
        <v>514</v>
      </c>
    </row>
    <row r="6" spans="1:4">
      <c r="A6" s="478">
        <v>1</v>
      </c>
      <c r="B6" s="471" t="s">
        <v>669</v>
      </c>
      <c r="C6" s="473"/>
      <c r="D6" s="473"/>
    </row>
    <row r="7" spans="1:4">
      <c r="A7" s="475">
        <v>2</v>
      </c>
      <c r="B7" s="471" t="s">
        <v>668</v>
      </c>
      <c r="C7" s="473">
        <f>SUM(C8:C9)</f>
        <v>0</v>
      </c>
      <c r="D7" s="473">
        <f>SUM(D8:D9)</f>
        <v>0</v>
      </c>
    </row>
    <row r="8" spans="1:4">
      <c r="A8" s="477">
        <v>2.1</v>
      </c>
      <c r="B8" s="476" t="s">
        <v>529</v>
      </c>
      <c r="C8" s="473"/>
      <c r="D8" s="473"/>
    </row>
    <row r="9" spans="1:4">
      <c r="A9" s="477">
        <v>2.2000000000000002</v>
      </c>
      <c r="B9" s="476" t="s">
        <v>527</v>
      </c>
      <c r="C9" s="473"/>
      <c r="D9" s="473"/>
    </row>
    <row r="10" spans="1:4">
      <c r="A10" s="478">
        <v>3</v>
      </c>
      <c r="B10" s="471" t="s">
        <v>667</v>
      </c>
      <c r="C10" s="473">
        <f>SUM(C11:C13)</f>
        <v>0</v>
      </c>
      <c r="D10" s="473">
        <f>SUM(D11:D13)</f>
        <v>0</v>
      </c>
    </row>
    <row r="11" spans="1:4">
      <c r="A11" s="477">
        <v>3.1</v>
      </c>
      <c r="B11" s="476" t="s">
        <v>458</v>
      </c>
      <c r="C11" s="473"/>
      <c r="D11" s="473"/>
    </row>
    <row r="12" spans="1:4">
      <c r="A12" s="477">
        <v>3.2</v>
      </c>
      <c r="B12" s="476" t="s">
        <v>666</v>
      </c>
      <c r="C12" s="473"/>
      <c r="D12" s="473"/>
    </row>
    <row r="13" spans="1:4">
      <c r="A13" s="477">
        <v>3.3</v>
      </c>
      <c r="B13" s="476" t="s">
        <v>528</v>
      </c>
      <c r="C13" s="473"/>
      <c r="D13" s="473"/>
    </row>
    <row r="14" spans="1:4">
      <c r="A14" s="475">
        <v>4</v>
      </c>
      <c r="B14" s="474" t="s">
        <v>665</v>
      </c>
      <c r="C14" s="473"/>
      <c r="D14" s="473"/>
    </row>
    <row r="15" spans="1:4">
      <c r="A15" s="472">
        <v>5</v>
      </c>
      <c r="B15" s="471" t="s">
        <v>664</v>
      </c>
      <c r="C15" s="443">
        <f>C6+C7-C10+C14</f>
        <v>0</v>
      </c>
      <c r="D15" s="443">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32" sqref="C32"/>
    </sheetView>
  </sheetViews>
  <sheetFormatPr defaultColWidth="9.125" defaultRowHeight="12.75"/>
  <cols>
    <col min="1" max="1" width="11.875" style="376" bestFit="1" customWidth="1"/>
    <col min="2" max="2" width="128.875" style="376" bestFit="1" customWidth="1"/>
    <col min="3" max="3" width="37" style="376" customWidth="1"/>
    <col min="4" max="4" width="50.5" style="376" customWidth="1"/>
    <col min="5" max="16384" width="9.125" style="376"/>
  </cols>
  <sheetData>
    <row r="1" spans="1:4" ht="15">
      <c r="A1" s="374" t="s">
        <v>30</v>
      </c>
      <c r="B1" s="452" t="str">
        <f>'Info '!C2</f>
        <v>Paysera Bank Georgia JSC</v>
      </c>
    </row>
    <row r="2" spans="1:4">
      <c r="A2" s="374" t="s">
        <v>31</v>
      </c>
      <c r="B2" s="451">
        <f>'1. key ratios '!B2</f>
        <v>45016</v>
      </c>
    </row>
    <row r="3" spans="1:4">
      <c r="A3" s="375" t="s">
        <v>460</v>
      </c>
    </row>
    <row r="4" spans="1:4">
      <c r="A4" s="375"/>
    </row>
    <row r="5" spans="1:4" ht="15" customHeight="1">
      <c r="A5" s="708" t="s">
        <v>530</v>
      </c>
      <c r="B5" s="709"/>
      <c r="C5" s="712" t="s">
        <v>461</v>
      </c>
      <c r="D5" s="712" t="s">
        <v>462</v>
      </c>
    </row>
    <row r="6" spans="1:4">
      <c r="A6" s="710"/>
      <c r="B6" s="711"/>
      <c r="C6" s="712"/>
      <c r="D6" s="712"/>
    </row>
    <row r="7" spans="1:4">
      <c r="A7" s="443">
        <v>1</v>
      </c>
      <c r="B7" s="443" t="s">
        <v>457</v>
      </c>
      <c r="C7" s="473"/>
      <c r="D7" s="479"/>
    </row>
    <row r="8" spans="1:4">
      <c r="A8" s="473">
        <v>2</v>
      </c>
      <c r="B8" s="473" t="s">
        <v>463</v>
      </c>
      <c r="C8" s="473"/>
      <c r="D8" s="479"/>
    </row>
    <row r="9" spans="1:4">
      <c r="A9" s="473">
        <v>3</v>
      </c>
      <c r="B9" s="482" t="s">
        <v>673</v>
      </c>
      <c r="C9" s="473"/>
      <c r="D9" s="479"/>
    </row>
    <row r="10" spans="1:4">
      <c r="A10" s="473">
        <v>4</v>
      </c>
      <c r="B10" s="473" t="s">
        <v>464</v>
      </c>
      <c r="C10" s="473">
        <f>SUM(C11:C17)</f>
        <v>0</v>
      </c>
      <c r="D10" s="479"/>
    </row>
    <row r="11" spans="1:4">
      <c r="A11" s="473">
        <v>5</v>
      </c>
      <c r="B11" s="481" t="s">
        <v>672</v>
      </c>
      <c r="C11" s="473"/>
      <c r="D11" s="479"/>
    </row>
    <row r="12" spans="1:4">
      <c r="A12" s="473">
        <v>6</v>
      </c>
      <c r="B12" s="481" t="s">
        <v>465</v>
      </c>
      <c r="C12" s="473"/>
      <c r="D12" s="479"/>
    </row>
    <row r="13" spans="1:4">
      <c r="A13" s="473">
        <v>7</v>
      </c>
      <c r="B13" s="481" t="s">
        <v>468</v>
      </c>
      <c r="C13" s="473"/>
      <c r="D13" s="479"/>
    </row>
    <row r="14" spans="1:4">
      <c r="A14" s="473">
        <v>8</v>
      </c>
      <c r="B14" s="481" t="s">
        <v>466</v>
      </c>
      <c r="C14" s="473"/>
      <c r="D14" s="473"/>
    </row>
    <row r="15" spans="1:4">
      <c r="A15" s="473">
        <v>9</v>
      </c>
      <c r="B15" s="481" t="s">
        <v>467</v>
      </c>
      <c r="C15" s="473"/>
      <c r="D15" s="473"/>
    </row>
    <row r="16" spans="1:4">
      <c r="A16" s="473">
        <v>10</v>
      </c>
      <c r="B16" s="481" t="s">
        <v>469</v>
      </c>
      <c r="C16" s="473"/>
      <c r="D16" s="473"/>
    </row>
    <row r="17" spans="1:4">
      <c r="A17" s="473">
        <v>11</v>
      </c>
      <c r="B17" s="481" t="s">
        <v>671</v>
      </c>
      <c r="C17" s="473"/>
      <c r="D17" s="479"/>
    </row>
    <row r="18" spans="1:4">
      <c r="A18" s="443">
        <v>12</v>
      </c>
      <c r="B18" s="480" t="s">
        <v>459</v>
      </c>
      <c r="C18" s="443">
        <f>C7+C8+C9-C10</f>
        <v>0</v>
      </c>
      <c r="D18" s="479"/>
    </row>
    <row r="21" spans="1:4">
      <c r="B21" s="374"/>
    </row>
    <row r="22" spans="1:4">
      <c r="B22" s="374"/>
    </row>
    <row r="23" spans="1:4">
      <c r="B23" s="3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F33" sqref="F33"/>
    </sheetView>
  </sheetViews>
  <sheetFormatPr defaultColWidth="9.125" defaultRowHeight="12.75"/>
  <cols>
    <col min="1" max="1" width="11.875" style="466" bestFit="1" customWidth="1"/>
    <col min="2" max="2" width="63.875" style="466" customWidth="1"/>
    <col min="3" max="3" width="15.5" style="466" customWidth="1"/>
    <col min="4" max="18" width="22.25" style="466" customWidth="1"/>
    <col min="19" max="19" width="23.25" style="466" bestFit="1" customWidth="1"/>
    <col min="20" max="26" width="22.25" style="466" customWidth="1"/>
    <col min="27" max="27" width="23.25" style="466" bestFit="1" customWidth="1"/>
    <col min="28" max="28" width="20" style="466" customWidth="1"/>
    <col min="29" max="16384" width="9.125" style="466"/>
  </cols>
  <sheetData>
    <row r="1" spans="1:28" ht="15">
      <c r="A1" s="374" t="s">
        <v>30</v>
      </c>
      <c r="B1" s="452" t="str">
        <f>'Info '!C2</f>
        <v>Paysera Bank Georgia JSC</v>
      </c>
    </row>
    <row r="2" spans="1:28">
      <c r="A2" s="374" t="s">
        <v>31</v>
      </c>
      <c r="B2" s="451">
        <f>'1. key ratios '!B2</f>
        <v>45016</v>
      </c>
      <c r="C2" s="467"/>
    </row>
    <row r="3" spans="1:28">
      <c r="A3" s="375" t="s">
        <v>470</v>
      </c>
    </row>
    <row r="5" spans="1:28" ht="15" customHeight="1">
      <c r="A5" s="714" t="s">
        <v>685</v>
      </c>
      <c r="B5" s="715"/>
      <c r="C5" s="720" t="s">
        <v>471</v>
      </c>
      <c r="D5" s="721"/>
      <c r="E5" s="721"/>
      <c r="F5" s="721"/>
      <c r="G5" s="721"/>
      <c r="H5" s="721"/>
      <c r="I5" s="721"/>
      <c r="J5" s="721"/>
      <c r="K5" s="721"/>
      <c r="L5" s="721"/>
      <c r="M5" s="721"/>
      <c r="N5" s="721"/>
      <c r="O5" s="721"/>
      <c r="P5" s="721"/>
      <c r="Q5" s="721"/>
      <c r="R5" s="721"/>
      <c r="S5" s="721"/>
      <c r="T5" s="491"/>
      <c r="U5" s="491"/>
      <c r="V5" s="491"/>
      <c r="W5" s="491"/>
      <c r="X5" s="491"/>
      <c r="Y5" s="491"/>
      <c r="Z5" s="491"/>
      <c r="AA5" s="490"/>
      <c r="AB5" s="485"/>
    </row>
    <row r="6" spans="1:28" ht="12" customHeight="1">
      <c r="A6" s="716"/>
      <c r="B6" s="717"/>
      <c r="C6" s="722" t="s">
        <v>64</v>
      </c>
      <c r="D6" s="724" t="s">
        <v>684</v>
      </c>
      <c r="E6" s="724"/>
      <c r="F6" s="724"/>
      <c r="G6" s="724"/>
      <c r="H6" s="724" t="s">
        <v>683</v>
      </c>
      <c r="I6" s="724"/>
      <c r="J6" s="724"/>
      <c r="K6" s="724"/>
      <c r="L6" s="488"/>
      <c r="M6" s="725" t="s">
        <v>682</v>
      </c>
      <c r="N6" s="725"/>
      <c r="O6" s="725"/>
      <c r="P6" s="725"/>
      <c r="Q6" s="725"/>
      <c r="R6" s="725"/>
      <c r="S6" s="705"/>
      <c r="T6" s="489"/>
      <c r="U6" s="713" t="s">
        <v>681</v>
      </c>
      <c r="V6" s="713"/>
      <c r="W6" s="713"/>
      <c r="X6" s="713"/>
      <c r="Y6" s="713"/>
      <c r="Z6" s="713"/>
      <c r="AA6" s="706"/>
      <c r="AB6" s="488"/>
    </row>
    <row r="7" spans="1:28">
      <c r="A7" s="718"/>
      <c r="B7" s="719"/>
      <c r="C7" s="723"/>
      <c r="D7" s="487"/>
      <c r="E7" s="463" t="s">
        <v>472</v>
      </c>
      <c r="F7" s="463" t="s">
        <v>679</v>
      </c>
      <c r="G7" s="465" t="s">
        <v>680</v>
      </c>
      <c r="H7" s="467"/>
      <c r="I7" s="463" t="s">
        <v>472</v>
      </c>
      <c r="J7" s="463" t="s">
        <v>679</v>
      </c>
      <c r="K7" s="465" t="s">
        <v>680</v>
      </c>
      <c r="L7" s="486"/>
      <c r="M7" s="463" t="s">
        <v>472</v>
      </c>
      <c r="N7" s="463" t="s">
        <v>679</v>
      </c>
      <c r="O7" s="463" t="s">
        <v>678</v>
      </c>
      <c r="P7" s="463" t="s">
        <v>677</v>
      </c>
      <c r="Q7" s="463" t="s">
        <v>676</v>
      </c>
      <c r="R7" s="463" t="s">
        <v>675</v>
      </c>
      <c r="S7" s="463" t="s">
        <v>674</v>
      </c>
      <c r="T7" s="486"/>
      <c r="U7" s="463" t="s">
        <v>472</v>
      </c>
      <c r="V7" s="463" t="s">
        <v>679</v>
      </c>
      <c r="W7" s="463" t="s">
        <v>678</v>
      </c>
      <c r="X7" s="463" t="s">
        <v>677</v>
      </c>
      <c r="Y7" s="463" t="s">
        <v>676</v>
      </c>
      <c r="Z7" s="463" t="s">
        <v>675</v>
      </c>
      <c r="AA7" s="463" t="s">
        <v>674</v>
      </c>
      <c r="AB7" s="485"/>
    </row>
    <row r="8" spans="1:28">
      <c r="A8" s="484">
        <v>1</v>
      </c>
      <c r="B8" s="459" t="s">
        <v>473</v>
      </c>
      <c r="C8" s="459"/>
      <c r="D8" s="455"/>
      <c r="E8" s="455"/>
      <c r="F8" s="455"/>
      <c r="G8" s="455"/>
      <c r="H8" s="455"/>
      <c r="I8" s="455"/>
      <c r="J8" s="455"/>
      <c r="K8" s="455"/>
      <c r="L8" s="455"/>
      <c r="M8" s="455"/>
      <c r="N8" s="455"/>
      <c r="O8" s="455"/>
      <c r="P8" s="455"/>
      <c r="Q8" s="455"/>
      <c r="R8" s="455"/>
      <c r="S8" s="455"/>
      <c r="T8" s="455"/>
      <c r="U8" s="455"/>
      <c r="V8" s="455"/>
      <c r="W8" s="455"/>
      <c r="X8" s="455"/>
      <c r="Y8" s="455"/>
      <c r="Z8" s="455"/>
      <c r="AA8" s="455"/>
    </row>
    <row r="9" spans="1:28">
      <c r="A9" s="455">
        <v>1.1000000000000001</v>
      </c>
      <c r="B9" s="475" t="s">
        <v>474</v>
      </c>
      <c r="C9" s="475"/>
      <c r="D9" s="455"/>
      <c r="E9" s="455"/>
      <c r="F9" s="455"/>
      <c r="G9" s="455"/>
      <c r="H9" s="455"/>
      <c r="I9" s="455"/>
      <c r="J9" s="455"/>
      <c r="K9" s="455"/>
      <c r="L9" s="455"/>
      <c r="M9" s="455"/>
      <c r="N9" s="455"/>
      <c r="O9" s="455"/>
      <c r="P9" s="455"/>
      <c r="Q9" s="455"/>
      <c r="R9" s="455"/>
      <c r="S9" s="455"/>
      <c r="T9" s="455"/>
      <c r="U9" s="455"/>
      <c r="V9" s="455"/>
      <c r="W9" s="455"/>
      <c r="X9" s="455"/>
      <c r="Y9" s="455"/>
      <c r="Z9" s="455"/>
      <c r="AA9" s="455"/>
    </row>
    <row r="10" spans="1:28">
      <c r="A10" s="455">
        <v>1.2</v>
      </c>
      <c r="B10" s="475" t="s">
        <v>475</v>
      </c>
      <c r="C10" s="47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row>
    <row r="11" spans="1:28">
      <c r="A11" s="455">
        <v>1.3</v>
      </c>
      <c r="B11" s="475" t="s">
        <v>476</v>
      </c>
      <c r="C11" s="47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row>
    <row r="12" spans="1:28">
      <c r="A12" s="455">
        <v>1.4</v>
      </c>
      <c r="B12" s="475" t="s">
        <v>477</v>
      </c>
      <c r="C12" s="47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row>
    <row r="13" spans="1:28">
      <c r="A13" s="455">
        <v>1.5</v>
      </c>
      <c r="B13" s="475" t="s">
        <v>478</v>
      </c>
      <c r="C13" s="475"/>
      <c r="D13" s="455"/>
      <c r="E13" s="455"/>
      <c r="F13" s="455"/>
      <c r="G13" s="455"/>
      <c r="H13" s="455"/>
      <c r="I13" s="455"/>
      <c r="J13" s="455"/>
      <c r="K13" s="455"/>
      <c r="L13" s="455"/>
      <c r="M13" s="455"/>
      <c r="N13" s="455"/>
      <c r="O13" s="455"/>
      <c r="P13" s="455"/>
      <c r="Q13" s="455"/>
      <c r="R13" s="455"/>
      <c r="S13" s="455"/>
      <c r="T13" s="455"/>
      <c r="U13" s="455"/>
      <c r="V13" s="455"/>
      <c r="W13" s="455"/>
      <c r="X13" s="455"/>
      <c r="Y13" s="455"/>
      <c r="Z13" s="455"/>
      <c r="AA13" s="455"/>
    </row>
    <row r="14" spans="1:28">
      <c r="A14" s="455">
        <v>1.6</v>
      </c>
      <c r="B14" s="475" t="s">
        <v>479</v>
      </c>
      <c r="C14" s="47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row>
    <row r="15" spans="1:28">
      <c r="A15" s="484">
        <v>2</v>
      </c>
      <c r="B15" s="459" t="s">
        <v>480</v>
      </c>
      <c r="C15" s="459"/>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row>
    <row r="16" spans="1:28">
      <c r="A16" s="455">
        <v>2.1</v>
      </c>
      <c r="B16" s="475" t="s">
        <v>474</v>
      </c>
      <c r="C16" s="47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row>
    <row r="17" spans="1:27">
      <c r="A17" s="455">
        <v>2.2000000000000002</v>
      </c>
      <c r="B17" s="475" t="s">
        <v>475</v>
      </c>
      <c r="C17" s="47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row>
    <row r="18" spans="1:27">
      <c r="A18" s="455">
        <v>2.2999999999999998</v>
      </c>
      <c r="B18" s="475" t="s">
        <v>476</v>
      </c>
      <c r="C18" s="47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row>
    <row r="19" spans="1:27">
      <c r="A19" s="455">
        <v>2.4</v>
      </c>
      <c r="B19" s="475" t="s">
        <v>477</v>
      </c>
      <c r="C19" s="47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row>
    <row r="20" spans="1:27">
      <c r="A20" s="455">
        <v>2.5</v>
      </c>
      <c r="B20" s="475" t="s">
        <v>478</v>
      </c>
      <c r="C20" s="47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row>
    <row r="21" spans="1:27">
      <c r="A21" s="455">
        <v>2.6</v>
      </c>
      <c r="B21" s="475" t="s">
        <v>479</v>
      </c>
      <c r="C21" s="47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row>
    <row r="22" spans="1:27">
      <c r="A22" s="484">
        <v>3</v>
      </c>
      <c r="B22" s="459" t="s">
        <v>520</v>
      </c>
      <c r="C22" s="459"/>
      <c r="D22" s="459"/>
      <c r="E22" s="483"/>
      <c r="F22" s="483"/>
      <c r="G22" s="483"/>
      <c r="H22" s="459"/>
      <c r="I22" s="483"/>
      <c r="J22" s="483"/>
      <c r="K22" s="483"/>
      <c r="L22" s="459"/>
      <c r="M22" s="483"/>
      <c r="N22" s="483"/>
      <c r="O22" s="483"/>
      <c r="P22" s="483"/>
      <c r="Q22" s="483"/>
      <c r="R22" s="483"/>
      <c r="S22" s="483"/>
      <c r="T22" s="459"/>
      <c r="U22" s="483"/>
      <c r="V22" s="483"/>
      <c r="W22" s="483"/>
      <c r="X22" s="483"/>
      <c r="Y22" s="483"/>
      <c r="Z22" s="483"/>
      <c r="AA22" s="483"/>
    </row>
    <row r="23" spans="1:27">
      <c r="A23" s="455">
        <v>3.1</v>
      </c>
      <c r="B23" s="475" t="s">
        <v>474</v>
      </c>
      <c r="C23" s="475"/>
      <c r="D23" s="459"/>
      <c r="E23" s="483"/>
      <c r="F23" s="483"/>
      <c r="G23" s="483"/>
      <c r="H23" s="459"/>
      <c r="I23" s="483"/>
      <c r="J23" s="483"/>
      <c r="K23" s="483"/>
      <c r="L23" s="459"/>
      <c r="M23" s="483"/>
      <c r="N23" s="483"/>
      <c r="O23" s="483"/>
      <c r="P23" s="483"/>
      <c r="Q23" s="483"/>
      <c r="R23" s="483"/>
      <c r="S23" s="483"/>
      <c r="T23" s="459"/>
      <c r="U23" s="483"/>
      <c r="V23" s="483"/>
      <c r="W23" s="483"/>
      <c r="X23" s="483"/>
      <c r="Y23" s="483"/>
      <c r="Z23" s="483"/>
      <c r="AA23" s="483"/>
    </row>
    <row r="24" spans="1:27">
      <c r="A24" s="455">
        <v>3.2</v>
      </c>
      <c r="B24" s="475" t="s">
        <v>475</v>
      </c>
      <c r="C24" s="475"/>
      <c r="D24" s="459"/>
      <c r="E24" s="483"/>
      <c r="F24" s="483"/>
      <c r="G24" s="483"/>
      <c r="H24" s="459"/>
      <c r="I24" s="483"/>
      <c r="J24" s="483"/>
      <c r="K24" s="483"/>
      <c r="L24" s="459"/>
      <c r="M24" s="483"/>
      <c r="N24" s="483"/>
      <c r="O24" s="483"/>
      <c r="P24" s="483"/>
      <c r="Q24" s="483"/>
      <c r="R24" s="483"/>
      <c r="S24" s="483"/>
      <c r="T24" s="459"/>
      <c r="U24" s="483"/>
      <c r="V24" s="483"/>
      <c r="W24" s="483"/>
      <c r="X24" s="483"/>
      <c r="Y24" s="483"/>
      <c r="Z24" s="483"/>
      <c r="AA24" s="483"/>
    </row>
    <row r="25" spans="1:27">
      <c r="A25" s="455">
        <v>3.3</v>
      </c>
      <c r="B25" s="475" t="s">
        <v>476</v>
      </c>
      <c r="C25" s="475"/>
      <c r="D25" s="459"/>
      <c r="E25" s="483"/>
      <c r="F25" s="483"/>
      <c r="G25" s="483"/>
      <c r="H25" s="459"/>
      <c r="I25" s="483"/>
      <c r="J25" s="483"/>
      <c r="K25" s="483"/>
      <c r="L25" s="459"/>
      <c r="M25" s="483"/>
      <c r="N25" s="483"/>
      <c r="O25" s="483"/>
      <c r="P25" s="483"/>
      <c r="Q25" s="483"/>
      <c r="R25" s="483"/>
      <c r="S25" s="483"/>
      <c r="T25" s="459"/>
      <c r="U25" s="483"/>
      <c r="V25" s="483"/>
      <c r="W25" s="483"/>
      <c r="X25" s="483"/>
      <c r="Y25" s="483"/>
      <c r="Z25" s="483"/>
      <c r="AA25" s="483"/>
    </row>
    <row r="26" spans="1:27">
      <c r="A26" s="455">
        <v>3.4</v>
      </c>
      <c r="B26" s="475" t="s">
        <v>477</v>
      </c>
      <c r="C26" s="475"/>
      <c r="D26" s="459"/>
      <c r="E26" s="483"/>
      <c r="F26" s="483"/>
      <c r="G26" s="483"/>
      <c r="H26" s="459"/>
      <c r="I26" s="483"/>
      <c r="J26" s="483"/>
      <c r="K26" s="483"/>
      <c r="L26" s="459"/>
      <c r="M26" s="483"/>
      <c r="N26" s="483"/>
      <c r="O26" s="483"/>
      <c r="P26" s="483"/>
      <c r="Q26" s="483"/>
      <c r="R26" s="483"/>
      <c r="S26" s="483"/>
      <c r="T26" s="459"/>
      <c r="U26" s="483"/>
      <c r="V26" s="483"/>
      <c r="W26" s="483"/>
      <c r="X26" s="483"/>
      <c r="Y26" s="483"/>
      <c r="Z26" s="483"/>
      <c r="AA26" s="483"/>
    </row>
    <row r="27" spans="1:27">
      <c r="A27" s="455">
        <v>3.5</v>
      </c>
      <c r="B27" s="475" t="s">
        <v>478</v>
      </c>
      <c r="C27" s="475"/>
      <c r="D27" s="459"/>
      <c r="E27" s="483"/>
      <c r="F27" s="483"/>
      <c r="G27" s="483"/>
      <c r="H27" s="459"/>
      <c r="I27" s="483"/>
      <c r="J27" s="483"/>
      <c r="K27" s="483"/>
      <c r="L27" s="459"/>
      <c r="M27" s="483"/>
      <c r="N27" s="483"/>
      <c r="O27" s="483"/>
      <c r="P27" s="483"/>
      <c r="Q27" s="483"/>
      <c r="R27" s="483"/>
      <c r="S27" s="483"/>
      <c r="T27" s="459"/>
      <c r="U27" s="483"/>
      <c r="V27" s="483"/>
      <c r="W27" s="483"/>
      <c r="X27" s="483"/>
      <c r="Y27" s="483"/>
      <c r="Z27" s="483"/>
      <c r="AA27" s="483"/>
    </row>
    <row r="28" spans="1:27">
      <c r="A28" s="455">
        <v>3.6</v>
      </c>
      <c r="B28" s="475" t="s">
        <v>479</v>
      </c>
      <c r="C28" s="475"/>
      <c r="D28" s="459"/>
      <c r="E28" s="483"/>
      <c r="F28" s="483"/>
      <c r="G28" s="483"/>
      <c r="H28" s="459"/>
      <c r="I28" s="483"/>
      <c r="J28" s="483"/>
      <c r="K28" s="483"/>
      <c r="L28" s="459"/>
      <c r="M28" s="483"/>
      <c r="N28" s="483"/>
      <c r="O28" s="483"/>
      <c r="P28" s="483"/>
      <c r="Q28" s="483"/>
      <c r="R28" s="483"/>
      <c r="S28" s="483"/>
      <c r="T28" s="459"/>
      <c r="U28" s="483"/>
      <c r="V28" s="483"/>
      <c r="W28" s="483"/>
      <c r="X28" s="483"/>
      <c r="Y28" s="483"/>
      <c r="Z28" s="483"/>
      <c r="AA28" s="48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election activeCell="F37" sqref="F37"/>
    </sheetView>
  </sheetViews>
  <sheetFormatPr defaultColWidth="9.125" defaultRowHeight="12.75"/>
  <cols>
    <col min="1" max="1" width="11.875" style="466" bestFit="1" customWidth="1"/>
    <col min="2" max="2" width="90.25" style="466" bestFit="1" customWidth="1"/>
    <col min="3" max="3" width="20.125" style="466" customWidth="1"/>
    <col min="4" max="4" width="22.25" style="466" customWidth="1"/>
    <col min="5" max="7" width="17.125" style="466" customWidth="1"/>
    <col min="8" max="8" width="22.25" style="466" customWidth="1"/>
    <col min="9" max="10" width="17.125" style="466" customWidth="1"/>
    <col min="11" max="27" width="22.25" style="466" customWidth="1"/>
    <col min="28" max="16384" width="9.125" style="466"/>
  </cols>
  <sheetData>
    <row r="1" spans="1:27" ht="15">
      <c r="A1" s="374" t="s">
        <v>30</v>
      </c>
      <c r="B1" s="452" t="str">
        <f>'Info '!C2</f>
        <v>Paysera Bank Georgia JSC</v>
      </c>
    </row>
    <row r="2" spans="1:27">
      <c r="A2" s="374" t="s">
        <v>31</v>
      </c>
      <c r="B2" s="451">
        <f>'1. key ratios '!B2</f>
        <v>45016</v>
      </c>
    </row>
    <row r="3" spans="1:27">
      <c r="A3" s="375" t="s">
        <v>482</v>
      </c>
      <c r="C3" s="468"/>
    </row>
    <row r="4" spans="1:27" ht="13.5" thickBot="1">
      <c r="A4" s="375"/>
      <c r="B4" s="468"/>
      <c r="C4" s="468"/>
    </row>
    <row r="5" spans="1:27" ht="13.5" customHeight="1">
      <c r="A5" s="726" t="s">
        <v>688</v>
      </c>
      <c r="B5" s="727"/>
      <c r="C5" s="735" t="s">
        <v>687</v>
      </c>
      <c r="D5" s="736"/>
      <c r="E5" s="736"/>
      <c r="F5" s="736"/>
      <c r="G5" s="736"/>
      <c r="H5" s="736"/>
      <c r="I5" s="736"/>
      <c r="J5" s="736"/>
      <c r="K5" s="736"/>
      <c r="L5" s="736"/>
      <c r="M5" s="736"/>
      <c r="N5" s="736"/>
      <c r="O5" s="736"/>
      <c r="P5" s="736"/>
      <c r="Q5" s="736"/>
      <c r="R5" s="736"/>
      <c r="S5" s="737"/>
      <c r="T5" s="491"/>
      <c r="U5" s="491"/>
      <c r="V5" s="491"/>
      <c r="W5" s="491"/>
      <c r="X5" s="491"/>
      <c r="Y5" s="491"/>
      <c r="Z5" s="491"/>
      <c r="AA5" s="490"/>
    </row>
    <row r="6" spans="1:27" ht="12" customHeight="1">
      <c r="A6" s="728"/>
      <c r="B6" s="729"/>
      <c r="C6" s="732" t="s">
        <v>64</v>
      </c>
      <c r="D6" s="724" t="s">
        <v>684</v>
      </c>
      <c r="E6" s="724"/>
      <c r="F6" s="724"/>
      <c r="G6" s="724"/>
      <c r="H6" s="724" t="s">
        <v>683</v>
      </c>
      <c r="I6" s="724"/>
      <c r="J6" s="724"/>
      <c r="K6" s="724"/>
      <c r="L6" s="488"/>
      <c r="M6" s="725" t="s">
        <v>682</v>
      </c>
      <c r="N6" s="725"/>
      <c r="O6" s="725"/>
      <c r="P6" s="725"/>
      <c r="Q6" s="725"/>
      <c r="R6" s="725"/>
      <c r="S6" s="734"/>
      <c r="T6" s="491"/>
      <c r="U6" s="713" t="s">
        <v>681</v>
      </c>
      <c r="V6" s="713"/>
      <c r="W6" s="713"/>
      <c r="X6" s="713"/>
      <c r="Y6" s="713"/>
      <c r="Z6" s="713"/>
      <c r="AA6" s="706"/>
    </row>
    <row r="7" spans="1:27" ht="25.5">
      <c r="A7" s="730"/>
      <c r="B7" s="731"/>
      <c r="C7" s="733"/>
      <c r="D7" s="487"/>
      <c r="E7" s="463" t="s">
        <v>472</v>
      </c>
      <c r="F7" s="463" t="s">
        <v>679</v>
      </c>
      <c r="G7" s="465" t="s">
        <v>680</v>
      </c>
      <c r="H7" s="467"/>
      <c r="I7" s="463" t="s">
        <v>472</v>
      </c>
      <c r="J7" s="463" t="s">
        <v>679</v>
      </c>
      <c r="K7" s="465" t="s">
        <v>680</v>
      </c>
      <c r="L7" s="486"/>
      <c r="M7" s="463" t="s">
        <v>472</v>
      </c>
      <c r="N7" s="463" t="s">
        <v>679</v>
      </c>
      <c r="O7" s="463" t="s">
        <v>678</v>
      </c>
      <c r="P7" s="463" t="s">
        <v>677</v>
      </c>
      <c r="Q7" s="463" t="s">
        <v>676</v>
      </c>
      <c r="R7" s="463" t="s">
        <v>675</v>
      </c>
      <c r="S7" s="525" t="s">
        <v>674</v>
      </c>
      <c r="T7" s="524"/>
      <c r="U7" s="463" t="s">
        <v>472</v>
      </c>
      <c r="V7" s="463" t="s">
        <v>679</v>
      </c>
      <c r="W7" s="463" t="s">
        <v>678</v>
      </c>
      <c r="X7" s="463" t="s">
        <v>677</v>
      </c>
      <c r="Y7" s="463" t="s">
        <v>676</v>
      </c>
      <c r="Z7" s="463" t="s">
        <v>675</v>
      </c>
      <c r="AA7" s="463" t="s">
        <v>674</v>
      </c>
    </row>
    <row r="8" spans="1:27">
      <c r="A8" s="523">
        <v>1</v>
      </c>
      <c r="B8" s="522" t="s">
        <v>473</v>
      </c>
      <c r="C8" s="521"/>
      <c r="D8" s="455"/>
      <c r="E8" s="455"/>
      <c r="F8" s="455"/>
      <c r="G8" s="455"/>
      <c r="H8" s="455"/>
      <c r="I8" s="455"/>
      <c r="J8" s="455"/>
      <c r="K8" s="455"/>
      <c r="L8" s="455"/>
      <c r="M8" s="455"/>
      <c r="N8" s="455"/>
      <c r="O8" s="455"/>
      <c r="P8" s="455"/>
      <c r="Q8" s="455"/>
      <c r="R8" s="455"/>
      <c r="S8" s="498"/>
      <c r="T8" s="499"/>
      <c r="U8" s="455"/>
      <c r="V8" s="455"/>
      <c r="W8" s="455"/>
      <c r="X8" s="455"/>
      <c r="Y8" s="455"/>
      <c r="Z8" s="455"/>
      <c r="AA8" s="498"/>
    </row>
    <row r="9" spans="1:27">
      <c r="A9" s="514">
        <v>1.1000000000000001</v>
      </c>
      <c r="B9" s="520" t="s">
        <v>483</v>
      </c>
      <c r="C9" s="514"/>
      <c r="D9" s="455"/>
      <c r="E9" s="455"/>
      <c r="F9" s="455"/>
      <c r="G9" s="455"/>
      <c r="H9" s="455"/>
      <c r="I9" s="455"/>
      <c r="J9" s="455"/>
      <c r="K9" s="455"/>
      <c r="L9" s="455"/>
      <c r="M9" s="455"/>
      <c r="N9" s="455"/>
      <c r="O9" s="455"/>
      <c r="P9" s="455"/>
      <c r="Q9" s="455"/>
      <c r="R9" s="455"/>
      <c r="S9" s="498"/>
      <c r="T9" s="499"/>
      <c r="U9" s="455"/>
      <c r="V9" s="455"/>
      <c r="W9" s="455"/>
      <c r="X9" s="455"/>
      <c r="Y9" s="455"/>
      <c r="Z9" s="455"/>
      <c r="AA9" s="498"/>
    </row>
    <row r="10" spans="1:27">
      <c r="A10" s="518" t="s">
        <v>14</v>
      </c>
      <c r="B10" s="519" t="s">
        <v>484</v>
      </c>
      <c r="C10" s="518"/>
      <c r="D10" s="455"/>
      <c r="E10" s="455"/>
      <c r="F10" s="455"/>
      <c r="G10" s="455"/>
      <c r="H10" s="455"/>
      <c r="I10" s="455"/>
      <c r="J10" s="455"/>
      <c r="K10" s="455"/>
      <c r="L10" s="455"/>
      <c r="M10" s="455"/>
      <c r="N10" s="455"/>
      <c r="O10" s="455"/>
      <c r="P10" s="455"/>
      <c r="Q10" s="455"/>
      <c r="R10" s="455"/>
      <c r="S10" s="498"/>
      <c r="T10" s="499"/>
      <c r="U10" s="455"/>
      <c r="V10" s="455"/>
      <c r="W10" s="455"/>
      <c r="X10" s="455"/>
      <c r="Y10" s="455"/>
      <c r="Z10" s="455"/>
      <c r="AA10" s="498"/>
    </row>
    <row r="11" spans="1:27">
      <c r="A11" s="516" t="s">
        <v>485</v>
      </c>
      <c r="B11" s="517" t="s">
        <v>486</v>
      </c>
      <c r="C11" s="516"/>
      <c r="D11" s="455"/>
      <c r="E11" s="455"/>
      <c r="F11" s="455"/>
      <c r="G11" s="455"/>
      <c r="H11" s="455"/>
      <c r="I11" s="455"/>
      <c r="J11" s="455"/>
      <c r="K11" s="455"/>
      <c r="L11" s="455"/>
      <c r="M11" s="455"/>
      <c r="N11" s="455"/>
      <c r="O11" s="455"/>
      <c r="P11" s="455"/>
      <c r="Q11" s="455"/>
      <c r="R11" s="455"/>
      <c r="S11" s="498"/>
      <c r="T11" s="499"/>
      <c r="U11" s="455"/>
      <c r="V11" s="455"/>
      <c r="W11" s="455"/>
      <c r="X11" s="455"/>
      <c r="Y11" s="455"/>
      <c r="Z11" s="455"/>
      <c r="AA11" s="498"/>
    </row>
    <row r="12" spans="1:27">
      <c r="A12" s="516" t="s">
        <v>487</v>
      </c>
      <c r="B12" s="517" t="s">
        <v>488</v>
      </c>
      <c r="C12" s="516"/>
      <c r="D12" s="455"/>
      <c r="E12" s="455"/>
      <c r="F12" s="455"/>
      <c r="G12" s="455"/>
      <c r="H12" s="455"/>
      <c r="I12" s="455"/>
      <c r="J12" s="455"/>
      <c r="K12" s="455"/>
      <c r="L12" s="455"/>
      <c r="M12" s="455"/>
      <c r="N12" s="455"/>
      <c r="O12" s="455"/>
      <c r="P12" s="455"/>
      <c r="Q12" s="455"/>
      <c r="R12" s="455"/>
      <c r="S12" s="498"/>
      <c r="T12" s="499"/>
      <c r="U12" s="455"/>
      <c r="V12" s="455"/>
      <c r="W12" s="455"/>
      <c r="X12" s="455"/>
      <c r="Y12" s="455"/>
      <c r="Z12" s="455"/>
      <c r="AA12" s="498"/>
    </row>
    <row r="13" spans="1:27">
      <c r="A13" s="516" t="s">
        <v>489</v>
      </c>
      <c r="B13" s="517" t="s">
        <v>490</v>
      </c>
      <c r="C13" s="516"/>
      <c r="D13" s="455"/>
      <c r="E13" s="455"/>
      <c r="F13" s="455"/>
      <c r="G13" s="455"/>
      <c r="H13" s="455"/>
      <c r="I13" s="455"/>
      <c r="J13" s="455"/>
      <c r="K13" s="455"/>
      <c r="L13" s="455"/>
      <c r="M13" s="455"/>
      <c r="N13" s="455"/>
      <c r="O13" s="455"/>
      <c r="P13" s="455"/>
      <c r="Q13" s="455"/>
      <c r="R13" s="455"/>
      <c r="S13" s="498"/>
      <c r="T13" s="499"/>
      <c r="U13" s="455"/>
      <c r="V13" s="455"/>
      <c r="W13" s="455"/>
      <c r="X13" s="455"/>
      <c r="Y13" s="455"/>
      <c r="Z13" s="455"/>
      <c r="AA13" s="498"/>
    </row>
    <row r="14" spans="1:27">
      <c r="A14" s="516" t="s">
        <v>491</v>
      </c>
      <c r="B14" s="517" t="s">
        <v>492</v>
      </c>
      <c r="C14" s="516"/>
      <c r="D14" s="455"/>
      <c r="E14" s="455"/>
      <c r="F14" s="455"/>
      <c r="G14" s="455"/>
      <c r="H14" s="455"/>
      <c r="I14" s="455"/>
      <c r="J14" s="455"/>
      <c r="K14" s="455"/>
      <c r="L14" s="455"/>
      <c r="M14" s="455"/>
      <c r="N14" s="455"/>
      <c r="O14" s="455"/>
      <c r="P14" s="455"/>
      <c r="Q14" s="455"/>
      <c r="R14" s="455"/>
      <c r="S14" s="498"/>
      <c r="T14" s="499"/>
      <c r="U14" s="455"/>
      <c r="V14" s="455"/>
      <c r="W14" s="455"/>
      <c r="X14" s="455"/>
      <c r="Y14" s="455"/>
      <c r="Z14" s="455"/>
      <c r="AA14" s="498"/>
    </row>
    <row r="15" spans="1:27">
      <c r="A15" s="515">
        <v>1.2</v>
      </c>
      <c r="B15" s="513" t="s">
        <v>686</v>
      </c>
      <c r="C15" s="515"/>
      <c r="D15" s="455"/>
      <c r="E15" s="455"/>
      <c r="F15" s="455"/>
      <c r="G15" s="455"/>
      <c r="H15" s="455"/>
      <c r="I15" s="455"/>
      <c r="J15" s="455"/>
      <c r="K15" s="455"/>
      <c r="L15" s="455"/>
      <c r="M15" s="455"/>
      <c r="N15" s="455"/>
      <c r="O15" s="455"/>
      <c r="P15" s="455"/>
      <c r="Q15" s="455"/>
      <c r="R15" s="455"/>
      <c r="S15" s="498"/>
      <c r="T15" s="499"/>
      <c r="U15" s="455"/>
      <c r="V15" s="455"/>
      <c r="W15" s="455"/>
      <c r="X15" s="455"/>
      <c r="Y15" s="455"/>
      <c r="Z15" s="455"/>
      <c r="AA15" s="498"/>
    </row>
    <row r="16" spans="1:27">
      <c r="A16" s="514">
        <v>1.3</v>
      </c>
      <c r="B16" s="513" t="s">
        <v>531</v>
      </c>
      <c r="C16" s="512"/>
      <c r="D16" s="510"/>
      <c r="E16" s="510"/>
      <c r="F16" s="510"/>
      <c r="G16" s="510"/>
      <c r="H16" s="510"/>
      <c r="I16" s="510"/>
      <c r="J16" s="510"/>
      <c r="K16" s="510"/>
      <c r="L16" s="510"/>
      <c r="M16" s="510"/>
      <c r="N16" s="510"/>
      <c r="O16" s="510"/>
      <c r="P16" s="510"/>
      <c r="Q16" s="510"/>
      <c r="R16" s="510"/>
      <c r="S16" s="509"/>
      <c r="T16" s="511"/>
      <c r="U16" s="510"/>
      <c r="V16" s="510"/>
      <c r="W16" s="510"/>
      <c r="X16" s="510"/>
      <c r="Y16" s="510"/>
      <c r="Z16" s="510"/>
      <c r="AA16" s="509"/>
    </row>
    <row r="17" spans="1:27">
      <c r="A17" s="505" t="s">
        <v>493</v>
      </c>
      <c r="B17" s="508" t="s">
        <v>494</v>
      </c>
      <c r="C17" s="507"/>
      <c r="D17" s="455"/>
      <c r="E17" s="455"/>
      <c r="F17" s="455"/>
      <c r="G17" s="455"/>
      <c r="H17" s="455"/>
      <c r="I17" s="455"/>
      <c r="J17" s="455"/>
      <c r="K17" s="455"/>
      <c r="L17" s="455"/>
      <c r="M17" s="455"/>
      <c r="N17" s="455"/>
      <c r="O17" s="455"/>
      <c r="P17" s="455"/>
      <c r="Q17" s="455"/>
      <c r="R17" s="455"/>
      <c r="S17" s="498"/>
      <c r="T17" s="499"/>
      <c r="U17" s="455"/>
      <c r="V17" s="455"/>
      <c r="W17" s="455"/>
      <c r="X17" s="455"/>
      <c r="Y17" s="455"/>
      <c r="Z17" s="455"/>
      <c r="AA17" s="498"/>
    </row>
    <row r="18" spans="1:27">
      <c r="A18" s="503" t="s">
        <v>495</v>
      </c>
      <c r="B18" s="504" t="s">
        <v>496</v>
      </c>
      <c r="C18" s="503"/>
      <c r="D18" s="455"/>
      <c r="E18" s="455"/>
      <c r="F18" s="455"/>
      <c r="G18" s="455"/>
      <c r="H18" s="455"/>
      <c r="I18" s="455"/>
      <c r="J18" s="455"/>
      <c r="K18" s="455"/>
      <c r="L18" s="455"/>
      <c r="M18" s="455"/>
      <c r="N18" s="455"/>
      <c r="O18" s="455"/>
      <c r="P18" s="455"/>
      <c r="Q18" s="455"/>
      <c r="R18" s="455"/>
      <c r="S18" s="498"/>
      <c r="T18" s="499"/>
      <c r="U18" s="455"/>
      <c r="V18" s="455"/>
      <c r="W18" s="455"/>
      <c r="X18" s="455"/>
      <c r="Y18" s="455"/>
      <c r="Z18" s="455"/>
      <c r="AA18" s="498"/>
    </row>
    <row r="19" spans="1:27">
      <c r="A19" s="505" t="s">
        <v>497</v>
      </c>
      <c r="B19" s="506" t="s">
        <v>498</v>
      </c>
      <c r="C19" s="505"/>
      <c r="D19" s="455"/>
      <c r="E19" s="455"/>
      <c r="F19" s="455"/>
      <c r="G19" s="455"/>
      <c r="H19" s="455"/>
      <c r="I19" s="455"/>
      <c r="J19" s="455"/>
      <c r="K19" s="455"/>
      <c r="L19" s="455"/>
      <c r="M19" s="455"/>
      <c r="N19" s="455"/>
      <c r="O19" s="455"/>
      <c r="P19" s="455"/>
      <c r="Q19" s="455"/>
      <c r="R19" s="455"/>
      <c r="S19" s="498"/>
      <c r="T19" s="499"/>
      <c r="U19" s="455"/>
      <c r="V19" s="455"/>
      <c r="W19" s="455"/>
      <c r="X19" s="455"/>
      <c r="Y19" s="455"/>
      <c r="Z19" s="455"/>
      <c r="AA19" s="498"/>
    </row>
    <row r="20" spans="1:27">
      <c r="A20" s="503" t="s">
        <v>499</v>
      </c>
      <c r="B20" s="504" t="s">
        <v>496</v>
      </c>
      <c r="C20" s="503"/>
      <c r="D20" s="455"/>
      <c r="E20" s="455"/>
      <c r="F20" s="455"/>
      <c r="G20" s="455"/>
      <c r="H20" s="455"/>
      <c r="I20" s="455"/>
      <c r="J20" s="455"/>
      <c r="K20" s="455"/>
      <c r="L20" s="455"/>
      <c r="M20" s="455"/>
      <c r="N20" s="455"/>
      <c r="O20" s="455"/>
      <c r="P20" s="455"/>
      <c r="Q20" s="455"/>
      <c r="R20" s="455"/>
      <c r="S20" s="498"/>
      <c r="T20" s="499"/>
      <c r="U20" s="455"/>
      <c r="V20" s="455"/>
      <c r="W20" s="455"/>
      <c r="X20" s="455"/>
      <c r="Y20" s="455"/>
      <c r="Z20" s="455"/>
      <c r="AA20" s="498"/>
    </row>
    <row r="21" spans="1:27">
      <c r="A21" s="502">
        <v>1.4</v>
      </c>
      <c r="B21" s="501" t="s">
        <v>500</v>
      </c>
      <c r="C21" s="500"/>
      <c r="D21" s="455"/>
      <c r="E21" s="455"/>
      <c r="F21" s="455"/>
      <c r="G21" s="455"/>
      <c r="H21" s="455"/>
      <c r="I21" s="455"/>
      <c r="J21" s="455"/>
      <c r="K21" s="455"/>
      <c r="L21" s="455"/>
      <c r="M21" s="455"/>
      <c r="N21" s="455"/>
      <c r="O21" s="455"/>
      <c r="P21" s="455"/>
      <c r="Q21" s="455"/>
      <c r="R21" s="455"/>
      <c r="S21" s="498"/>
      <c r="T21" s="499"/>
      <c r="U21" s="455"/>
      <c r="V21" s="455"/>
      <c r="W21" s="455"/>
      <c r="X21" s="455"/>
      <c r="Y21" s="455"/>
      <c r="Z21" s="455"/>
      <c r="AA21" s="498"/>
    </row>
    <row r="22" spans="1:27" ht="13.5" thickBot="1">
      <c r="A22" s="497">
        <v>1.5</v>
      </c>
      <c r="B22" s="496" t="s">
        <v>501</v>
      </c>
      <c r="C22" s="495"/>
      <c r="D22" s="493"/>
      <c r="E22" s="493"/>
      <c r="F22" s="493"/>
      <c r="G22" s="493"/>
      <c r="H22" s="493"/>
      <c r="I22" s="493"/>
      <c r="J22" s="493"/>
      <c r="K22" s="493"/>
      <c r="L22" s="493"/>
      <c r="M22" s="493"/>
      <c r="N22" s="493"/>
      <c r="O22" s="493"/>
      <c r="P22" s="493"/>
      <c r="Q22" s="493"/>
      <c r="R22" s="493"/>
      <c r="S22" s="492"/>
      <c r="T22" s="494"/>
      <c r="U22" s="493"/>
      <c r="V22" s="493"/>
      <c r="W22" s="493"/>
      <c r="X22" s="493"/>
      <c r="Y22" s="493"/>
      <c r="Z22" s="493"/>
      <c r="AA22" s="492"/>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B1" sqref="B1:B2"/>
    </sheetView>
  </sheetViews>
  <sheetFormatPr defaultColWidth="9.125" defaultRowHeight="12.75"/>
  <cols>
    <col min="1" max="1" width="11.875" style="466" bestFit="1" customWidth="1"/>
    <col min="2" max="2" width="93.5" style="466" customWidth="1"/>
    <col min="3" max="3" width="14.625" style="466" customWidth="1"/>
    <col min="4" max="5" width="16.125" style="466" customWidth="1"/>
    <col min="6" max="6" width="16.125" style="485" customWidth="1"/>
    <col min="7" max="7" width="25.25" style="485" customWidth="1"/>
    <col min="8" max="8" width="16.125" style="466" customWidth="1"/>
    <col min="9" max="11" width="16.125" style="485" customWidth="1"/>
    <col min="12" max="12" width="26.25" style="485" customWidth="1"/>
    <col min="13" max="16384" width="9.125" style="466"/>
  </cols>
  <sheetData>
    <row r="1" spans="1:12" ht="15">
      <c r="A1" s="374" t="s">
        <v>30</v>
      </c>
      <c r="B1" s="452" t="str">
        <f>'Info '!C2</f>
        <v>Paysera Bank Georgia JSC</v>
      </c>
      <c r="F1" s="466"/>
      <c r="G1" s="466"/>
      <c r="I1" s="466"/>
      <c r="J1" s="466"/>
      <c r="K1" s="466"/>
      <c r="L1" s="466"/>
    </row>
    <row r="2" spans="1:12">
      <c r="A2" s="374" t="s">
        <v>31</v>
      </c>
      <c r="B2" s="451">
        <f>'1. key ratios '!B2</f>
        <v>45016</v>
      </c>
      <c r="F2" s="466"/>
      <c r="G2" s="466"/>
      <c r="I2" s="466"/>
      <c r="J2" s="466"/>
      <c r="K2" s="466"/>
      <c r="L2" s="466"/>
    </row>
    <row r="3" spans="1:12">
      <c r="A3" s="375" t="s">
        <v>502</v>
      </c>
      <c r="F3" s="466"/>
      <c r="G3" s="466"/>
      <c r="I3" s="466"/>
      <c r="J3" s="466"/>
      <c r="K3" s="466"/>
      <c r="L3" s="466"/>
    </row>
    <row r="4" spans="1:12">
      <c r="F4" s="466"/>
      <c r="G4" s="466"/>
      <c r="I4" s="466"/>
      <c r="J4" s="466"/>
      <c r="K4" s="466"/>
      <c r="L4" s="466"/>
    </row>
    <row r="5" spans="1:12" ht="37.5" customHeight="1">
      <c r="A5" s="689" t="s">
        <v>519</v>
      </c>
      <c r="B5" s="690"/>
      <c r="C5" s="738" t="s">
        <v>503</v>
      </c>
      <c r="D5" s="739"/>
      <c r="E5" s="739"/>
      <c r="F5" s="739"/>
      <c r="G5" s="739"/>
      <c r="H5" s="738" t="s">
        <v>663</v>
      </c>
      <c r="I5" s="740"/>
      <c r="J5" s="740"/>
      <c r="K5" s="740"/>
      <c r="L5" s="741"/>
    </row>
    <row r="6" spans="1:12" ht="39.6" customHeight="1">
      <c r="A6" s="693"/>
      <c r="B6" s="694"/>
      <c r="C6" s="377"/>
      <c r="D6" s="464" t="s">
        <v>684</v>
      </c>
      <c r="E6" s="464" t="s">
        <v>683</v>
      </c>
      <c r="F6" s="464" t="s">
        <v>682</v>
      </c>
      <c r="G6" s="464" t="s">
        <v>681</v>
      </c>
      <c r="H6" s="486"/>
      <c r="I6" s="464" t="s">
        <v>684</v>
      </c>
      <c r="J6" s="464" t="s">
        <v>683</v>
      </c>
      <c r="K6" s="464" t="s">
        <v>682</v>
      </c>
      <c r="L6" s="464" t="s">
        <v>681</v>
      </c>
    </row>
    <row r="7" spans="1:12">
      <c r="A7" s="455">
        <v>1</v>
      </c>
      <c r="B7" s="470" t="s">
        <v>522</v>
      </c>
      <c r="C7" s="470"/>
      <c r="D7" s="455"/>
      <c r="E7" s="455"/>
      <c r="F7" s="528"/>
      <c r="G7" s="528"/>
      <c r="H7" s="455"/>
      <c r="I7" s="528"/>
      <c r="J7" s="528"/>
      <c r="K7" s="528"/>
      <c r="L7" s="528"/>
    </row>
    <row r="8" spans="1:12">
      <c r="A8" s="455">
        <v>2</v>
      </c>
      <c r="B8" s="470" t="s">
        <v>435</v>
      </c>
      <c r="C8" s="470"/>
      <c r="D8" s="455"/>
      <c r="E8" s="455"/>
      <c r="F8" s="463"/>
      <c r="G8" s="463"/>
      <c r="H8" s="455"/>
      <c r="I8" s="463"/>
      <c r="J8" s="463"/>
      <c r="K8" s="463"/>
      <c r="L8" s="463"/>
    </row>
    <row r="9" spans="1:12">
      <c r="A9" s="455">
        <v>3</v>
      </c>
      <c r="B9" s="470" t="s">
        <v>436</v>
      </c>
      <c r="C9" s="470"/>
      <c r="D9" s="455"/>
      <c r="E9" s="455"/>
      <c r="F9" s="465"/>
      <c r="G9" s="465"/>
      <c r="H9" s="455"/>
      <c r="I9" s="465"/>
      <c r="J9" s="465"/>
      <c r="K9" s="465"/>
      <c r="L9" s="465"/>
    </row>
    <row r="10" spans="1:12">
      <c r="A10" s="455">
        <v>4</v>
      </c>
      <c r="B10" s="470" t="s">
        <v>523</v>
      </c>
      <c r="C10" s="470"/>
      <c r="D10" s="455"/>
      <c r="E10" s="455"/>
      <c r="F10" s="465"/>
      <c r="G10" s="465"/>
      <c r="H10" s="455"/>
      <c r="I10" s="465"/>
      <c r="J10" s="465"/>
      <c r="K10" s="465"/>
      <c r="L10" s="465"/>
    </row>
    <row r="11" spans="1:12">
      <c r="A11" s="455">
        <v>5</v>
      </c>
      <c r="B11" s="470" t="s">
        <v>437</v>
      </c>
      <c r="C11" s="470"/>
      <c r="D11" s="455"/>
      <c r="E11" s="455"/>
      <c r="F11" s="465"/>
      <c r="G11" s="465"/>
      <c r="H11" s="455"/>
      <c r="I11" s="465"/>
      <c r="J11" s="465"/>
      <c r="K11" s="465"/>
      <c r="L11" s="465"/>
    </row>
    <row r="12" spans="1:12">
      <c r="A12" s="455">
        <v>6</v>
      </c>
      <c r="B12" s="470" t="s">
        <v>438</v>
      </c>
      <c r="C12" s="470"/>
      <c r="D12" s="455"/>
      <c r="E12" s="455"/>
      <c r="F12" s="465"/>
      <c r="G12" s="465"/>
      <c r="H12" s="455"/>
      <c r="I12" s="465"/>
      <c r="J12" s="465"/>
      <c r="K12" s="465"/>
      <c r="L12" s="465"/>
    </row>
    <row r="13" spans="1:12">
      <c r="A13" s="455">
        <v>7</v>
      </c>
      <c r="B13" s="470" t="s">
        <v>439</v>
      </c>
      <c r="C13" s="470"/>
      <c r="D13" s="455"/>
      <c r="E13" s="455"/>
      <c r="F13" s="465"/>
      <c r="G13" s="465"/>
      <c r="H13" s="455"/>
      <c r="I13" s="465"/>
      <c r="J13" s="465"/>
      <c r="K13" s="465"/>
      <c r="L13" s="465"/>
    </row>
    <row r="14" spans="1:12">
      <c r="A14" s="455">
        <v>8</v>
      </c>
      <c r="B14" s="470" t="s">
        <v>440</v>
      </c>
      <c r="C14" s="470"/>
      <c r="D14" s="455"/>
      <c r="E14" s="455"/>
      <c r="F14" s="465"/>
      <c r="G14" s="465"/>
      <c r="H14" s="455"/>
      <c r="I14" s="465"/>
      <c r="J14" s="465"/>
      <c r="K14" s="465"/>
      <c r="L14" s="465"/>
    </row>
    <row r="15" spans="1:12">
      <c r="A15" s="455">
        <v>9</v>
      </c>
      <c r="B15" s="470" t="s">
        <v>441</v>
      </c>
      <c r="C15" s="470"/>
      <c r="D15" s="455"/>
      <c r="E15" s="455"/>
      <c r="F15" s="465"/>
      <c r="G15" s="465"/>
      <c r="H15" s="455"/>
      <c r="I15" s="465"/>
      <c r="J15" s="465"/>
      <c r="K15" s="465"/>
      <c r="L15" s="465"/>
    </row>
    <row r="16" spans="1:12">
      <c r="A16" s="455">
        <v>10</v>
      </c>
      <c r="B16" s="470" t="s">
        <v>442</v>
      </c>
      <c r="C16" s="470"/>
      <c r="D16" s="455"/>
      <c r="E16" s="455"/>
      <c r="F16" s="465"/>
      <c r="G16" s="465"/>
      <c r="H16" s="455"/>
      <c r="I16" s="465"/>
      <c r="J16" s="465"/>
      <c r="K16" s="465"/>
      <c r="L16" s="465"/>
    </row>
    <row r="17" spans="1:12">
      <c r="A17" s="455">
        <v>11</v>
      </c>
      <c r="B17" s="470" t="s">
        <v>443</v>
      </c>
      <c r="C17" s="470"/>
      <c r="D17" s="455"/>
      <c r="E17" s="455"/>
      <c r="F17" s="465"/>
      <c r="G17" s="465"/>
      <c r="H17" s="455"/>
      <c r="I17" s="465"/>
      <c r="J17" s="465"/>
      <c r="K17" s="465"/>
      <c r="L17" s="465"/>
    </row>
    <row r="18" spans="1:12">
      <c r="A18" s="455">
        <v>12</v>
      </c>
      <c r="B18" s="470" t="s">
        <v>444</v>
      </c>
      <c r="C18" s="470"/>
      <c r="D18" s="455"/>
      <c r="E18" s="455"/>
      <c r="F18" s="465"/>
      <c r="G18" s="465"/>
      <c r="H18" s="455"/>
      <c r="I18" s="465"/>
      <c r="J18" s="465"/>
      <c r="K18" s="465"/>
      <c r="L18" s="465"/>
    </row>
    <row r="19" spans="1:12">
      <c r="A19" s="455">
        <v>13</v>
      </c>
      <c r="B19" s="470" t="s">
        <v>445</v>
      </c>
      <c r="C19" s="470"/>
      <c r="D19" s="455"/>
      <c r="E19" s="455"/>
      <c r="F19" s="465"/>
      <c r="G19" s="465"/>
      <c r="H19" s="455"/>
      <c r="I19" s="465"/>
      <c r="J19" s="465"/>
      <c r="K19" s="465"/>
      <c r="L19" s="465"/>
    </row>
    <row r="20" spans="1:12">
      <c r="A20" s="455">
        <v>14</v>
      </c>
      <c r="B20" s="470" t="s">
        <v>446</v>
      </c>
      <c r="C20" s="470"/>
      <c r="D20" s="455"/>
      <c r="E20" s="455"/>
      <c r="F20" s="465"/>
      <c r="G20" s="465"/>
      <c r="H20" s="455"/>
      <c r="I20" s="465"/>
      <c r="J20" s="465"/>
      <c r="K20" s="465"/>
      <c r="L20" s="465"/>
    </row>
    <row r="21" spans="1:12">
      <c r="A21" s="455">
        <v>15</v>
      </c>
      <c r="B21" s="470" t="s">
        <v>447</v>
      </c>
      <c r="C21" s="470"/>
      <c r="D21" s="455"/>
      <c r="E21" s="455"/>
      <c r="F21" s="465"/>
      <c r="G21" s="465"/>
      <c r="H21" s="455"/>
      <c r="I21" s="465"/>
      <c r="J21" s="465"/>
      <c r="K21" s="465"/>
      <c r="L21" s="465"/>
    </row>
    <row r="22" spans="1:12">
      <c r="A22" s="455">
        <v>16</v>
      </c>
      <c r="B22" s="470" t="s">
        <v>448</v>
      </c>
      <c r="C22" s="470"/>
      <c r="D22" s="455"/>
      <c r="E22" s="455"/>
      <c r="F22" s="465"/>
      <c r="G22" s="465"/>
      <c r="H22" s="455"/>
      <c r="I22" s="465"/>
      <c r="J22" s="465"/>
      <c r="K22" s="465"/>
      <c r="L22" s="465"/>
    </row>
    <row r="23" spans="1:12">
      <c r="A23" s="455">
        <v>17</v>
      </c>
      <c r="B23" s="470" t="s">
        <v>526</v>
      </c>
      <c r="C23" s="470"/>
      <c r="D23" s="455"/>
      <c r="E23" s="455"/>
      <c r="F23" s="465"/>
      <c r="G23" s="465"/>
      <c r="H23" s="455"/>
      <c r="I23" s="465"/>
      <c r="J23" s="465"/>
      <c r="K23" s="465"/>
      <c r="L23" s="465"/>
    </row>
    <row r="24" spans="1:12">
      <c r="A24" s="455">
        <v>18</v>
      </c>
      <c r="B24" s="470" t="s">
        <v>449</v>
      </c>
      <c r="C24" s="470"/>
      <c r="D24" s="455"/>
      <c r="E24" s="455"/>
      <c r="F24" s="465"/>
      <c r="G24" s="465"/>
      <c r="H24" s="455"/>
      <c r="I24" s="465"/>
      <c r="J24" s="465"/>
      <c r="K24" s="465"/>
      <c r="L24" s="465"/>
    </row>
    <row r="25" spans="1:12">
      <c r="A25" s="455">
        <v>19</v>
      </c>
      <c r="B25" s="470" t="s">
        <v>450</v>
      </c>
      <c r="C25" s="470"/>
      <c r="D25" s="455"/>
      <c r="E25" s="455"/>
      <c r="F25" s="465"/>
      <c r="G25" s="465"/>
      <c r="H25" s="455"/>
      <c r="I25" s="465"/>
      <c r="J25" s="465"/>
      <c r="K25" s="465"/>
      <c r="L25" s="465"/>
    </row>
    <row r="26" spans="1:12">
      <c r="A26" s="455">
        <v>20</v>
      </c>
      <c r="B26" s="470" t="s">
        <v>525</v>
      </c>
      <c r="C26" s="470"/>
      <c r="D26" s="455"/>
      <c r="E26" s="455"/>
      <c r="F26" s="465"/>
      <c r="G26" s="465"/>
      <c r="H26" s="455"/>
      <c r="I26" s="465"/>
      <c r="J26" s="465"/>
      <c r="K26" s="465"/>
      <c r="L26" s="465"/>
    </row>
    <row r="27" spans="1:12">
      <c r="A27" s="455">
        <v>21</v>
      </c>
      <c r="B27" s="470" t="s">
        <v>451</v>
      </c>
      <c r="C27" s="470"/>
      <c r="D27" s="455"/>
      <c r="E27" s="455"/>
      <c r="F27" s="465"/>
      <c r="G27" s="465"/>
      <c r="H27" s="455"/>
      <c r="I27" s="465"/>
      <c r="J27" s="465"/>
      <c r="K27" s="465"/>
      <c r="L27" s="465"/>
    </row>
    <row r="28" spans="1:12">
      <c r="A28" s="455">
        <v>22</v>
      </c>
      <c r="B28" s="470" t="s">
        <v>452</v>
      </c>
      <c r="C28" s="470"/>
      <c r="D28" s="455"/>
      <c r="E28" s="455"/>
      <c r="F28" s="465"/>
      <c r="G28" s="465"/>
      <c r="H28" s="455"/>
      <c r="I28" s="465"/>
      <c r="J28" s="465"/>
      <c r="K28" s="465"/>
      <c r="L28" s="465"/>
    </row>
    <row r="29" spans="1:12">
      <c r="A29" s="455">
        <v>23</v>
      </c>
      <c r="B29" s="470" t="s">
        <v>453</v>
      </c>
      <c r="C29" s="470"/>
      <c r="D29" s="455"/>
      <c r="E29" s="455"/>
      <c r="F29" s="465"/>
      <c r="G29" s="465"/>
      <c r="H29" s="455"/>
      <c r="I29" s="465"/>
      <c r="J29" s="465"/>
      <c r="K29" s="465"/>
      <c r="L29" s="465"/>
    </row>
    <row r="30" spans="1:12">
      <c r="A30" s="455">
        <v>24</v>
      </c>
      <c r="B30" s="470" t="s">
        <v>524</v>
      </c>
      <c r="C30" s="470"/>
      <c r="D30" s="455"/>
      <c r="E30" s="455"/>
      <c r="F30" s="465"/>
      <c r="G30" s="465"/>
      <c r="H30" s="455"/>
      <c r="I30" s="465"/>
      <c r="J30" s="465"/>
      <c r="K30" s="465"/>
      <c r="L30" s="465"/>
    </row>
    <row r="31" spans="1:12">
      <c r="A31" s="455">
        <v>25</v>
      </c>
      <c r="B31" s="470" t="s">
        <v>454</v>
      </c>
      <c r="C31" s="470"/>
      <c r="D31" s="455"/>
      <c r="E31" s="455"/>
      <c r="F31" s="465"/>
      <c r="G31" s="465"/>
      <c r="H31" s="455"/>
      <c r="I31" s="465"/>
      <c r="J31" s="465"/>
      <c r="K31" s="465"/>
      <c r="L31" s="465"/>
    </row>
    <row r="32" spans="1:12">
      <c r="A32" s="455">
        <v>26</v>
      </c>
      <c r="B32" s="470" t="s">
        <v>521</v>
      </c>
      <c r="C32" s="470"/>
      <c r="D32" s="455"/>
      <c r="E32" s="455"/>
      <c r="F32" s="465"/>
      <c r="G32" s="465"/>
      <c r="H32" s="455"/>
      <c r="I32" s="465"/>
      <c r="J32" s="465"/>
      <c r="K32" s="465"/>
      <c r="L32" s="465"/>
    </row>
    <row r="33" spans="1:12">
      <c r="A33" s="455">
        <v>27</v>
      </c>
      <c r="B33" s="527" t="s">
        <v>64</v>
      </c>
      <c r="C33" s="527"/>
      <c r="D33" s="455"/>
      <c r="E33" s="455"/>
      <c r="F33" s="465"/>
      <c r="G33" s="465"/>
      <c r="H33" s="455"/>
      <c r="I33" s="465"/>
      <c r="J33" s="465"/>
      <c r="K33" s="465"/>
      <c r="L33" s="465"/>
    </row>
    <row r="35" spans="1:12">
      <c r="B35" s="526"/>
      <c r="C35" s="526"/>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D17" sqref="D17"/>
    </sheetView>
  </sheetViews>
  <sheetFormatPr defaultColWidth="8.75" defaultRowHeight="12.75"/>
  <cols>
    <col min="1" max="1" width="11.875" style="529" bestFit="1" customWidth="1"/>
    <col min="2" max="2" width="68.75" style="529" customWidth="1"/>
    <col min="3" max="11" width="28.25" style="529" customWidth="1"/>
    <col min="12" max="16384" width="8.75" style="529"/>
  </cols>
  <sheetData>
    <row r="1" spans="1:11" s="466" customFormat="1" ht="15">
      <c r="A1" s="374" t="s">
        <v>30</v>
      </c>
      <c r="B1" s="452" t="str">
        <f>'Info '!C2</f>
        <v>Paysera Bank Georgia JSC</v>
      </c>
    </row>
    <row r="2" spans="1:11" s="466" customFormat="1">
      <c r="A2" s="374" t="s">
        <v>31</v>
      </c>
      <c r="B2" s="451">
        <f>'1. key ratios '!B2</f>
        <v>45016</v>
      </c>
    </row>
    <row r="3" spans="1:11" s="466" customFormat="1">
      <c r="A3" s="375" t="s">
        <v>504</v>
      </c>
    </row>
    <row r="4" spans="1:11">
      <c r="C4" s="533" t="s">
        <v>698</v>
      </c>
      <c r="D4" s="533" t="s">
        <v>697</v>
      </c>
      <c r="E4" s="533" t="s">
        <v>696</v>
      </c>
      <c r="F4" s="533" t="s">
        <v>695</v>
      </c>
      <c r="G4" s="533" t="s">
        <v>694</v>
      </c>
      <c r="H4" s="533" t="s">
        <v>693</v>
      </c>
      <c r="I4" s="533" t="s">
        <v>692</v>
      </c>
      <c r="J4" s="533" t="s">
        <v>691</v>
      </c>
      <c r="K4" s="533" t="s">
        <v>690</v>
      </c>
    </row>
    <row r="5" spans="1:11" ht="104.1" customHeight="1">
      <c r="A5" s="742" t="s">
        <v>689</v>
      </c>
      <c r="B5" s="743"/>
      <c r="C5" s="532" t="s">
        <v>505</v>
      </c>
      <c r="D5" s="532" t="s">
        <v>506</v>
      </c>
      <c r="E5" s="532" t="s">
        <v>507</v>
      </c>
      <c r="F5" s="532" t="s">
        <v>508</v>
      </c>
      <c r="G5" s="532" t="s">
        <v>509</v>
      </c>
      <c r="H5" s="532" t="s">
        <v>510</v>
      </c>
      <c r="I5" s="532" t="s">
        <v>511</v>
      </c>
      <c r="J5" s="532" t="s">
        <v>512</v>
      </c>
      <c r="K5" s="532" t="s">
        <v>513</v>
      </c>
    </row>
    <row r="6" spans="1:11">
      <c r="A6" s="455">
        <v>1</v>
      </c>
      <c r="B6" s="455" t="s">
        <v>473</v>
      </c>
      <c r="C6" s="455"/>
      <c r="D6" s="455"/>
      <c r="E6" s="455"/>
      <c r="F6" s="455"/>
      <c r="G6" s="455"/>
      <c r="H6" s="455"/>
      <c r="I6" s="455"/>
      <c r="J6" s="455"/>
      <c r="K6" s="455"/>
    </row>
    <row r="7" spans="1:11">
      <c r="A7" s="455">
        <v>2</v>
      </c>
      <c r="B7" s="455" t="s">
        <v>514</v>
      </c>
      <c r="C7" s="455"/>
      <c r="D7" s="455"/>
      <c r="E7" s="455"/>
      <c r="F7" s="455"/>
      <c r="G7" s="455"/>
      <c r="H7" s="455"/>
      <c r="I7" s="455"/>
      <c r="J7" s="455"/>
      <c r="K7" s="455"/>
    </row>
    <row r="8" spans="1:11">
      <c r="A8" s="455">
        <v>3</v>
      </c>
      <c r="B8" s="455" t="s">
        <v>481</v>
      </c>
      <c r="C8" s="455"/>
      <c r="D8" s="455"/>
      <c r="E8" s="455"/>
      <c r="F8" s="455"/>
      <c r="G8" s="455"/>
      <c r="H8" s="455"/>
      <c r="I8" s="455"/>
      <c r="J8" s="455"/>
      <c r="K8" s="455"/>
    </row>
    <row r="9" spans="1:11">
      <c r="A9" s="455">
        <v>4</v>
      </c>
      <c r="B9" s="475" t="s">
        <v>515</v>
      </c>
      <c r="C9" s="531"/>
      <c r="D9" s="531"/>
      <c r="E9" s="531"/>
      <c r="F9" s="531"/>
      <c r="G9" s="531"/>
      <c r="H9" s="531"/>
      <c r="I9" s="531"/>
      <c r="J9" s="531"/>
      <c r="K9" s="531"/>
    </row>
    <row r="10" spans="1:11">
      <c r="A10" s="455">
        <v>5</v>
      </c>
      <c r="B10" s="475" t="s">
        <v>516</v>
      </c>
      <c r="C10" s="531"/>
      <c r="D10" s="531"/>
      <c r="E10" s="531"/>
      <c r="F10" s="531"/>
      <c r="G10" s="531"/>
      <c r="H10" s="531"/>
      <c r="I10" s="531"/>
      <c r="J10" s="531"/>
      <c r="K10" s="531"/>
    </row>
    <row r="11" spans="1:11">
      <c r="A11" s="455">
        <v>6</v>
      </c>
      <c r="B11" s="475" t="s">
        <v>517</v>
      </c>
      <c r="C11" s="531"/>
      <c r="D11" s="531"/>
      <c r="E11" s="531"/>
      <c r="F11" s="531"/>
      <c r="G11" s="531"/>
      <c r="H11" s="531"/>
      <c r="I11" s="531"/>
      <c r="J11" s="531"/>
      <c r="K11" s="531"/>
    </row>
    <row r="13" spans="1:11" ht="15">
      <c r="B13" s="530"/>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A5" sqref="A5:B6"/>
    </sheetView>
  </sheetViews>
  <sheetFormatPr defaultColWidth="8.75" defaultRowHeight="15"/>
  <cols>
    <col min="1" max="1" width="10" style="534" bestFit="1" customWidth="1"/>
    <col min="2" max="2" width="71.75" style="534" customWidth="1"/>
    <col min="3" max="3" width="10.625" style="534" bestFit="1" customWidth="1"/>
    <col min="4" max="7" width="15.5" style="534" customWidth="1"/>
    <col min="8" max="8" width="10.625" style="534" bestFit="1" customWidth="1"/>
    <col min="9" max="12" width="17.25" style="534" customWidth="1"/>
    <col min="13" max="13" width="10.625" style="534" bestFit="1" customWidth="1"/>
    <col min="14" max="17" width="16.125" style="534" customWidth="1"/>
    <col min="18" max="18" width="12.25" style="534" bestFit="1" customWidth="1"/>
    <col min="19" max="19" width="46.875" style="534" bestFit="1" customWidth="1"/>
    <col min="20" max="20" width="43.5" style="534" bestFit="1" customWidth="1"/>
    <col min="21" max="21" width="45.875" style="534" bestFit="1" customWidth="1"/>
    <col min="22" max="22" width="43.375" style="534" bestFit="1" customWidth="1"/>
    <col min="23" max="16384" width="8.75" style="534"/>
  </cols>
  <sheetData>
    <row r="1" spans="1:22" ht="15.75">
      <c r="A1" s="374" t="s">
        <v>30</v>
      </c>
      <c r="B1" s="452" t="str">
        <f>'Info '!C2</f>
        <v>Paysera Bank Georgia JSC</v>
      </c>
    </row>
    <row r="2" spans="1:22">
      <c r="A2" s="374" t="s">
        <v>31</v>
      </c>
      <c r="B2" s="451">
        <f>'1. key ratios '!B2</f>
        <v>45016</v>
      </c>
    </row>
    <row r="3" spans="1:22">
      <c r="A3" s="375" t="s">
        <v>532</v>
      </c>
      <c r="B3" s="466"/>
    </row>
    <row r="4" spans="1:22">
      <c r="A4" s="375"/>
      <c r="B4" s="466"/>
    </row>
    <row r="5" spans="1:22" ht="24" customHeight="1">
      <c r="A5" s="744" t="s">
        <v>533</v>
      </c>
      <c r="B5" s="745"/>
      <c r="C5" s="749" t="s">
        <v>699</v>
      </c>
      <c r="D5" s="749"/>
      <c r="E5" s="749"/>
      <c r="F5" s="749"/>
      <c r="G5" s="749"/>
      <c r="H5" s="749" t="s">
        <v>551</v>
      </c>
      <c r="I5" s="749"/>
      <c r="J5" s="749"/>
      <c r="K5" s="749"/>
      <c r="L5" s="749"/>
      <c r="M5" s="749" t="s">
        <v>663</v>
      </c>
      <c r="N5" s="749"/>
      <c r="O5" s="749"/>
      <c r="P5" s="749"/>
      <c r="Q5" s="749"/>
      <c r="R5" s="748" t="s">
        <v>534</v>
      </c>
      <c r="S5" s="748" t="s">
        <v>548</v>
      </c>
      <c r="T5" s="748" t="s">
        <v>549</v>
      </c>
      <c r="U5" s="748" t="s">
        <v>710</v>
      </c>
      <c r="V5" s="748" t="s">
        <v>711</v>
      </c>
    </row>
    <row r="6" spans="1:22" ht="36" customHeight="1">
      <c r="A6" s="746"/>
      <c r="B6" s="747"/>
      <c r="C6" s="544"/>
      <c r="D6" s="464" t="s">
        <v>684</v>
      </c>
      <c r="E6" s="464" t="s">
        <v>683</v>
      </c>
      <c r="F6" s="464" t="s">
        <v>682</v>
      </c>
      <c r="G6" s="464" t="s">
        <v>681</v>
      </c>
      <c r="H6" s="544"/>
      <c r="I6" s="464" t="s">
        <v>684</v>
      </c>
      <c r="J6" s="464" t="s">
        <v>683</v>
      </c>
      <c r="K6" s="464" t="s">
        <v>682</v>
      </c>
      <c r="L6" s="464" t="s">
        <v>681</v>
      </c>
      <c r="M6" s="544"/>
      <c r="N6" s="464" t="s">
        <v>684</v>
      </c>
      <c r="O6" s="464" t="s">
        <v>683</v>
      </c>
      <c r="P6" s="464" t="s">
        <v>682</v>
      </c>
      <c r="Q6" s="464" t="s">
        <v>681</v>
      </c>
      <c r="R6" s="748"/>
      <c r="S6" s="748"/>
      <c r="T6" s="748"/>
      <c r="U6" s="748"/>
      <c r="V6" s="748"/>
    </row>
    <row r="7" spans="1:22">
      <c r="A7" s="538">
        <v>1</v>
      </c>
      <c r="B7" s="543" t="s">
        <v>542</v>
      </c>
      <c r="C7" s="531"/>
      <c r="D7" s="531"/>
      <c r="E7" s="531"/>
      <c r="F7" s="531"/>
      <c r="G7" s="531"/>
      <c r="H7" s="531"/>
      <c r="I7" s="531"/>
      <c r="J7" s="531"/>
      <c r="K7" s="531"/>
      <c r="L7" s="531"/>
      <c r="M7" s="531"/>
      <c r="N7" s="531"/>
      <c r="O7" s="531"/>
      <c r="P7" s="531"/>
      <c r="Q7" s="531"/>
      <c r="R7" s="531"/>
      <c r="S7" s="531"/>
      <c r="T7" s="531"/>
      <c r="U7" s="531"/>
      <c r="V7" s="531"/>
    </row>
    <row r="8" spans="1:22">
      <c r="A8" s="538">
        <v>2</v>
      </c>
      <c r="B8" s="542" t="s">
        <v>541</v>
      </c>
      <c r="C8" s="531"/>
      <c r="D8" s="531"/>
      <c r="E8" s="531"/>
      <c r="F8" s="531"/>
      <c r="G8" s="531"/>
      <c r="H8" s="531"/>
      <c r="I8" s="531"/>
      <c r="J8" s="531"/>
      <c r="K8" s="531"/>
      <c r="L8" s="531"/>
      <c r="M8" s="531"/>
      <c r="N8" s="531"/>
      <c r="O8" s="531"/>
      <c r="P8" s="531"/>
      <c r="Q8" s="531"/>
      <c r="R8" s="531"/>
      <c r="S8" s="531"/>
      <c r="T8" s="531"/>
      <c r="U8" s="531"/>
      <c r="V8" s="531"/>
    </row>
    <row r="9" spans="1:22">
      <c r="A9" s="538">
        <v>3</v>
      </c>
      <c r="B9" s="542" t="s">
        <v>540</v>
      </c>
      <c r="C9" s="531"/>
      <c r="D9" s="531"/>
      <c r="E9" s="531"/>
      <c r="F9" s="531"/>
      <c r="G9" s="531"/>
      <c r="H9" s="531"/>
      <c r="I9" s="531"/>
      <c r="J9" s="531"/>
      <c r="K9" s="531"/>
      <c r="L9" s="531"/>
      <c r="M9" s="531"/>
      <c r="N9" s="531"/>
      <c r="O9" s="531"/>
      <c r="P9" s="531"/>
      <c r="Q9" s="531"/>
      <c r="R9" s="531"/>
      <c r="S9" s="531"/>
      <c r="T9" s="531"/>
      <c r="U9" s="531"/>
      <c r="V9" s="531"/>
    </row>
    <row r="10" spans="1:22">
      <c r="A10" s="538">
        <v>4</v>
      </c>
      <c r="B10" s="542" t="s">
        <v>539</v>
      </c>
      <c r="C10" s="531"/>
      <c r="D10" s="531"/>
      <c r="E10" s="531"/>
      <c r="F10" s="531"/>
      <c r="G10" s="531"/>
      <c r="H10" s="531"/>
      <c r="I10" s="531"/>
      <c r="J10" s="531"/>
      <c r="K10" s="531"/>
      <c r="L10" s="531"/>
      <c r="M10" s="531"/>
      <c r="N10" s="531"/>
      <c r="O10" s="531"/>
      <c r="P10" s="531"/>
      <c r="Q10" s="531"/>
      <c r="R10" s="531"/>
      <c r="S10" s="531"/>
      <c r="T10" s="531"/>
      <c r="U10" s="531"/>
      <c r="V10" s="531"/>
    </row>
    <row r="11" spans="1:22">
      <c r="A11" s="538">
        <v>5</v>
      </c>
      <c r="B11" s="542" t="s">
        <v>538</v>
      </c>
      <c r="C11" s="531"/>
      <c r="D11" s="531"/>
      <c r="E11" s="531"/>
      <c r="F11" s="531"/>
      <c r="G11" s="531"/>
      <c r="H11" s="531"/>
      <c r="I11" s="531"/>
      <c r="J11" s="531"/>
      <c r="K11" s="531"/>
      <c r="L11" s="531"/>
      <c r="M11" s="531"/>
      <c r="N11" s="531"/>
      <c r="O11" s="531"/>
      <c r="P11" s="531"/>
      <c r="Q11" s="531"/>
      <c r="R11" s="531"/>
      <c r="S11" s="531"/>
      <c r="T11" s="531"/>
      <c r="U11" s="531"/>
      <c r="V11" s="531"/>
    </row>
    <row r="12" spans="1:22">
      <c r="A12" s="538">
        <v>6</v>
      </c>
      <c r="B12" s="542" t="s">
        <v>537</v>
      </c>
      <c r="C12" s="531"/>
      <c r="D12" s="531"/>
      <c r="E12" s="531"/>
      <c r="F12" s="531"/>
      <c r="G12" s="531"/>
      <c r="H12" s="531"/>
      <c r="I12" s="531"/>
      <c r="J12" s="531"/>
      <c r="K12" s="531"/>
      <c r="L12" s="531"/>
      <c r="M12" s="531"/>
      <c r="N12" s="531"/>
      <c r="O12" s="531"/>
      <c r="P12" s="531"/>
      <c r="Q12" s="531"/>
      <c r="R12" s="531"/>
      <c r="S12" s="531"/>
      <c r="T12" s="531"/>
      <c r="U12" s="531"/>
      <c r="V12" s="531"/>
    </row>
    <row r="13" spans="1:22">
      <c r="A13" s="538">
        <v>7</v>
      </c>
      <c r="B13" s="542" t="s">
        <v>536</v>
      </c>
      <c r="C13" s="531"/>
      <c r="D13" s="531"/>
      <c r="E13" s="531"/>
      <c r="F13" s="531"/>
      <c r="G13" s="531"/>
      <c r="H13" s="531"/>
      <c r="I13" s="531"/>
      <c r="J13" s="531"/>
      <c r="K13" s="531"/>
      <c r="L13" s="531"/>
      <c r="M13" s="531"/>
      <c r="N13" s="531"/>
      <c r="O13" s="531"/>
      <c r="P13" s="531"/>
      <c r="Q13" s="531"/>
      <c r="R13" s="531"/>
      <c r="S13" s="531"/>
      <c r="T13" s="531"/>
      <c r="U13" s="531"/>
      <c r="V13" s="531"/>
    </row>
    <row r="14" spans="1:22">
      <c r="A14" s="536">
        <v>7.1</v>
      </c>
      <c r="B14" s="535" t="s">
        <v>545</v>
      </c>
      <c r="C14" s="531"/>
      <c r="D14" s="531"/>
      <c r="E14" s="531"/>
      <c r="F14" s="531"/>
      <c r="G14" s="531"/>
      <c r="H14" s="531"/>
      <c r="I14" s="531"/>
      <c r="J14" s="531"/>
      <c r="K14" s="531"/>
      <c r="L14" s="531"/>
      <c r="M14" s="531"/>
      <c r="N14" s="531"/>
      <c r="O14" s="531"/>
      <c r="P14" s="531"/>
      <c r="Q14" s="531"/>
      <c r="R14" s="531"/>
      <c r="S14" s="531"/>
      <c r="T14" s="531"/>
      <c r="U14" s="531"/>
      <c r="V14" s="531"/>
    </row>
    <row r="15" spans="1:22">
      <c r="A15" s="536">
        <v>7.2</v>
      </c>
      <c r="B15" s="535" t="s">
        <v>547</v>
      </c>
      <c r="C15" s="531"/>
      <c r="D15" s="531"/>
      <c r="E15" s="531"/>
      <c r="F15" s="531"/>
      <c r="G15" s="531"/>
      <c r="H15" s="531"/>
      <c r="I15" s="531"/>
      <c r="J15" s="531"/>
      <c r="K15" s="531"/>
      <c r="L15" s="531"/>
      <c r="M15" s="531"/>
      <c r="N15" s="531"/>
      <c r="O15" s="531"/>
      <c r="P15" s="531"/>
      <c r="Q15" s="531"/>
      <c r="R15" s="531"/>
      <c r="S15" s="531"/>
      <c r="T15" s="531"/>
      <c r="U15" s="531"/>
      <c r="V15" s="531"/>
    </row>
    <row r="16" spans="1:22">
      <c r="A16" s="536">
        <v>7.3</v>
      </c>
      <c r="B16" s="535" t="s">
        <v>544</v>
      </c>
      <c r="C16" s="531"/>
      <c r="D16" s="531"/>
      <c r="E16" s="531"/>
      <c r="F16" s="531"/>
      <c r="G16" s="531"/>
      <c r="H16" s="531"/>
      <c r="I16" s="531"/>
      <c r="J16" s="531"/>
      <c r="K16" s="531"/>
      <c r="L16" s="531"/>
      <c r="M16" s="531"/>
      <c r="N16" s="531"/>
      <c r="O16" s="531"/>
      <c r="P16" s="531"/>
      <c r="Q16" s="531"/>
      <c r="R16" s="531"/>
      <c r="S16" s="531"/>
      <c r="T16" s="531"/>
      <c r="U16" s="531"/>
      <c r="V16" s="531"/>
    </row>
    <row r="17" spans="1:22">
      <c r="A17" s="538">
        <v>8</v>
      </c>
      <c r="B17" s="542" t="s">
        <v>543</v>
      </c>
      <c r="C17" s="531"/>
      <c r="D17" s="531"/>
      <c r="E17" s="531"/>
      <c r="F17" s="531"/>
      <c r="G17" s="531"/>
      <c r="H17" s="531"/>
      <c r="I17" s="531"/>
      <c r="J17" s="531"/>
      <c r="K17" s="531"/>
      <c r="L17" s="531"/>
      <c r="M17" s="531"/>
      <c r="N17" s="531"/>
      <c r="O17" s="531"/>
      <c r="P17" s="531"/>
      <c r="Q17" s="531"/>
      <c r="R17" s="531"/>
      <c r="S17" s="531"/>
      <c r="T17" s="531"/>
      <c r="U17" s="531"/>
      <c r="V17" s="531"/>
    </row>
    <row r="18" spans="1:22">
      <c r="A18" s="541">
        <v>9</v>
      </c>
      <c r="B18" s="540" t="s">
        <v>535</v>
      </c>
      <c r="C18" s="539"/>
      <c r="D18" s="539"/>
      <c r="E18" s="539"/>
      <c r="F18" s="539"/>
      <c r="G18" s="539"/>
      <c r="H18" s="539"/>
      <c r="I18" s="539"/>
      <c r="J18" s="539"/>
      <c r="K18" s="539"/>
      <c r="L18" s="539"/>
      <c r="M18" s="539"/>
      <c r="N18" s="539"/>
      <c r="O18" s="539"/>
      <c r="P18" s="539"/>
      <c r="Q18" s="539"/>
      <c r="R18" s="539"/>
      <c r="S18" s="539"/>
      <c r="T18" s="539"/>
      <c r="U18" s="539"/>
      <c r="V18" s="539"/>
    </row>
    <row r="19" spans="1:22">
      <c r="A19" s="538">
        <v>10</v>
      </c>
      <c r="B19" s="537" t="s">
        <v>546</v>
      </c>
      <c r="C19" s="531"/>
      <c r="D19" s="531"/>
      <c r="E19" s="531"/>
      <c r="F19" s="531"/>
      <c r="G19" s="531"/>
      <c r="H19" s="531"/>
      <c r="I19" s="531"/>
      <c r="J19" s="531"/>
      <c r="K19" s="531"/>
      <c r="L19" s="531"/>
      <c r="M19" s="531"/>
      <c r="N19" s="531"/>
      <c r="O19" s="531"/>
      <c r="P19" s="531"/>
      <c r="Q19" s="531"/>
      <c r="R19" s="531"/>
      <c r="S19" s="531"/>
      <c r="T19" s="531"/>
      <c r="U19" s="531"/>
      <c r="V19" s="531"/>
    </row>
    <row r="20" spans="1:22">
      <c r="A20" s="536">
        <v>10.1</v>
      </c>
      <c r="B20" s="535" t="s">
        <v>550</v>
      </c>
      <c r="C20" s="531"/>
      <c r="D20" s="531"/>
      <c r="E20" s="531"/>
      <c r="F20" s="531"/>
      <c r="G20" s="531"/>
      <c r="H20" s="531"/>
      <c r="I20" s="531"/>
      <c r="J20" s="531"/>
      <c r="K20" s="531"/>
      <c r="L20" s="531"/>
      <c r="M20" s="531"/>
      <c r="N20" s="531"/>
      <c r="O20" s="531"/>
      <c r="P20" s="531"/>
      <c r="Q20" s="531"/>
      <c r="R20" s="531"/>
      <c r="S20" s="531"/>
      <c r="T20" s="531"/>
      <c r="U20" s="531"/>
      <c r="V20" s="53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38" zoomScale="80" zoomScaleNormal="80" workbookViewId="0">
      <selection activeCell="G70" sqref="G70"/>
    </sheetView>
  </sheetViews>
  <sheetFormatPr defaultRowHeight="15"/>
  <cols>
    <col min="1" max="1" width="8.75" style="408"/>
    <col min="2" max="2" width="69.25" style="409" customWidth="1"/>
    <col min="3" max="3" width="13.625" style="577" customWidth="1"/>
    <col min="4" max="4" width="14.5" style="577" customWidth="1"/>
    <col min="5" max="8" width="13.125" style="577" customWidth="1"/>
  </cols>
  <sheetData>
    <row r="1" spans="1:8" s="5" customFormat="1" ht="14.25">
      <c r="A1" s="2" t="s">
        <v>30</v>
      </c>
      <c r="B1" s="3" t="str">
        <f>'Info '!C2</f>
        <v>Paysera Bank Georgia JSC</v>
      </c>
      <c r="C1" s="573"/>
      <c r="D1" s="574"/>
      <c r="E1" s="574"/>
      <c r="F1" s="574"/>
      <c r="G1" s="574"/>
      <c r="H1" s="580"/>
    </row>
    <row r="2" spans="1:8" s="5" customFormat="1" ht="14.25">
      <c r="A2" s="2" t="s">
        <v>31</v>
      </c>
      <c r="B2" s="332">
        <f>'1. key ratios '!B2</f>
        <v>45016</v>
      </c>
      <c r="C2" s="573"/>
      <c r="D2" s="574"/>
      <c r="E2" s="574"/>
      <c r="F2" s="574"/>
      <c r="G2" s="574"/>
      <c r="H2" s="580"/>
    </row>
    <row r="3" spans="1:8" s="5" customFormat="1" ht="14.25">
      <c r="A3" s="2"/>
      <c r="B3" s="3"/>
      <c r="C3" s="573"/>
      <c r="D3" s="574"/>
      <c r="E3" s="574"/>
      <c r="F3" s="574"/>
      <c r="G3" s="574"/>
      <c r="H3" s="580"/>
    </row>
    <row r="4" spans="1:8" ht="21" customHeight="1">
      <c r="A4" s="635" t="s">
        <v>6</v>
      </c>
      <c r="B4" s="636" t="s">
        <v>557</v>
      </c>
      <c r="C4" s="638" t="s">
        <v>558</v>
      </c>
      <c r="D4" s="638"/>
      <c r="E4" s="638"/>
      <c r="F4" s="639" t="s">
        <v>559</v>
      </c>
      <c r="G4" s="639"/>
      <c r="H4" s="640"/>
    </row>
    <row r="5" spans="1:8" ht="21" customHeight="1">
      <c r="A5" s="635"/>
      <c r="B5" s="637"/>
      <c r="C5" s="575" t="s">
        <v>32</v>
      </c>
      <c r="D5" s="575" t="s">
        <v>33</v>
      </c>
      <c r="E5" s="575" t="s">
        <v>34</v>
      </c>
      <c r="F5" s="575" t="s">
        <v>32</v>
      </c>
      <c r="G5" s="575" t="s">
        <v>33</v>
      </c>
      <c r="H5" s="575" t="s">
        <v>34</v>
      </c>
    </row>
    <row r="6" spans="1:8" ht="26.45" customHeight="1">
      <c r="A6" s="635"/>
      <c r="B6" s="380" t="s">
        <v>560</v>
      </c>
      <c r="C6" s="641"/>
      <c r="D6" s="642"/>
      <c r="E6" s="642"/>
      <c r="F6" s="642"/>
      <c r="G6" s="642"/>
      <c r="H6" s="643"/>
    </row>
    <row r="7" spans="1:8" ht="23.1" customHeight="1">
      <c r="A7" s="381">
        <v>1</v>
      </c>
      <c r="B7" s="382" t="s">
        <v>561</v>
      </c>
      <c r="C7" s="571">
        <f>SUM(C8:C10)</f>
        <v>2124065.48</v>
      </c>
      <c r="D7" s="571">
        <f>SUM(D8:D10)</f>
        <v>3854179.84</v>
      </c>
      <c r="E7" s="581">
        <f>C7+D7</f>
        <v>5978245.3200000003</v>
      </c>
      <c r="F7" s="571">
        <f>SUM(F8:F10)</f>
        <v>0</v>
      </c>
      <c r="G7" s="571">
        <f>SUM(G8:G10)</f>
        <v>0</v>
      </c>
      <c r="H7" s="581">
        <f>F7+G7</f>
        <v>0</v>
      </c>
    </row>
    <row r="8" spans="1:8">
      <c r="A8" s="381">
        <v>1.1000000000000001</v>
      </c>
      <c r="B8" s="383" t="s">
        <v>562</v>
      </c>
      <c r="C8" s="571">
        <v>0</v>
      </c>
      <c r="D8" s="571">
        <v>0</v>
      </c>
      <c r="E8" s="581">
        <f t="shared" ref="E8:E36" si="0">C8+D8</f>
        <v>0</v>
      </c>
      <c r="F8" s="572">
        <v>0</v>
      </c>
      <c r="G8" s="572">
        <v>0</v>
      </c>
      <c r="H8" s="581">
        <f t="shared" ref="H8:H36" si="1">F8+G8</f>
        <v>0</v>
      </c>
    </row>
    <row r="9" spans="1:8">
      <c r="A9" s="381">
        <v>1.2</v>
      </c>
      <c r="B9" s="383" t="s">
        <v>563</v>
      </c>
      <c r="C9" s="571">
        <v>0</v>
      </c>
      <c r="D9" s="571">
        <v>0</v>
      </c>
      <c r="E9" s="581">
        <f t="shared" si="0"/>
        <v>0</v>
      </c>
      <c r="F9" s="572">
        <v>0</v>
      </c>
      <c r="G9" s="572">
        <v>0</v>
      </c>
      <c r="H9" s="581">
        <f t="shared" si="1"/>
        <v>0</v>
      </c>
    </row>
    <row r="10" spans="1:8">
      <c r="A10" s="381">
        <v>1.3</v>
      </c>
      <c r="B10" s="383" t="s">
        <v>564</v>
      </c>
      <c r="C10" s="571">
        <v>2124065.48</v>
      </c>
      <c r="D10" s="571">
        <v>3854179.84</v>
      </c>
      <c r="E10" s="581">
        <f t="shared" si="0"/>
        <v>5978245.3200000003</v>
      </c>
      <c r="F10" s="572">
        <v>0</v>
      </c>
      <c r="G10" s="572">
        <v>0</v>
      </c>
      <c r="H10" s="581">
        <f t="shared" si="1"/>
        <v>0</v>
      </c>
    </row>
    <row r="11" spans="1:8">
      <c r="A11" s="381">
        <v>2</v>
      </c>
      <c r="B11" s="384" t="s">
        <v>565</v>
      </c>
      <c r="C11" s="579">
        <v>0</v>
      </c>
      <c r="D11" s="579">
        <v>0</v>
      </c>
      <c r="E11" s="581">
        <f t="shared" si="0"/>
        <v>0</v>
      </c>
      <c r="F11" s="578">
        <v>0</v>
      </c>
      <c r="G11" s="578">
        <v>0</v>
      </c>
      <c r="H11" s="581">
        <f t="shared" si="1"/>
        <v>0</v>
      </c>
    </row>
    <row r="12" spans="1:8">
      <c r="A12" s="381">
        <v>2.1</v>
      </c>
      <c r="B12" s="385" t="s">
        <v>566</v>
      </c>
      <c r="C12" s="571">
        <v>0</v>
      </c>
      <c r="D12" s="571">
        <v>0</v>
      </c>
      <c r="E12" s="581">
        <f t="shared" si="0"/>
        <v>0</v>
      </c>
      <c r="F12" s="572">
        <v>0</v>
      </c>
      <c r="G12" s="572">
        <v>0</v>
      </c>
      <c r="H12" s="581">
        <f t="shared" si="1"/>
        <v>0</v>
      </c>
    </row>
    <row r="13" spans="1:8" ht="26.45" customHeight="1">
      <c r="A13" s="381">
        <v>3</v>
      </c>
      <c r="B13" s="386" t="s">
        <v>567</v>
      </c>
      <c r="C13" s="571">
        <v>0</v>
      </c>
      <c r="D13" s="571">
        <v>0</v>
      </c>
      <c r="E13" s="581">
        <f t="shared" si="0"/>
        <v>0</v>
      </c>
      <c r="F13" s="572">
        <v>0</v>
      </c>
      <c r="G13" s="572">
        <v>0</v>
      </c>
      <c r="H13" s="581">
        <f t="shared" si="1"/>
        <v>0</v>
      </c>
    </row>
    <row r="14" spans="1:8" ht="26.45" customHeight="1">
      <c r="A14" s="381">
        <v>4</v>
      </c>
      <c r="B14" s="387" t="s">
        <v>568</v>
      </c>
      <c r="C14" s="571">
        <v>0</v>
      </c>
      <c r="D14" s="571">
        <v>0</v>
      </c>
      <c r="E14" s="581">
        <f t="shared" si="0"/>
        <v>0</v>
      </c>
      <c r="F14" s="572">
        <v>0</v>
      </c>
      <c r="G14" s="572">
        <v>0</v>
      </c>
      <c r="H14" s="581">
        <f t="shared" si="1"/>
        <v>0</v>
      </c>
    </row>
    <row r="15" spans="1:8" ht="24.6" customHeight="1">
      <c r="A15" s="381">
        <v>5</v>
      </c>
      <c r="B15" s="388" t="s">
        <v>569</v>
      </c>
      <c r="C15" s="576">
        <f>SUM(C16:C18)</f>
        <v>0</v>
      </c>
      <c r="D15" s="576">
        <f>SUM(D16:D18)</f>
        <v>0</v>
      </c>
      <c r="E15" s="582">
        <f t="shared" si="0"/>
        <v>0</v>
      </c>
      <c r="F15" s="576">
        <f>SUM(F16:F18)</f>
        <v>0</v>
      </c>
      <c r="G15" s="576">
        <f>SUM(G16:G18)</f>
        <v>0</v>
      </c>
      <c r="H15" s="582">
        <f t="shared" si="1"/>
        <v>0</v>
      </c>
    </row>
    <row r="16" spans="1:8">
      <c r="A16" s="381">
        <v>5.0999999999999996</v>
      </c>
      <c r="B16" s="389" t="s">
        <v>570</v>
      </c>
      <c r="C16" s="571">
        <v>0</v>
      </c>
      <c r="D16" s="571">
        <v>0</v>
      </c>
      <c r="E16" s="581">
        <f t="shared" si="0"/>
        <v>0</v>
      </c>
      <c r="F16" s="572">
        <v>0</v>
      </c>
      <c r="G16" s="572">
        <v>0</v>
      </c>
      <c r="H16" s="581">
        <f t="shared" si="1"/>
        <v>0</v>
      </c>
    </row>
    <row r="17" spans="1:8">
      <c r="A17" s="381">
        <v>5.2</v>
      </c>
      <c r="B17" s="389" t="s">
        <v>571</v>
      </c>
      <c r="C17" s="571">
        <v>0</v>
      </c>
      <c r="D17" s="571">
        <v>0</v>
      </c>
      <c r="E17" s="581">
        <f t="shared" si="0"/>
        <v>0</v>
      </c>
      <c r="F17" s="572">
        <v>0</v>
      </c>
      <c r="G17" s="572">
        <v>0</v>
      </c>
      <c r="H17" s="581">
        <f t="shared" si="1"/>
        <v>0</v>
      </c>
    </row>
    <row r="18" spans="1:8">
      <c r="A18" s="381">
        <v>5.3</v>
      </c>
      <c r="B18" s="390" t="s">
        <v>572</v>
      </c>
      <c r="C18" s="571">
        <v>0</v>
      </c>
      <c r="D18" s="571">
        <v>0</v>
      </c>
      <c r="E18" s="581">
        <f t="shared" si="0"/>
        <v>0</v>
      </c>
      <c r="F18" s="572">
        <v>0</v>
      </c>
      <c r="G18" s="572">
        <v>0</v>
      </c>
      <c r="H18" s="581">
        <f t="shared" si="1"/>
        <v>0</v>
      </c>
    </row>
    <row r="19" spans="1:8">
      <c r="A19" s="381">
        <v>6</v>
      </c>
      <c r="B19" s="386" t="s">
        <v>573</v>
      </c>
      <c r="C19" s="571">
        <f>SUM(C20:C21)</f>
        <v>0</v>
      </c>
      <c r="D19" s="571">
        <f>SUM(D20:D21)</f>
        <v>0</v>
      </c>
      <c r="E19" s="581">
        <f t="shared" si="0"/>
        <v>0</v>
      </c>
      <c r="F19" s="571">
        <f>SUM(F20:F21)</f>
        <v>0</v>
      </c>
      <c r="G19" s="571">
        <f>SUM(G20:G21)</f>
        <v>0</v>
      </c>
      <c r="H19" s="581">
        <f t="shared" si="1"/>
        <v>0</v>
      </c>
    </row>
    <row r="20" spans="1:8">
      <c r="A20" s="381">
        <v>6.1</v>
      </c>
      <c r="B20" s="389" t="s">
        <v>571</v>
      </c>
      <c r="C20" s="571">
        <v>0</v>
      </c>
      <c r="D20" s="571">
        <v>0</v>
      </c>
      <c r="E20" s="581">
        <f t="shared" si="0"/>
        <v>0</v>
      </c>
      <c r="F20" s="572">
        <v>0</v>
      </c>
      <c r="G20" s="572">
        <v>0</v>
      </c>
      <c r="H20" s="581">
        <f t="shared" si="1"/>
        <v>0</v>
      </c>
    </row>
    <row r="21" spans="1:8">
      <c r="A21" s="381">
        <v>6.2</v>
      </c>
      <c r="B21" s="390" t="s">
        <v>572</v>
      </c>
      <c r="C21" s="571">
        <v>0</v>
      </c>
      <c r="D21" s="571">
        <v>0</v>
      </c>
      <c r="E21" s="581">
        <f t="shared" si="0"/>
        <v>0</v>
      </c>
      <c r="F21" s="572">
        <v>0</v>
      </c>
      <c r="G21" s="572">
        <v>0</v>
      </c>
      <c r="H21" s="581">
        <f t="shared" si="1"/>
        <v>0</v>
      </c>
    </row>
    <row r="22" spans="1:8">
      <c r="A22" s="381">
        <v>7</v>
      </c>
      <c r="B22" s="384" t="s">
        <v>574</v>
      </c>
      <c r="C22" s="571">
        <v>0</v>
      </c>
      <c r="D22" s="571">
        <v>0</v>
      </c>
      <c r="E22" s="581">
        <f t="shared" si="0"/>
        <v>0</v>
      </c>
      <c r="F22" s="572">
        <v>0</v>
      </c>
      <c r="G22" s="572">
        <v>0</v>
      </c>
      <c r="H22" s="581">
        <f t="shared" si="1"/>
        <v>0</v>
      </c>
    </row>
    <row r="23" spans="1:8">
      <c r="A23" s="381">
        <v>8</v>
      </c>
      <c r="B23" s="391" t="s">
        <v>575</v>
      </c>
      <c r="C23" s="571">
        <v>0</v>
      </c>
      <c r="D23" s="571">
        <v>0</v>
      </c>
      <c r="E23" s="581">
        <f t="shared" si="0"/>
        <v>0</v>
      </c>
      <c r="F23" s="572">
        <v>0</v>
      </c>
      <c r="G23" s="572">
        <v>0</v>
      </c>
      <c r="H23" s="581">
        <f t="shared" si="1"/>
        <v>0</v>
      </c>
    </row>
    <row r="24" spans="1:8">
      <c r="A24" s="381">
        <v>9</v>
      </c>
      <c r="B24" s="387" t="s">
        <v>576</v>
      </c>
      <c r="C24" s="571">
        <f>SUM(C25:C26)</f>
        <v>531496.53</v>
      </c>
      <c r="D24" s="571">
        <f>SUM(D25:D26)</f>
        <v>0</v>
      </c>
      <c r="E24" s="581">
        <f t="shared" si="0"/>
        <v>531496.53</v>
      </c>
      <c r="F24" s="571">
        <f>SUM(F25:F26)</f>
        <v>0</v>
      </c>
      <c r="G24" s="571">
        <f>SUM(G25:G26)</f>
        <v>0</v>
      </c>
      <c r="H24" s="581">
        <f t="shared" si="1"/>
        <v>0</v>
      </c>
    </row>
    <row r="25" spans="1:8">
      <c r="A25" s="381">
        <v>9.1</v>
      </c>
      <c r="B25" s="389" t="s">
        <v>577</v>
      </c>
      <c r="C25" s="571">
        <v>531496.53</v>
      </c>
      <c r="D25" s="571">
        <v>0</v>
      </c>
      <c r="E25" s="581">
        <f t="shared" si="0"/>
        <v>531496.53</v>
      </c>
      <c r="F25" s="572">
        <v>0</v>
      </c>
      <c r="G25" s="572">
        <v>0</v>
      </c>
      <c r="H25" s="581">
        <f t="shared" si="1"/>
        <v>0</v>
      </c>
    </row>
    <row r="26" spans="1:8">
      <c r="A26" s="381">
        <v>9.1999999999999993</v>
      </c>
      <c r="B26" s="389" t="s">
        <v>578</v>
      </c>
      <c r="C26" s="571">
        <v>0</v>
      </c>
      <c r="D26" s="571">
        <v>0</v>
      </c>
      <c r="E26" s="581">
        <f t="shared" si="0"/>
        <v>0</v>
      </c>
      <c r="F26" s="572">
        <v>0</v>
      </c>
      <c r="G26" s="572">
        <v>0</v>
      </c>
      <c r="H26" s="581">
        <f t="shared" si="1"/>
        <v>0</v>
      </c>
    </row>
    <row r="27" spans="1:8">
      <c r="A27" s="381">
        <v>10</v>
      </c>
      <c r="B27" s="387" t="s">
        <v>579</v>
      </c>
      <c r="C27" s="571">
        <f>SUM(C28:C29)</f>
        <v>201292.66</v>
      </c>
      <c r="D27" s="571">
        <f>SUM(D28:D29)</f>
        <v>0</v>
      </c>
      <c r="E27" s="581">
        <f t="shared" si="0"/>
        <v>201292.66</v>
      </c>
      <c r="F27" s="571">
        <f>SUM(F28:F29)</f>
        <v>0</v>
      </c>
      <c r="G27" s="571">
        <f>SUM(G28:G29)</f>
        <v>0</v>
      </c>
      <c r="H27" s="581">
        <f t="shared" si="1"/>
        <v>0</v>
      </c>
    </row>
    <row r="28" spans="1:8">
      <c r="A28" s="381">
        <v>10.1</v>
      </c>
      <c r="B28" s="389" t="s">
        <v>580</v>
      </c>
      <c r="C28" s="571">
        <v>0</v>
      </c>
      <c r="D28" s="571">
        <v>0</v>
      </c>
      <c r="E28" s="581">
        <f t="shared" si="0"/>
        <v>0</v>
      </c>
      <c r="F28" s="572">
        <v>0</v>
      </c>
      <c r="G28" s="572">
        <v>0</v>
      </c>
      <c r="H28" s="581">
        <f t="shared" si="1"/>
        <v>0</v>
      </c>
    </row>
    <row r="29" spans="1:8">
      <c r="A29" s="381">
        <v>10.199999999999999</v>
      </c>
      <c r="B29" s="389" t="s">
        <v>581</v>
      </c>
      <c r="C29" s="571">
        <v>201292.66</v>
      </c>
      <c r="D29" s="571">
        <v>0</v>
      </c>
      <c r="E29" s="581">
        <f t="shared" si="0"/>
        <v>201292.66</v>
      </c>
      <c r="F29" s="572">
        <v>0</v>
      </c>
      <c r="G29" s="572">
        <v>0</v>
      </c>
      <c r="H29" s="581">
        <f t="shared" si="1"/>
        <v>0</v>
      </c>
    </row>
    <row r="30" spans="1:8">
      <c r="A30" s="381">
        <v>11</v>
      </c>
      <c r="B30" s="387" t="s">
        <v>582</v>
      </c>
      <c r="C30" s="571">
        <f>SUM(C31:C32)</f>
        <v>0</v>
      </c>
      <c r="D30" s="571">
        <f>SUM(D31:D32)</f>
        <v>0</v>
      </c>
      <c r="E30" s="581">
        <f t="shared" si="0"/>
        <v>0</v>
      </c>
      <c r="F30" s="571">
        <f>SUM(F31:F32)</f>
        <v>0</v>
      </c>
      <c r="G30" s="571">
        <f>SUM(G31:G32)</f>
        <v>0</v>
      </c>
      <c r="H30" s="581">
        <f t="shared" si="1"/>
        <v>0</v>
      </c>
    </row>
    <row r="31" spans="1:8">
      <c r="A31" s="381">
        <v>11.1</v>
      </c>
      <c r="B31" s="389" t="s">
        <v>583</v>
      </c>
      <c r="C31" s="571">
        <v>0</v>
      </c>
      <c r="D31" s="571">
        <v>0</v>
      </c>
      <c r="E31" s="581">
        <f t="shared" si="0"/>
        <v>0</v>
      </c>
      <c r="F31" s="572">
        <v>0</v>
      </c>
      <c r="G31" s="572">
        <v>0</v>
      </c>
      <c r="H31" s="581">
        <f t="shared" si="1"/>
        <v>0</v>
      </c>
    </row>
    <row r="32" spans="1:8">
      <c r="A32" s="381">
        <v>11.2</v>
      </c>
      <c r="B32" s="389" t="s">
        <v>584</v>
      </c>
      <c r="C32" s="571">
        <v>0</v>
      </c>
      <c r="D32" s="571">
        <v>0</v>
      </c>
      <c r="E32" s="581">
        <f t="shared" si="0"/>
        <v>0</v>
      </c>
      <c r="F32" s="572">
        <v>0</v>
      </c>
      <c r="G32" s="572">
        <v>0</v>
      </c>
      <c r="H32" s="581">
        <f t="shared" si="1"/>
        <v>0</v>
      </c>
    </row>
    <row r="33" spans="1:8">
      <c r="A33" s="381">
        <v>13</v>
      </c>
      <c r="B33" s="387" t="s">
        <v>585</v>
      </c>
      <c r="C33" s="571">
        <v>102526.7</v>
      </c>
      <c r="D33" s="571">
        <v>0</v>
      </c>
      <c r="E33" s="581">
        <f t="shared" si="0"/>
        <v>102526.7</v>
      </c>
      <c r="F33" s="572">
        <v>0</v>
      </c>
      <c r="G33" s="572">
        <v>0</v>
      </c>
      <c r="H33" s="581">
        <f t="shared" si="1"/>
        <v>0</v>
      </c>
    </row>
    <row r="34" spans="1:8">
      <c r="A34" s="381">
        <v>13.1</v>
      </c>
      <c r="B34" s="392" t="s">
        <v>586</v>
      </c>
      <c r="C34" s="571">
        <v>0</v>
      </c>
      <c r="D34" s="571">
        <v>0</v>
      </c>
      <c r="E34" s="581">
        <f t="shared" si="0"/>
        <v>0</v>
      </c>
      <c r="F34" s="572">
        <v>0</v>
      </c>
      <c r="G34" s="572">
        <v>0</v>
      </c>
      <c r="H34" s="581">
        <f t="shared" si="1"/>
        <v>0</v>
      </c>
    </row>
    <row r="35" spans="1:8">
      <c r="A35" s="381">
        <v>13.2</v>
      </c>
      <c r="B35" s="392" t="s">
        <v>587</v>
      </c>
      <c r="C35" s="571">
        <v>0</v>
      </c>
      <c r="D35" s="571">
        <v>0</v>
      </c>
      <c r="E35" s="581">
        <f t="shared" si="0"/>
        <v>0</v>
      </c>
      <c r="F35" s="572">
        <v>0</v>
      </c>
      <c r="G35" s="572">
        <v>0</v>
      </c>
      <c r="H35" s="581">
        <f t="shared" si="1"/>
        <v>0</v>
      </c>
    </row>
    <row r="36" spans="1:8">
      <c r="A36" s="381">
        <v>14</v>
      </c>
      <c r="B36" s="393" t="s">
        <v>588</v>
      </c>
      <c r="C36" s="571">
        <f>SUM(C7,C11,C13,C14,C15,C19,C22,C23,C24,C27,C30,C33)</f>
        <v>2959381.37</v>
      </c>
      <c r="D36" s="571">
        <f>SUM(D7,D11,D13,D14,D15,D19,D22,D23,D24,D27,D30,D33)</f>
        <v>3854179.84</v>
      </c>
      <c r="E36" s="581">
        <f t="shared" si="0"/>
        <v>6813561.21</v>
      </c>
      <c r="F36" s="571">
        <f>SUM(F7,F11,F13,F14,F15,F19,F22,F23,F24,F27,F30,F33)</f>
        <v>0</v>
      </c>
      <c r="G36" s="571">
        <f>SUM(G7,G11,G13,G14,G15,G19,G22,G23,G24,G27,G30,G33)</f>
        <v>0</v>
      </c>
      <c r="H36" s="581">
        <f t="shared" si="1"/>
        <v>0</v>
      </c>
    </row>
    <row r="37" spans="1:8" ht="22.5" customHeight="1">
      <c r="A37" s="381"/>
      <c r="B37" s="394" t="s">
        <v>589</v>
      </c>
      <c r="C37" s="641"/>
      <c r="D37" s="642"/>
      <c r="E37" s="642"/>
      <c r="F37" s="642"/>
      <c r="G37" s="642"/>
      <c r="H37" s="643"/>
    </row>
    <row r="38" spans="1:8">
      <c r="A38" s="381">
        <v>15</v>
      </c>
      <c r="B38" s="395" t="s">
        <v>590</v>
      </c>
      <c r="C38" s="571">
        <v>0</v>
      </c>
      <c r="D38" s="571">
        <v>0</v>
      </c>
      <c r="E38" s="583">
        <f>C38+D38</f>
        <v>0</v>
      </c>
      <c r="F38" s="572">
        <v>0</v>
      </c>
      <c r="G38" s="572">
        <v>0</v>
      </c>
      <c r="H38" s="583">
        <f>F38+G38</f>
        <v>0</v>
      </c>
    </row>
    <row r="39" spans="1:8">
      <c r="A39" s="396">
        <v>15.1</v>
      </c>
      <c r="B39" s="397" t="s">
        <v>566</v>
      </c>
      <c r="C39" s="571">
        <v>0</v>
      </c>
      <c r="D39" s="571">
        <v>0</v>
      </c>
      <c r="E39" s="583">
        <f t="shared" ref="E39:E53" si="2">C39+D39</f>
        <v>0</v>
      </c>
      <c r="F39" s="572">
        <v>0</v>
      </c>
      <c r="G39" s="572">
        <v>0</v>
      </c>
      <c r="H39" s="583">
        <f t="shared" ref="H39:H53" si="3">F39+G39</f>
        <v>0</v>
      </c>
    </row>
    <row r="40" spans="1:8" ht="24" customHeight="1">
      <c r="A40" s="396">
        <v>16</v>
      </c>
      <c r="B40" s="384" t="s">
        <v>591</v>
      </c>
      <c r="C40" s="571">
        <v>0</v>
      </c>
      <c r="D40" s="571">
        <v>0</v>
      </c>
      <c r="E40" s="583">
        <f t="shared" si="2"/>
        <v>0</v>
      </c>
      <c r="F40" s="572">
        <v>0</v>
      </c>
      <c r="G40" s="572">
        <v>0</v>
      </c>
      <c r="H40" s="583">
        <f t="shared" si="3"/>
        <v>0</v>
      </c>
    </row>
    <row r="41" spans="1:8">
      <c r="A41" s="396">
        <v>17</v>
      </c>
      <c r="B41" s="384" t="s">
        <v>592</v>
      </c>
      <c r="C41" s="572">
        <f>SUM(C42:C45)</f>
        <v>0</v>
      </c>
      <c r="D41" s="572">
        <f>SUM(D42:D45)</f>
        <v>0</v>
      </c>
      <c r="E41" s="583">
        <f t="shared" si="2"/>
        <v>0</v>
      </c>
      <c r="F41" s="572">
        <f>SUM(F42:F45)</f>
        <v>0</v>
      </c>
      <c r="G41" s="572">
        <f>SUM(G42:G45)</f>
        <v>0</v>
      </c>
      <c r="H41" s="583">
        <f t="shared" si="3"/>
        <v>0</v>
      </c>
    </row>
    <row r="42" spans="1:8">
      <c r="A42" s="396">
        <v>17.100000000000001</v>
      </c>
      <c r="B42" s="398" t="s">
        <v>593</v>
      </c>
      <c r="C42" s="571">
        <v>0</v>
      </c>
      <c r="D42" s="571">
        <v>0</v>
      </c>
      <c r="E42" s="583">
        <f t="shared" si="2"/>
        <v>0</v>
      </c>
      <c r="F42" s="572">
        <v>0</v>
      </c>
      <c r="G42" s="572">
        <v>0</v>
      </c>
      <c r="H42" s="583">
        <f t="shared" si="3"/>
        <v>0</v>
      </c>
    </row>
    <row r="43" spans="1:8">
      <c r="A43" s="396">
        <v>17.2</v>
      </c>
      <c r="B43" s="399" t="s">
        <v>594</v>
      </c>
      <c r="C43" s="571">
        <v>0</v>
      </c>
      <c r="D43" s="571">
        <v>0</v>
      </c>
      <c r="E43" s="583">
        <f t="shared" si="2"/>
        <v>0</v>
      </c>
      <c r="F43" s="572">
        <v>0</v>
      </c>
      <c r="G43" s="572">
        <v>0</v>
      </c>
      <c r="H43" s="583">
        <f t="shared" si="3"/>
        <v>0</v>
      </c>
    </row>
    <row r="44" spans="1:8">
      <c r="A44" s="396">
        <v>17.3</v>
      </c>
      <c r="B44" s="398" t="s">
        <v>595</v>
      </c>
      <c r="C44" s="571">
        <v>0</v>
      </c>
      <c r="D44" s="571">
        <v>0</v>
      </c>
      <c r="E44" s="583">
        <f t="shared" si="2"/>
        <v>0</v>
      </c>
      <c r="F44" s="572">
        <v>0</v>
      </c>
      <c r="G44" s="572">
        <v>0</v>
      </c>
      <c r="H44" s="583">
        <f t="shared" si="3"/>
        <v>0</v>
      </c>
    </row>
    <row r="45" spans="1:8">
      <c r="A45" s="396">
        <v>17.399999999999999</v>
      </c>
      <c r="B45" s="398" t="s">
        <v>596</v>
      </c>
      <c r="C45" s="571">
        <v>0</v>
      </c>
      <c r="D45" s="571">
        <v>0</v>
      </c>
      <c r="E45" s="583">
        <f t="shared" si="2"/>
        <v>0</v>
      </c>
      <c r="F45" s="572">
        <v>0</v>
      </c>
      <c r="G45" s="572">
        <v>0</v>
      </c>
      <c r="H45" s="583">
        <f t="shared" si="3"/>
        <v>0</v>
      </c>
    </row>
    <row r="46" spans="1:8">
      <c r="A46" s="396">
        <v>18</v>
      </c>
      <c r="B46" s="387" t="s">
        <v>597</v>
      </c>
      <c r="C46" s="571">
        <v>0</v>
      </c>
      <c r="D46" s="571">
        <v>0</v>
      </c>
      <c r="E46" s="583">
        <f t="shared" si="2"/>
        <v>0</v>
      </c>
      <c r="F46" s="572">
        <v>0</v>
      </c>
      <c r="G46" s="572">
        <v>0</v>
      </c>
      <c r="H46" s="583">
        <f t="shared" si="3"/>
        <v>0</v>
      </c>
    </row>
    <row r="47" spans="1:8">
      <c r="A47" s="396">
        <v>19</v>
      </c>
      <c r="B47" s="387" t="s">
        <v>598</v>
      </c>
      <c r="C47" s="572">
        <f>SUM(C48:C49)</f>
        <v>14665.59</v>
      </c>
      <c r="D47" s="572">
        <f>SUM(D48:D49)</f>
        <v>0</v>
      </c>
      <c r="E47" s="583">
        <f t="shared" si="2"/>
        <v>14665.59</v>
      </c>
      <c r="F47" s="572">
        <f>SUM(F48:F49)</f>
        <v>0</v>
      </c>
      <c r="G47" s="572">
        <f>SUM(G48:G49)</f>
        <v>0</v>
      </c>
      <c r="H47" s="583">
        <f t="shared" si="3"/>
        <v>0</v>
      </c>
    </row>
    <row r="48" spans="1:8">
      <c r="A48" s="396">
        <v>19.100000000000001</v>
      </c>
      <c r="B48" s="400" t="s">
        <v>599</v>
      </c>
      <c r="C48" s="571">
        <v>0</v>
      </c>
      <c r="D48" s="571">
        <v>0</v>
      </c>
      <c r="E48" s="583">
        <f t="shared" si="2"/>
        <v>0</v>
      </c>
      <c r="F48" s="572">
        <v>0</v>
      </c>
      <c r="G48" s="572">
        <v>0</v>
      </c>
      <c r="H48" s="583">
        <f t="shared" si="3"/>
        <v>0</v>
      </c>
    </row>
    <row r="49" spans="1:8">
      <c r="A49" s="396">
        <v>19.2</v>
      </c>
      <c r="B49" s="401" t="s">
        <v>600</v>
      </c>
      <c r="C49" s="571">
        <v>14665.59</v>
      </c>
      <c r="D49" s="571">
        <v>0</v>
      </c>
      <c r="E49" s="583">
        <f t="shared" si="2"/>
        <v>14665.59</v>
      </c>
      <c r="F49" s="572">
        <v>0</v>
      </c>
      <c r="G49" s="572">
        <v>0</v>
      </c>
      <c r="H49" s="583">
        <f t="shared" si="3"/>
        <v>0</v>
      </c>
    </row>
    <row r="50" spans="1:8">
      <c r="A50" s="396">
        <v>20</v>
      </c>
      <c r="B50" s="402" t="s">
        <v>601</v>
      </c>
      <c r="C50" s="571">
        <v>0</v>
      </c>
      <c r="D50" s="571">
        <v>3790887.2800000003</v>
      </c>
      <c r="E50" s="583">
        <f t="shared" si="2"/>
        <v>3790887.2800000003</v>
      </c>
      <c r="F50" s="572">
        <v>0</v>
      </c>
      <c r="G50" s="572">
        <v>0</v>
      </c>
      <c r="H50" s="583">
        <f t="shared" si="3"/>
        <v>0</v>
      </c>
    </row>
    <row r="51" spans="1:8">
      <c r="A51" s="396">
        <v>21</v>
      </c>
      <c r="B51" s="391" t="s">
        <v>602</v>
      </c>
      <c r="C51" s="571">
        <v>7483.4299999999994</v>
      </c>
      <c r="D51" s="571">
        <v>248489.5</v>
      </c>
      <c r="E51" s="583">
        <f t="shared" si="2"/>
        <v>255972.93</v>
      </c>
      <c r="F51" s="572">
        <v>0</v>
      </c>
      <c r="G51" s="572">
        <v>0</v>
      </c>
      <c r="H51" s="583">
        <f t="shared" si="3"/>
        <v>0</v>
      </c>
    </row>
    <row r="52" spans="1:8">
      <c r="A52" s="396">
        <v>21.1</v>
      </c>
      <c r="B52" s="399" t="s">
        <v>603</v>
      </c>
      <c r="C52" s="571">
        <v>0</v>
      </c>
      <c r="D52" s="571">
        <v>0</v>
      </c>
      <c r="E52" s="583">
        <f t="shared" si="2"/>
        <v>0</v>
      </c>
      <c r="F52" s="572">
        <v>0</v>
      </c>
      <c r="G52" s="572">
        <v>0</v>
      </c>
      <c r="H52" s="583">
        <f t="shared" si="3"/>
        <v>0</v>
      </c>
    </row>
    <row r="53" spans="1:8">
      <c r="A53" s="396">
        <v>22</v>
      </c>
      <c r="B53" s="403" t="s">
        <v>604</v>
      </c>
      <c r="C53" s="572">
        <f>SUM(C38,C40,C41,C46,C47,C50,C51)</f>
        <v>22149.02</v>
      </c>
      <c r="D53" s="572">
        <f>SUM(D38,D40,D41,D46,D47,D50,D51)</f>
        <v>4039376.7800000003</v>
      </c>
      <c r="E53" s="583">
        <f t="shared" si="2"/>
        <v>4061525.8000000003</v>
      </c>
      <c r="F53" s="572">
        <f>SUM(F38,F40,F41,F46,F47,F50,F51)</f>
        <v>0</v>
      </c>
      <c r="G53" s="572">
        <f>SUM(G38,G40,G41,G46,G47,G50,G51)</f>
        <v>0</v>
      </c>
      <c r="H53" s="583">
        <f t="shared" si="3"/>
        <v>0</v>
      </c>
    </row>
    <row r="54" spans="1:8" ht="24" customHeight="1">
      <c r="A54" s="396"/>
      <c r="B54" s="404" t="s">
        <v>605</v>
      </c>
      <c r="C54" s="632"/>
      <c r="D54" s="633"/>
      <c r="E54" s="633"/>
      <c r="F54" s="633"/>
      <c r="G54" s="633"/>
      <c r="H54" s="634"/>
    </row>
    <row r="55" spans="1:8">
      <c r="A55" s="396">
        <v>23</v>
      </c>
      <c r="B55" s="402" t="s">
        <v>606</v>
      </c>
      <c r="C55" s="571">
        <v>3250005</v>
      </c>
      <c r="D55" s="571">
        <v>0</v>
      </c>
      <c r="E55" s="583">
        <f>C55+D55</f>
        <v>3250005</v>
      </c>
      <c r="F55" s="572">
        <v>0</v>
      </c>
      <c r="G55" s="572">
        <v>0</v>
      </c>
      <c r="H55" s="583">
        <f>F55+G55</f>
        <v>0</v>
      </c>
    </row>
    <row r="56" spans="1:8">
      <c r="A56" s="396">
        <v>24</v>
      </c>
      <c r="B56" s="402" t="s">
        <v>607</v>
      </c>
      <c r="C56" s="571">
        <v>0</v>
      </c>
      <c r="D56" s="571">
        <v>0</v>
      </c>
      <c r="E56" s="583">
        <f t="shared" ref="E56:E69" si="4">C56+D56</f>
        <v>0</v>
      </c>
      <c r="F56" s="572">
        <v>0</v>
      </c>
      <c r="G56" s="572">
        <v>0</v>
      </c>
      <c r="H56" s="583">
        <f t="shared" ref="H56:H69" si="5">F56+G56</f>
        <v>0</v>
      </c>
    </row>
    <row r="57" spans="1:8">
      <c r="A57" s="396">
        <v>25</v>
      </c>
      <c r="B57" s="387" t="s">
        <v>608</v>
      </c>
      <c r="C57" s="571">
        <v>0</v>
      </c>
      <c r="D57" s="571">
        <v>0</v>
      </c>
      <c r="E57" s="583">
        <f t="shared" si="4"/>
        <v>0</v>
      </c>
      <c r="F57" s="572">
        <v>0</v>
      </c>
      <c r="G57" s="572">
        <v>0</v>
      </c>
      <c r="H57" s="583">
        <f t="shared" si="5"/>
        <v>0</v>
      </c>
    </row>
    <row r="58" spans="1:8">
      <c r="A58" s="396">
        <v>26</v>
      </c>
      <c r="B58" s="387" t="s">
        <v>609</v>
      </c>
      <c r="C58" s="571">
        <v>0</v>
      </c>
      <c r="D58" s="571">
        <v>0</v>
      </c>
      <c r="E58" s="583">
        <f t="shared" si="4"/>
        <v>0</v>
      </c>
      <c r="F58" s="572">
        <v>0</v>
      </c>
      <c r="G58" s="572">
        <v>0</v>
      </c>
      <c r="H58" s="583">
        <f t="shared" si="5"/>
        <v>0</v>
      </c>
    </row>
    <row r="59" spans="1:8">
      <c r="A59" s="396">
        <v>27</v>
      </c>
      <c r="B59" s="387" t="s">
        <v>610</v>
      </c>
      <c r="C59" s="572">
        <f>SUM(C60:C61)</f>
        <v>0</v>
      </c>
      <c r="D59" s="572">
        <f>SUM(D60:D61)</f>
        <v>0</v>
      </c>
      <c r="E59" s="583">
        <f t="shared" si="4"/>
        <v>0</v>
      </c>
      <c r="F59" s="572">
        <v>0</v>
      </c>
      <c r="G59" s="572">
        <v>0</v>
      </c>
      <c r="H59" s="583">
        <f t="shared" si="5"/>
        <v>0</v>
      </c>
    </row>
    <row r="60" spans="1:8">
      <c r="A60" s="396">
        <v>27.1</v>
      </c>
      <c r="B60" s="398" t="s">
        <v>611</v>
      </c>
      <c r="C60" s="571">
        <v>0</v>
      </c>
      <c r="D60" s="571">
        <v>0</v>
      </c>
      <c r="E60" s="583">
        <f t="shared" si="4"/>
        <v>0</v>
      </c>
      <c r="F60" s="572">
        <v>0</v>
      </c>
      <c r="G60" s="572">
        <v>0</v>
      </c>
      <c r="H60" s="583">
        <f t="shared" si="5"/>
        <v>0</v>
      </c>
    </row>
    <row r="61" spans="1:8">
      <c r="A61" s="396">
        <v>27.2</v>
      </c>
      <c r="B61" s="398" t="s">
        <v>612</v>
      </c>
      <c r="C61" s="571">
        <v>0</v>
      </c>
      <c r="D61" s="571">
        <v>0</v>
      </c>
      <c r="E61" s="583">
        <f t="shared" si="4"/>
        <v>0</v>
      </c>
      <c r="F61" s="572">
        <v>0</v>
      </c>
      <c r="G61" s="572">
        <v>0</v>
      </c>
      <c r="H61" s="583">
        <f t="shared" si="5"/>
        <v>0</v>
      </c>
    </row>
    <row r="62" spans="1:8">
      <c r="A62" s="396">
        <v>28</v>
      </c>
      <c r="B62" s="405" t="s">
        <v>613</v>
      </c>
      <c r="C62" s="571">
        <v>0</v>
      </c>
      <c r="D62" s="571">
        <v>0</v>
      </c>
      <c r="E62" s="583">
        <f t="shared" si="4"/>
        <v>0</v>
      </c>
      <c r="F62" s="572">
        <v>0</v>
      </c>
      <c r="G62" s="572">
        <v>0</v>
      </c>
      <c r="H62" s="583">
        <f t="shared" si="5"/>
        <v>0</v>
      </c>
    </row>
    <row r="63" spans="1:8">
      <c r="A63" s="396">
        <v>29</v>
      </c>
      <c r="B63" s="387" t="s">
        <v>614</v>
      </c>
      <c r="C63" s="572">
        <f>SUM(C64:C66)</f>
        <v>0</v>
      </c>
      <c r="D63" s="572">
        <f>SUM(D64:D66)</f>
        <v>0</v>
      </c>
      <c r="E63" s="583">
        <f t="shared" si="4"/>
        <v>0</v>
      </c>
      <c r="F63" s="572">
        <v>0</v>
      </c>
      <c r="G63" s="572">
        <v>0</v>
      </c>
      <c r="H63" s="583">
        <f t="shared" si="5"/>
        <v>0</v>
      </c>
    </row>
    <row r="64" spans="1:8">
      <c r="A64" s="396">
        <v>29.1</v>
      </c>
      <c r="B64" s="390" t="s">
        <v>615</v>
      </c>
      <c r="C64" s="571">
        <v>0</v>
      </c>
      <c r="D64" s="571">
        <v>0</v>
      </c>
      <c r="E64" s="583">
        <f t="shared" si="4"/>
        <v>0</v>
      </c>
      <c r="F64" s="572">
        <v>0</v>
      </c>
      <c r="G64" s="572">
        <v>0</v>
      </c>
      <c r="H64" s="583">
        <f t="shared" si="5"/>
        <v>0</v>
      </c>
    </row>
    <row r="65" spans="1:8" ht="24.95" customHeight="1">
      <c r="A65" s="396">
        <v>29.2</v>
      </c>
      <c r="B65" s="400" t="s">
        <v>616</v>
      </c>
      <c r="C65" s="571">
        <v>0</v>
      </c>
      <c r="D65" s="571">
        <v>0</v>
      </c>
      <c r="E65" s="583">
        <f t="shared" si="4"/>
        <v>0</v>
      </c>
      <c r="F65" s="572">
        <v>0</v>
      </c>
      <c r="G65" s="572">
        <v>0</v>
      </c>
      <c r="H65" s="583">
        <f t="shared" si="5"/>
        <v>0</v>
      </c>
    </row>
    <row r="66" spans="1:8" ht="22.5" customHeight="1">
      <c r="A66" s="396">
        <v>29.3</v>
      </c>
      <c r="B66" s="400" t="s">
        <v>617</v>
      </c>
      <c r="C66" s="571">
        <v>0</v>
      </c>
      <c r="D66" s="571">
        <v>0</v>
      </c>
      <c r="E66" s="583">
        <f t="shared" si="4"/>
        <v>0</v>
      </c>
      <c r="F66" s="572">
        <v>0</v>
      </c>
      <c r="G66" s="572">
        <v>0</v>
      </c>
      <c r="H66" s="583">
        <f t="shared" si="5"/>
        <v>0</v>
      </c>
    </row>
    <row r="67" spans="1:8">
      <c r="A67" s="396">
        <v>30</v>
      </c>
      <c r="B67" s="387" t="s">
        <v>618</v>
      </c>
      <c r="C67" s="571">
        <v>-495468.65</v>
      </c>
      <c r="D67" s="571">
        <v>-2500.9499999999998</v>
      </c>
      <c r="E67" s="583">
        <f t="shared" si="4"/>
        <v>-497969.60000000003</v>
      </c>
      <c r="F67" s="572">
        <v>0</v>
      </c>
      <c r="G67" s="572">
        <v>0</v>
      </c>
      <c r="H67" s="583">
        <f t="shared" si="5"/>
        <v>0</v>
      </c>
    </row>
    <row r="68" spans="1:8">
      <c r="A68" s="396">
        <v>31</v>
      </c>
      <c r="B68" s="406" t="s">
        <v>619</v>
      </c>
      <c r="C68" s="572">
        <f>SUM(C55,C56,C57,C58,C59,C62,C63,C67)</f>
        <v>2754536.35</v>
      </c>
      <c r="D68" s="572">
        <f>SUM(D55,D56,D57,D58,D59,D62,D63,D67)</f>
        <v>-2500.9499999999998</v>
      </c>
      <c r="E68" s="583">
        <f t="shared" si="4"/>
        <v>2752035.4</v>
      </c>
      <c r="F68" s="572">
        <f>SUM(F55,F56,F57,F58,F59,F62,F63,F67)</f>
        <v>0</v>
      </c>
      <c r="G68" s="572">
        <f>SUM(G55,G56,G57,G58,G59,G62,G63,G67)</f>
        <v>0</v>
      </c>
      <c r="H68" s="583">
        <f t="shared" si="5"/>
        <v>0</v>
      </c>
    </row>
    <row r="69" spans="1:8">
      <c r="A69" s="396">
        <v>32</v>
      </c>
      <c r="B69" s="407" t="s">
        <v>620</v>
      </c>
      <c r="C69" s="572">
        <f>SUM(C53,C68)</f>
        <v>2776685.37</v>
      </c>
      <c r="D69" s="572">
        <f>SUM(D53,D68)</f>
        <v>4036875.83</v>
      </c>
      <c r="E69" s="583">
        <f t="shared" si="4"/>
        <v>6813561.2000000002</v>
      </c>
      <c r="F69" s="572">
        <f>SUM(F68)</f>
        <v>0</v>
      </c>
      <c r="G69" s="572">
        <f>SUM(G68)</f>
        <v>0</v>
      </c>
      <c r="H69" s="583">
        <f t="shared" si="5"/>
        <v>0</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22" zoomScale="80" zoomScaleNormal="80" workbookViewId="0">
      <selection activeCell="G40" sqref="G40"/>
    </sheetView>
  </sheetViews>
  <sheetFormatPr defaultRowHeight="15"/>
  <cols>
    <col min="2" max="2" width="66.625" customWidth="1"/>
    <col min="3" max="8" width="17.875" style="577" customWidth="1"/>
  </cols>
  <sheetData>
    <row r="1" spans="1:8" s="5" customFormat="1" ht="14.25">
      <c r="A1" s="2" t="s">
        <v>30</v>
      </c>
      <c r="B1" s="3" t="str">
        <f>'Info '!C2</f>
        <v>Paysera Bank Georgia JSC</v>
      </c>
      <c r="C1" s="573"/>
      <c r="D1" s="574"/>
      <c r="E1" s="574"/>
      <c r="F1" s="574"/>
      <c r="G1" s="574"/>
      <c r="H1" s="580"/>
    </row>
    <row r="2" spans="1:8" s="5" customFormat="1" ht="14.25">
      <c r="A2" s="2" t="s">
        <v>31</v>
      </c>
      <c r="B2" s="332">
        <f>'1. key ratios '!B2</f>
        <v>45016</v>
      </c>
      <c r="C2" s="573"/>
      <c r="D2" s="574"/>
      <c r="E2" s="574"/>
      <c r="F2" s="574"/>
      <c r="G2" s="574"/>
      <c r="H2" s="580"/>
    </row>
    <row r="4" spans="1:8">
      <c r="A4" s="644" t="s">
        <v>6</v>
      </c>
      <c r="B4" s="646" t="s">
        <v>621</v>
      </c>
      <c r="C4" s="639" t="s">
        <v>558</v>
      </c>
      <c r="D4" s="639"/>
      <c r="E4" s="639"/>
      <c r="F4" s="639" t="s">
        <v>559</v>
      </c>
      <c r="G4" s="639"/>
      <c r="H4" s="640"/>
    </row>
    <row r="5" spans="1:8" ht="15.6" customHeight="1">
      <c r="A5" s="645"/>
      <c r="B5" s="647"/>
      <c r="C5" s="584" t="s">
        <v>32</v>
      </c>
      <c r="D5" s="584" t="s">
        <v>33</v>
      </c>
      <c r="E5" s="584" t="s">
        <v>34</v>
      </c>
      <c r="F5" s="584" t="s">
        <v>32</v>
      </c>
      <c r="G5" s="584" t="s">
        <v>33</v>
      </c>
      <c r="H5" s="584" t="s">
        <v>34</v>
      </c>
    </row>
    <row r="6" spans="1:8">
      <c r="A6" s="411">
        <v>1</v>
      </c>
      <c r="B6" s="412" t="s">
        <v>622</v>
      </c>
      <c r="C6" s="572">
        <f>SUM(C7:C12)</f>
        <v>50063.53</v>
      </c>
      <c r="D6" s="572">
        <f>SUM(D7:D12)</f>
        <v>0</v>
      </c>
      <c r="E6" s="583">
        <f>C6+D6</f>
        <v>50063.53</v>
      </c>
      <c r="F6" s="572">
        <f>SUM(F7:F12)</f>
        <v>0</v>
      </c>
      <c r="G6" s="572">
        <f>SUM(G7:G12)</f>
        <v>0</v>
      </c>
      <c r="H6" s="583">
        <f>F6+G6</f>
        <v>0</v>
      </c>
    </row>
    <row r="7" spans="1:8">
      <c r="A7" s="411">
        <v>1.1000000000000001</v>
      </c>
      <c r="B7" s="400" t="s">
        <v>565</v>
      </c>
      <c r="C7" s="572">
        <v>0</v>
      </c>
      <c r="D7" s="572">
        <v>0</v>
      </c>
      <c r="E7" s="583">
        <f t="shared" ref="E7:E45" si="0">C7+D7</f>
        <v>0</v>
      </c>
      <c r="F7" s="572">
        <v>0</v>
      </c>
      <c r="G7" s="572">
        <v>0</v>
      </c>
      <c r="H7" s="583">
        <f t="shared" ref="H7:H45" si="1">F7+G7</f>
        <v>0</v>
      </c>
    </row>
    <row r="8" spans="1:8">
      <c r="A8" s="411">
        <v>1.2</v>
      </c>
      <c r="B8" s="400" t="s">
        <v>567</v>
      </c>
      <c r="C8" s="572">
        <v>0</v>
      </c>
      <c r="D8" s="572">
        <v>0</v>
      </c>
      <c r="E8" s="583">
        <f t="shared" si="0"/>
        <v>0</v>
      </c>
      <c r="F8" s="572">
        <v>0</v>
      </c>
      <c r="G8" s="572">
        <v>0</v>
      </c>
      <c r="H8" s="583">
        <f t="shared" si="1"/>
        <v>0</v>
      </c>
    </row>
    <row r="9" spans="1:8" ht="21.6" customHeight="1">
      <c r="A9" s="411">
        <v>1.3</v>
      </c>
      <c r="B9" s="400" t="s">
        <v>623</v>
      </c>
      <c r="C9" s="572">
        <v>0</v>
      </c>
      <c r="D9" s="572">
        <v>0</v>
      </c>
      <c r="E9" s="583">
        <f t="shared" si="0"/>
        <v>0</v>
      </c>
      <c r="F9" s="572">
        <v>0</v>
      </c>
      <c r="G9" s="572">
        <v>0</v>
      </c>
      <c r="H9" s="583">
        <f t="shared" si="1"/>
        <v>0</v>
      </c>
    </row>
    <row r="10" spans="1:8">
      <c r="A10" s="411">
        <v>1.4</v>
      </c>
      <c r="B10" s="400" t="s">
        <v>569</v>
      </c>
      <c r="C10" s="572">
        <v>0</v>
      </c>
      <c r="D10" s="572">
        <v>0</v>
      </c>
      <c r="E10" s="583">
        <f t="shared" si="0"/>
        <v>0</v>
      </c>
      <c r="F10" s="572">
        <v>0</v>
      </c>
      <c r="G10" s="572">
        <v>0</v>
      </c>
      <c r="H10" s="583">
        <f t="shared" si="1"/>
        <v>0</v>
      </c>
    </row>
    <row r="11" spans="1:8">
      <c r="A11" s="411">
        <v>1.5</v>
      </c>
      <c r="B11" s="400" t="s">
        <v>573</v>
      </c>
      <c r="C11" s="572">
        <v>0</v>
      </c>
      <c r="D11" s="572">
        <v>0</v>
      </c>
      <c r="E11" s="583">
        <f t="shared" si="0"/>
        <v>0</v>
      </c>
      <c r="F11" s="572">
        <v>0</v>
      </c>
      <c r="G11" s="572">
        <v>0</v>
      </c>
      <c r="H11" s="583">
        <f t="shared" si="1"/>
        <v>0</v>
      </c>
    </row>
    <row r="12" spans="1:8">
      <c r="A12" s="411">
        <v>1.6</v>
      </c>
      <c r="B12" s="401" t="s">
        <v>455</v>
      </c>
      <c r="C12" s="572">
        <v>50063.53</v>
      </c>
      <c r="D12" s="572">
        <v>0</v>
      </c>
      <c r="E12" s="583">
        <f t="shared" si="0"/>
        <v>50063.53</v>
      </c>
      <c r="F12" s="572">
        <v>0</v>
      </c>
      <c r="G12" s="572">
        <v>0</v>
      </c>
      <c r="H12" s="583">
        <f t="shared" si="1"/>
        <v>0</v>
      </c>
    </row>
    <row r="13" spans="1:8">
      <c r="A13" s="411">
        <v>2</v>
      </c>
      <c r="B13" s="413" t="s">
        <v>624</v>
      </c>
      <c r="C13" s="572">
        <f>SUM(C14:C17)</f>
        <v>0</v>
      </c>
      <c r="D13" s="572">
        <f>SUM(D14:D17)</f>
        <v>-2500.9499999999998</v>
      </c>
      <c r="E13" s="583">
        <f t="shared" si="0"/>
        <v>-2500.9499999999998</v>
      </c>
      <c r="F13" s="572">
        <f>SUM(F14:F17)</f>
        <v>0</v>
      </c>
      <c r="G13" s="572">
        <f>SUM(G14:G17)</f>
        <v>0</v>
      </c>
      <c r="H13" s="583">
        <f t="shared" si="1"/>
        <v>0</v>
      </c>
    </row>
    <row r="14" spans="1:8">
      <c r="A14" s="411">
        <v>2.1</v>
      </c>
      <c r="B14" s="400" t="s">
        <v>625</v>
      </c>
      <c r="C14" s="572">
        <v>0</v>
      </c>
      <c r="D14" s="572">
        <v>0</v>
      </c>
      <c r="E14" s="583">
        <f t="shared" si="0"/>
        <v>0</v>
      </c>
      <c r="F14" s="572">
        <v>0</v>
      </c>
      <c r="G14" s="572">
        <v>0</v>
      </c>
      <c r="H14" s="583">
        <f t="shared" si="1"/>
        <v>0</v>
      </c>
    </row>
    <row r="15" spans="1:8" ht="24.6" customHeight="1">
      <c r="A15" s="411">
        <v>2.2000000000000002</v>
      </c>
      <c r="B15" s="400" t="s">
        <v>626</v>
      </c>
      <c r="C15" s="572">
        <v>0</v>
      </c>
      <c r="D15" s="572">
        <v>0</v>
      </c>
      <c r="E15" s="583">
        <f t="shared" si="0"/>
        <v>0</v>
      </c>
      <c r="F15" s="572">
        <v>0</v>
      </c>
      <c r="G15" s="572">
        <v>0</v>
      </c>
      <c r="H15" s="583">
        <f t="shared" si="1"/>
        <v>0</v>
      </c>
    </row>
    <row r="16" spans="1:8" ht="20.45" customHeight="1">
      <c r="A16" s="411">
        <v>2.2999999999999998</v>
      </c>
      <c r="B16" s="400" t="s">
        <v>627</v>
      </c>
      <c r="C16" s="572">
        <v>0</v>
      </c>
      <c r="D16" s="572">
        <v>0</v>
      </c>
      <c r="E16" s="583">
        <f t="shared" si="0"/>
        <v>0</v>
      </c>
      <c r="F16" s="572">
        <v>0</v>
      </c>
      <c r="G16" s="572">
        <v>0</v>
      </c>
      <c r="H16" s="583">
        <f t="shared" si="1"/>
        <v>0</v>
      </c>
    </row>
    <row r="17" spans="1:8">
      <c r="A17" s="411">
        <v>2.4</v>
      </c>
      <c r="B17" s="400" t="s">
        <v>628</v>
      </c>
      <c r="C17" s="572">
        <v>0</v>
      </c>
      <c r="D17" s="572">
        <v>-2500.9499999999998</v>
      </c>
      <c r="E17" s="583">
        <f t="shared" si="0"/>
        <v>-2500.9499999999998</v>
      </c>
      <c r="F17" s="572">
        <v>0</v>
      </c>
      <c r="G17" s="572">
        <v>0</v>
      </c>
      <c r="H17" s="583">
        <f t="shared" si="1"/>
        <v>0</v>
      </c>
    </row>
    <row r="18" spans="1:8">
      <c r="A18" s="411">
        <v>3</v>
      </c>
      <c r="B18" s="413" t="s">
        <v>629</v>
      </c>
      <c r="C18" s="572">
        <v>0</v>
      </c>
      <c r="D18" s="572">
        <v>0</v>
      </c>
      <c r="E18" s="583">
        <f t="shared" si="0"/>
        <v>0</v>
      </c>
      <c r="F18" s="572">
        <v>0</v>
      </c>
      <c r="G18" s="572">
        <v>0</v>
      </c>
      <c r="H18" s="583">
        <f t="shared" si="1"/>
        <v>0</v>
      </c>
    </row>
    <row r="19" spans="1:8">
      <c r="A19" s="411">
        <v>4</v>
      </c>
      <c r="B19" s="413" t="s">
        <v>630</v>
      </c>
      <c r="C19" s="572">
        <v>0</v>
      </c>
      <c r="D19" s="572">
        <v>0</v>
      </c>
      <c r="E19" s="583">
        <f t="shared" si="0"/>
        <v>0</v>
      </c>
      <c r="F19" s="572">
        <v>0</v>
      </c>
      <c r="G19" s="572">
        <v>0</v>
      </c>
      <c r="H19" s="583">
        <f t="shared" si="1"/>
        <v>0</v>
      </c>
    </row>
    <row r="20" spans="1:8">
      <c r="A20" s="411">
        <v>5</v>
      </c>
      <c r="B20" s="413" t="s">
        <v>631</v>
      </c>
      <c r="C20" s="572">
        <v>-287.64</v>
      </c>
      <c r="D20" s="572">
        <v>0</v>
      </c>
      <c r="E20" s="583">
        <f t="shared" si="0"/>
        <v>-287.64</v>
      </c>
      <c r="F20" s="572">
        <v>0</v>
      </c>
      <c r="G20" s="572">
        <v>0</v>
      </c>
      <c r="H20" s="583">
        <f t="shared" si="1"/>
        <v>0</v>
      </c>
    </row>
    <row r="21" spans="1:8" ht="24" customHeight="1">
      <c r="A21" s="411">
        <v>6</v>
      </c>
      <c r="B21" s="413" t="s">
        <v>632</v>
      </c>
      <c r="C21" s="572">
        <v>0</v>
      </c>
      <c r="D21" s="572">
        <v>0</v>
      </c>
      <c r="E21" s="583">
        <f t="shared" si="0"/>
        <v>0</v>
      </c>
      <c r="F21" s="572">
        <v>0</v>
      </c>
      <c r="G21" s="572">
        <v>0</v>
      </c>
      <c r="H21" s="583">
        <f t="shared" si="1"/>
        <v>0</v>
      </c>
    </row>
    <row r="22" spans="1:8" ht="18.600000000000001" customHeight="1">
      <c r="A22" s="411">
        <v>7</v>
      </c>
      <c r="B22" s="413" t="s">
        <v>633</v>
      </c>
      <c r="C22" s="572">
        <v>0</v>
      </c>
      <c r="D22" s="572">
        <v>0</v>
      </c>
      <c r="E22" s="583">
        <f t="shared" si="0"/>
        <v>0</v>
      </c>
      <c r="F22" s="572">
        <v>0</v>
      </c>
      <c r="G22" s="572">
        <v>0</v>
      </c>
      <c r="H22" s="583">
        <f t="shared" si="1"/>
        <v>0</v>
      </c>
    </row>
    <row r="23" spans="1:8" ht="25.5" customHeight="1">
      <c r="A23" s="411">
        <v>8</v>
      </c>
      <c r="B23" s="414" t="s">
        <v>634</v>
      </c>
      <c r="C23" s="572">
        <v>0</v>
      </c>
      <c r="D23" s="572">
        <v>0</v>
      </c>
      <c r="E23" s="583">
        <f t="shared" si="0"/>
        <v>0</v>
      </c>
      <c r="F23" s="572">
        <v>0</v>
      </c>
      <c r="G23" s="572">
        <v>0</v>
      </c>
      <c r="H23" s="583">
        <f t="shared" si="1"/>
        <v>0</v>
      </c>
    </row>
    <row r="24" spans="1:8" ht="34.5" customHeight="1">
      <c r="A24" s="411">
        <v>9</v>
      </c>
      <c r="B24" s="414" t="s">
        <v>635</v>
      </c>
      <c r="C24" s="572">
        <v>0</v>
      </c>
      <c r="D24" s="572">
        <v>0</v>
      </c>
      <c r="E24" s="583">
        <f t="shared" si="0"/>
        <v>0</v>
      </c>
      <c r="F24" s="572">
        <v>0</v>
      </c>
      <c r="G24" s="572">
        <v>0</v>
      </c>
      <c r="H24" s="583">
        <f t="shared" si="1"/>
        <v>0</v>
      </c>
    </row>
    <row r="25" spans="1:8">
      <c r="A25" s="411">
        <v>10</v>
      </c>
      <c r="B25" s="413" t="s">
        <v>636</v>
      </c>
      <c r="C25" s="572">
        <v>12682.13</v>
      </c>
      <c r="D25" s="572">
        <v>0</v>
      </c>
      <c r="E25" s="583">
        <f t="shared" si="0"/>
        <v>12682.13</v>
      </c>
      <c r="F25" s="572">
        <v>0</v>
      </c>
      <c r="G25" s="572">
        <v>0</v>
      </c>
      <c r="H25" s="583">
        <f t="shared" si="1"/>
        <v>0</v>
      </c>
    </row>
    <row r="26" spans="1:8">
      <c r="A26" s="411">
        <v>11</v>
      </c>
      <c r="B26" s="415" t="s">
        <v>637</v>
      </c>
      <c r="C26" s="572">
        <v>0</v>
      </c>
      <c r="D26" s="572">
        <v>0</v>
      </c>
      <c r="E26" s="583">
        <f t="shared" si="0"/>
        <v>0</v>
      </c>
      <c r="F26" s="572">
        <v>0</v>
      </c>
      <c r="G26" s="572">
        <v>0</v>
      </c>
      <c r="H26" s="583">
        <f t="shared" si="1"/>
        <v>0</v>
      </c>
    </row>
    <row r="27" spans="1:8">
      <c r="A27" s="411">
        <v>12</v>
      </c>
      <c r="B27" s="413" t="s">
        <v>638</v>
      </c>
      <c r="C27" s="572">
        <v>0</v>
      </c>
      <c r="D27" s="572">
        <v>0</v>
      </c>
      <c r="E27" s="583">
        <f t="shared" si="0"/>
        <v>0</v>
      </c>
      <c r="F27" s="572">
        <v>0</v>
      </c>
      <c r="G27" s="572">
        <v>0</v>
      </c>
      <c r="H27" s="583">
        <f t="shared" si="1"/>
        <v>0</v>
      </c>
    </row>
    <row r="28" spans="1:8">
      <c r="A28" s="411">
        <v>13</v>
      </c>
      <c r="B28" s="416" t="s">
        <v>639</v>
      </c>
      <c r="C28" s="572">
        <v>0</v>
      </c>
      <c r="D28" s="572">
        <v>0</v>
      </c>
      <c r="E28" s="583">
        <f t="shared" si="0"/>
        <v>0</v>
      </c>
      <c r="F28" s="572">
        <v>0</v>
      </c>
      <c r="G28" s="572">
        <v>0</v>
      </c>
      <c r="H28" s="583">
        <f t="shared" si="1"/>
        <v>0</v>
      </c>
    </row>
    <row r="29" spans="1:8">
      <c r="A29" s="411">
        <v>14</v>
      </c>
      <c r="B29" s="417" t="s">
        <v>640</v>
      </c>
      <c r="C29" s="572">
        <f>SUM(C30:C31)</f>
        <v>-261519.21000000002</v>
      </c>
      <c r="D29" s="572">
        <f>SUM(D30:D31)</f>
        <v>0</v>
      </c>
      <c r="E29" s="583">
        <f t="shared" si="0"/>
        <v>-261519.21000000002</v>
      </c>
      <c r="F29" s="572">
        <f>SUM(F30:F31)</f>
        <v>0</v>
      </c>
      <c r="G29" s="572">
        <f>SUM(G30:G31)</f>
        <v>0</v>
      </c>
      <c r="H29" s="583">
        <f t="shared" si="1"/>
        <v>0</v>
      </c>
    </row>
    <row r="30" spans="1:8">
      <c r="A30" s="411">
        <v>14.1</v>
      </c>
      <c r="B30" s="389" t="s">
        <v>641</v>
      </c>
      <c r="C30" s="572">
        <v>-181899.88</v>
      </c>
      <c r="D30" s="572">
        <v>0</v>
      </c>
      <c r="E30" s="583">
        <f t="shared" si="0"/>
        <v>-181899.88</v>
      </c>
      <c r="F30" s="572">
        <v>0</v>
      </c>
      <c r="G30" s="572">
        <v>0</v>
      </c>
      <c r="H30" s="583">
        <f t="shared" si="1"/>
        <v>0</v>
      </c>
    </row>
    <row r="31" spans="1:8">
      <c r="A31" s="411">
        <v>14.2</v>
      </c>
      <c r="B31" s="389" t="s">
        <v>642</v>
      </c>
      <c r="C31" s="572">
        <v>-79619.33</v>
      </c>
      <c r="D31" s="572">
        <v>0</v>
      </c>
      <c r="E31" s="583">
        <f t="shared" si="0"/>
        <v>-79619.33</v>
      </c>
      <c r="F31" s="572">
        <v>0</v>
      </c>
      <c r="G31" s="572">
        <v>0</v>
      </c>
      <c r="H31" s="583">
        <f t="shared" si="1"/>
        <v>0</v>
      </c>
    </row>
    <row r="32" spans="1:8">
      <c r="A32" s="411">
        <v>15</v>
      </c>
      <c r="B32" s="413" t="s">
        <v>643</v>
      </c>
      <c r="C32" s="572">
        <v>-35455.72</v>
      </c>
      <c r="D32" s="572">
        <v>0</v>
      </c>
      <c r="E32" s="583">
        <f t="shared" si="0"/>
        <v>-35455.72</v>
      </c>
      <c r="F32" s="572">
        <v>0</v>
      </c>
      <c r="G32" s="572">
        <v>0</v>
      </c>
      <c r="H32" s="583">
        <f t="shared" si="1"/>
        <v>0</v>
      </c>
    </row>
    <row r="33" spans="1:8" ht="22.5" customHeight="1">
      <c r="A33" s="411">
        <v>16</v>
      </c>
      <c r="B33" s="387" t="s">
        <v>644</v>
      </c>
      <c r="C33" s="572">
        <v>0</v>
      </c>
      <c r="D33" s="572">
        <v>0</v>
      </c>
      <c r="E33" s="583">
        <f t="shared" si="0"/>
        <v>0</v>
      </c>
      <c r="F33" s="572">
        <v>0</v>
      </c>
      <c r="G33" s="572">
        <v>0</v>
      </c>
      <c r="H33" s="583">
        <f t="shared" si="1"/>
        <v>0</v>
      </c>
    </row>
    <row r="34" spans="1:8">
      <c r="A34" s="411">
        <v>17</v>
      </c>
      <c r="B34" s="413" t="s">
        <v>645</v>
      </c>
      <c r="C34" s="572">
        <f>SUM(C35:C36)</f>
        <v>0</v>
      </c>
      <c r="D34" s="572">
        <f>SUM(D35:D36)</f>
        <v>0</v>
      </c>
      <c r="E34" s="583">
        <f t="shared" si="0"/>
        <v>0</v>
      </c>
      <c r="F34" s="572">
        <f>SUM(F35:F36)</f>
        <v>0</v>
      </c>
      <c r="G34" s="572">
        <f>SUM(G35:G36)</f>
        <v>0</v>
      </c>
      <c r="H34" s="583">
        <f t="shared" si="1"/>
        <v>0</v>
      </c>
    </row>
    <row r="35" spans="1:8">
      <c r="A35" s="411">
        <v>17.100000000000001</v>
      </c>
      <c r="B35" s="389" t="s">
        <v>646</v>
      </c>
      <c r="C35" s="572">
        <v>0</v>
      </c>
      <c r="D35" s="572">
        <v>0</v>
      </c>
      <c r="E35" s="583">
        <f t="shared" si="0"/>
        <v>0</v>
      </c>
      <c r="F35" s="572">
        <v>0</v>
      </c>
      <c r="G35" s="572">
        <v>0</v>
      </c>
      <c r="H35" s="583">
        <f t="shared" si="1"/>
        <v>0</v>
      </c>
    </row>
    <row r="36" spans="1:8">
      <c r="A36" s="411">
        <v>17.2</v>
      </c>
      <c r="B36" s="389" t="s">
        <v>647</v>
      </c>
      <c r="C36" s="572">
        <v>0</v>
      </c>
      <c r="D36" s="572">
        <v>0</v>
      </c>
      <c r="E36" s="583">
        <f t="shared" si="0"/>
        <v>0</v>
      </c>
      <c r="F36" s="572">
        <v>0</v>
      </c>
      <c r="G36" s="572">
        <v>0</v>
      </c>
      <c r="H36" s="583">
        <f t="shared" si="1"/>
        <v>0</v>
      </c>
    </row>
    <row r="37" spans="1:8" ht="41.45" customHeight="1">
      <c r="A37" s="411">
        <v>18</v>
      </c>
      <c r="B37" s="418" t="s">
        <v>648</v>
      </c>
      <c r="C37" s="572">
        <f>SUM(C38:C39)</f>
        <v>0</v>
      </c>
      <c r="D37" s="572">
        <f>SUM(D38:D39)</f>
        <v>0</v>
      </c>
      <c r="E37" s="583">
        <f t="shared" si="0"/>
        <v>0</v>
      </c>
      <c r="F37" s="572">
        <f>SUM(F38:F39)</f>
        <v>0</v>
      </c>
      <c r="G37" s="572">
        <f>SUM(G38:G39)</f>
        <v>0</v>
      </c>
      <c r="H37" s="583">
        <f t="shared" si="1"/>
        <v>0</v>
      </c>
    </row>
    <row r="38" spans="1:8">
      <c r="A38" s="411">
        <v>18.100000000000001</v>
      </c>
      <c r="B38" s="419" t="s">
        <v>649</v>
      </c>
      <c r="C38" s="572">
        <v>0</v>
      </c>
      <c r="D38" s="572">
        <v>0</v>
      </c>
      <c r="E38" s="583">
        <f t="shared" si="0"/>
        <v>0</v>
      </c>
      <c r="F38" s="572">
        <v>0</v>
      </c>
      <c r="G38" s="572">
        <v>0</v>
      </c>
      <c r="H38" s="583">
        <f t="shared" si="1"/>
        <v>0</v>
      </c>
    </row>
    <row r="39" spans="1:8">
      <c r="A39" s="411">
        <v>18.2</v>
      </c>
      <c r="B39" s="419" t="s">
        <v>650</v>
      </c>
      <c r="C39" s="572">
        <v>0</v>
      </c>
      <c r="D39" s="572">
        <v>0</v>
      </c>
      <c r="E39" s="583">
        <f t="shared" si="0"/>
        <v>0</v>
      </c>
      <c r="F39" s="572">
        <v>0</v>
      </c>
      <c r="G39" s="572">
        <v>0</v>
      </c>
      <c r="H39" s="583">
        <f t="shared" si="1"/>
        <v>0</v>
      </c>
    </row>
    <row r="40" spans="1:8" ht="24.6" customHeight="1">
      <c r="A40" s="411">
        <v>19</v>
      </c>
      <c r="B40" s="418" t="s">
        <v>651</v>
      </c>
      <c r="C40" s="572">
        <v>0</v>
      </c>
      <c r="D40" s="572">
        <v>0</v>
      </c>
      <c r="E40" s="583">
        <f t="shared" si="0"/>
        <v>0</v>
      </c>
      <c r="F40" s="572">
        <v>0</v>
      </c>
      <c r="G40" s="572">
        <v>0</v>
      </c>
      <c r="H40" s="583">
        <f t="shared" si="1"/>
        <v>0</v>
      </c>
    </row>
    <row r="41" spans="1:8" ht="17.45" customHeight="1">
      <c r="A41" s="411">
        <v>20</v>
      </c>
      <c r="B41" s="418" t="s">
        <v>652</v>
      </c>
      <c r="C41" s="572">
        <v>0</v>
      </c>
      <c r="D41" s="572">
        <v>0</v>
      </c>
      <c r="E41" s="583">
        <f t="shared" si="0"/>
        <v>0</v>
      </c>
      <c r="F41" s="572">
        <v>0</v>
      </c>
      <c r="G41" s="572">
        <v>0</v>
      </c>
      <c r="H41" s="583">
        <f t="shared" si="1"/>
        <v>0</v>
      </c>
    </row>
    <row r="42" spans="1:8" ht="26.45" customHeight="1">
      <c r="A42" s="411">
        <v>21</v>
      </c>
      <c r="B42" s="418" t="s">
        <v>653</v>
      </c>
      <c r="C42" s="572">
        <v>0</v>
      </c>
      <c r="D42" s="572">
        <v>0</v>
      </c>
      <c r="E42" s="583">
        <f t="shared" si="0"/>
        <v>0</v>
      </c>
      <c r="F42" s="572">
        <v>0</v>
      </c>
      <c r="G42" s="572">
        <v>0</v>
      </c>
      <c r="H42" s="583">
        <f t="shared" si="1"/>
        <v>0</v>
      </c>
    </row>
    <row r="43" spans="1:8">
      <c r="A43" s="411">
        <v>22</v>
      </c>
      <c r="B43" s="420" t="s">
        <v>654</v>
      </c>
      <c r="C43" s="572">
        <f>SUM(C6,C13,C18,C19,C20,C21,C22,C23,C24,C25,C26,C27,C28,C29,C32,C33,C34,C37,C40,C41,C42)</f>
        <v>-234516.91000000003</v>
      </c>
      <c r="D43" s="572">
        <f>SUM(D6,D13,D18,D19,D20,D21,D22,D23,D24,D25,D26,D27,D28,D29,D32,D33,D34,D37,D40,D41,D42)</f>
        <v>-2500.9499999999998</v>
      </c>
      <c r="E43" s="583">
        <f t="shared" si="0"/>
        <v>-237017.86000000004</v>
      </c>
      <c r="F43" s="572">
        <f>SUM(F6,F13,F18,F19,F20,F21,F22,F23,F24,F25,F26,F27,F28,F29,F32,F33,F34,F37,F40,F41,F42)</f>
        <v>0</v>
      </c>
      <c r="G43" s="572">
        <f>SUM(G6,G13,G18,G19,G20,G21,G22,G23,G24,G25,G26,G27,G28,G29,G32,G33,G34,G37,G40,G41,G42)</f>
        <v>0</v>
      </c>
      <c r="H43" s="583">
        <f t="shared" si="1"/>
        <v>0</v>
      </c>
    </row>
    <row r="44" spans="1:8">
      <c r="A44" s="411">
        <v>23</v>
      </c>
      <c r="B44" s="420" t="s">
        <v>655</v>
      </c>
      <c r="C44" s="572">
        <v>-26173.29</v>
      </c>
      <c r="D44" s="572">
        <v>0</v>
      </c>
      <c r="E44" s="583">
        <f t="shared" si="0"/>
        <v>-26173.29</v>
      </c>
      <c r="F44" s="572"/>
      <c r="G44" s="572"/>
      <c r="H44" s="583">
        <f t="shared" si="1"/>
        <v>0</v>
      </c>
    </row>
    <row r="45" spans="1:8">
      <c r="A45" s="411">
        <v>24</v>
      </c>
      <c r="B45" s="421" t="s">
        <v>656</v>
      </c>
      <c r="C45" s="572">
        <f>C43-C44</f>
        <v>-208343.62000000002</v>
      </c>
      <c r="D45" s="572">
        <f>D43-D44</f>
        <v>-2500.9499999999998</v>
      </c>
      <c r="E45" s="583">
        <f t="shared" si="0"/>
        <v>-210844.57000000004</v>
      </c>
      <c r="F45" s="572">
        <f>F43-F44</f>
        <v>0</v>
      </c>
      <c r="G45" s="572">
        <f>G43-G44</f>
        <v>0</v>
      </c>
      <c r="H45" s="583">
        <f t="shared" si="1"/>
        <v>0</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70" zoomScaleNormal="70" workbookViewId="0"/>
  </sheetViews>
  <sheetFormatPr defaultRowHeight="15"/>
  <cols>
    <col min="1" max="1" width="8.75" style="408"/>
    <col min="2" max="2" width="87.625" bestFit="1" customWidth="1"/>
    <col min="3" max="8" width="15.5" customWidth="1"/>
  </cols>
  <sheetData>
    <row r="1" spans="1:8" s="5" customFormat="1" ht="14.25">
      <c r="A1" s="2" t="s">
        <v>30</v>
      </c>
      <c r="B1" s="3" t="str">
        <f>'Info '!C2</f>
        <v>Paysera Bank Georgia JSC</v>
      </c>
      <c r="C1" s="3"/>
      <c r="D1" s="4"/>
      <c r="E1" s="4"/>
      <c r="F1" s="4"/>
      <c r="G1" s="4"/>
    </row>
    <row r="2" spans="1:8" s="5" customFormat="1" ht="14.25">
      <c r="A2" s="2" t="s">
        <v>31</v>
      </c>
      <c r="B2" s="332">
        <f>'1. key ratios '!B2</f>
        <v>45016</v>
      </c>
      <c r="C2" s="3"/>
      <c r="D2" s="4"/>
      <c r="E2" s="4"/>
      <c r="F2" s="4"/>
      <c r="G2" s="4"/>
    </row>
    <row r="3" spans="1:8" ht="15.75" thickBot="1">
      <c r="A3"/>
    </row>
    <row r="4" spans="1:8">
      <c r="A4" s="648" t="s">
        <v>6</v>
      </c>
      <c r="B4" s="649" t="s">
        <v>94</v>
      </c>
      <c r="C4" s="638" t="s">
        <v>558</v>
      </c>
      <c r="D4" s="638"/>
      <c r="E4" s="638"/>
      <c r="F4" s="638" t="s">
        <v>559</v>
      </c>
      <c r="G4" s="638"/>
      <c r="H4" s="650"/>
    </row>
    <row r="5" spans="1:8">
      <c r="A5" s="648"/>
      <c r="B5" s="649"/>
      <c r="C5" s="410" t="s">
        <v>32</v>
      </c>
      <c r="D5" s="410" t="s">
        <v>33</v>
      </c>
      <c r="E5" s="410" t="s">
        <v>34</v>
      </c>
      <c r="F5" s="410" t="s">
        <v>32</v>
      </c>
      <c r="G5" s="410" t="s">
        <v>33</v>
      </c>
      <c r="H5" s="410" t="s">
        <v>34</v>
      </c>
    </row>
    <row r="6" spans="1:8" ht="15.75">
      <c r="A6" s="396">
        <v>1</v>
      </c>
      <c r="B6" s="422" t="s">
        <v>657</v>
      </c>
      <c r="C6" s="423"/>
      <c r="D6" s="423"/>
      <c r="E6" s="424">
        <f t="shared" ref="E6:E43" si="0">C6+D6</f>
        <v>0</v>
      </c>
      <c r="F6" s="423"/>
      <c r="G6" s="423"/>
      <c r="H6" s="425">
        <f t="shared" ref="H6:H43" si="1">F6+G6</f>
        <v>0</v>
      </c>
    </row>
    <row r="7" spans="1:8" ht="15.75">
      <c r="A7" s="396">
        <v>2</v>
      </c>
      <c r="B7" s="422" t="s">
        <v>196</v>
      </c>
      <c r="C7" s="423"/>
      <c r="D7" s="423"/>
      <c r="E7" s="424">
        <f t="shared" si="0"/>
        <v>0</v>
      </c>
      <c r="F7" s="423"/>
      <c r="G7" s="423"/>
      <c r="H7" s="425">
        <f t="shared" si="1"/>
        <v>0</v>
      </c>
    </row>
    <row r="8" spans="1:8" ht="15.75">
      <c r="A8" s="396">
        <v>3</v>
      </c>
      <c r="B8" s="422" t="s">
        <v>206</v>
      </c>
      <c r="C8" s="423">
        <f>C9+C10</f>
        <v>0</v>
      </c>
      <c r="D8" s="423">
        <f>D9+D10</f>
        <v>0</v>
      </c>
      <c r="E8" s="424">
        <f t="shared" si="0"/>
        <v>0</v>
      </c>
      <c r="F8" s="423">
        <f>F9+F10</f>
        <v>0</v>
      </c>
      <c r="G8" s="423">
        <f>G9+G10</f>
        <v>0</v>
      </c>
      <c r="H8" s="425">
        <f t="shared" si="1"/>
        <v>0</v>
      </c>
    </row>
    <row r="9" spans="1:8" ht="15.75">
      <c r="A9" s="396">
        <v>3.1</v>
      </c>
      <c r="B9" s="426" t="s">
        <v>197</v>
      </c>
      <c r="C9" s="423"/>
      <c r="D9" s="423"/>
      <c r="E9" s="424">
        <f t="shared" si="0"/>
        <v>0</v>
      </c>
      <c r="F9" s="423"/>
      <c r="G9" s="423"/>
      <c r="H9" s="425">
        <f t="shared" si="1"/>
        <v>0</v>
      </c>
    </row>
    <row r="10" spans="1:8" ht="15.75">
      <c r="A10" s="396">
        <v>3.2</v>
      </c>
      <c r="B10" s="426" t="s">
        <v>193</v>
      </c>
      <c r="C10" s="423"/>
      <c r="D10" s="423"/>
      <c r="E10" s="424">
        <f t="shared" si="0"/>
        <v>0</v>
      </c>
      <c r="F10" s="423"/>
      <c r="G10" s="423"/>
      <c r="H10" s="425">
        <f t="shared" si="1"/>
        <v>0</v>
      </c>
    </row>
    <row r="11" spans="1:8" ht="15.75">
      <c r="A11" s="396">
        <v>4</v>
      </c>
      <c r="B11" s="427" t="s">
        <v>195</v>
      </c>
      <c r="C11" s="423">
        <f>C12+C13</f>
        <v>0</v>
      </c>
      <c r="D11" s="423">
        <f>D12+D13</f>
        <v>0</v>
      </c>
      <c r="E11" s="424">
        <f t="shared" si="0"/>
        <v>0</v>
      </c>
      <c r="F11" s="423">
        <f>F12+F13</f>
        <v>0</v>
      </c>
      <c r="G11" s="423">
        <f>G12+G13</f>
        <v>0</v>
      </c>
      <c r="H11" s="425">
        <f t="shared" si="1"/>
        <v>0</v>
      </c>
    </row>
    <row r="12" spans="1:8" ht="15.75">
      <c r="A12" s="396">
        <v>4.0999999999999996</v>
      </c>
      <c r="B12" s="426" t="s">
        <v>179</v>
      </c>
      <c r="C12" s="423"/>
      <c r="D12" s="423"/>
      <c r="E12" s="424">
        <f t="shared" si="0"/>
        <v>0</v>
      </c>
      <c r="F12" s="423"/>
      <c r="G12" s="423"/>
      <c r="H12" s="425">
        <f t="shared" si="1"/>
        <v>0</v>
      </c>
    </row>
    <row r="13" spans="1:8" ht="15.75">
      <c r="A13" s="396">
        <v>4.2</v>
      </c>
      <c r="B13" s="426" t="s">
        <v>180</v>
      </c>
      <c r="C13" s="423"/>
      <c r="D13" s="423"/>
      <c r="E13" s="424">
        <f t="shared" si="0"/>
        <v>0</v>
      </c>
      <c r="F13" s="423"/>
      <c r="G13" s="423"/>
      <c r="H13" s="425">
        <f t="shared" si="1"/>
        <v>0</v>
      </c>
    </row>
    <row r="14" spans="1:8" ht="15.75">
      <c r="A14" s="396">
        <v>5</v>
      </c>
      <c r="B14" s="427" t="s">
        <v>205</v>
      </c>
      <c r="C14" s="423">
        <f>C15+C16+C17+C23+C24+C25+C26</f>
        <v>0</v>
      </c>
      <c r="D14" s="423">
        <f>D15+D16+D17+D23+D24+D25+D26</f>
        <v>0</v>
      </c>
      <c r="E14" s="424">
        <f t="shared" si="0"/>
        <v>0</v>
      </c>
      <c r="F14" s="423">
        <f>F15+F16+F17+F23+F24+F25+F26</f>
        <v>0</v>
      </c>
      <c r="G14" s="423">
        <f>G15+G16+G17+G23+G24+G25+G26</f>
        <v>0</v>
      </c>
      <c r="H14" s="425">
        <f t="shared" si="1"/>
        <v>0</v>
      </c>
    </row>
    <row r="15" spans="1:8" ht="15.75">
      <c r="A15" s="396">
        <v>5.0999999999999996</v>
      </c>
      <c r="B15" s="428" t="s">
        <v>183</v>
      </c>
      <c r="C15" s="423"/>
      <c r="D15" s="423"/>
      <c r="E15" s="424">
        <f t="shared" si="0"/>
        <v>0</v>
      </c>
      <c r="F15" s="423"/>
      <c r="G15" s="423"/>
      <c r="H15" s="425">
        <f t="shared" si="1"/>
        <v>0</v>
      </c>
    </row>
    <row r="16" spans="1:8" ht="15.75">
      <c r="A16" s="396">
        <v>5.2</v>
      </c>
      <c r="B16" s="428" t="s">
        <v>182</v>
      </c>
      <c r="C16" s="423"/>
      <c r="D16" s="423"/>
      <c r="E16" s="424">
        <f t="shared" si="0"/>
        <v>0</v>
      </c>
      <c r="F16" s="423"/>
      <c r="G16" s="423"/>
      <c r="H16" s="425">
        <f t="shared" si="1"/>
        <v>0</v>
      </c>
    </row>
    <row r="17" spans="1:8" ht="15.75">
      <c r="A17" s="396">
        <v>5.3</v>
      </c>
      <c r="B17" s="428" t="s">
        <v>181</v>
      </c>
      <c r="C17" s="423">
        <f>C18+C19+C20+C21+C22</f>
        <v>0</v>
      </c>
      <c r="D17" s="423">
        <f>D18+D19+D20+D21+D22</f>
        <v>0</v>
      </c>
      <c r="E17" s="424">
        <f t="shared" si="0"/>
        <v>0</v>
      </c>
      <c r="F17" s="423"/>
      <c r="G17" s="423"/>
      <c r="H17" s="425">
        <f t="shared" si="1"/>
        <v>0</v>
      </c>
    </row>
    <row r="18" spans="1:8" ht="15.75">
      <c r="A18" s="396" t="s">
        <v>15</v>
      </c>
      <c r="B18" s="429" t="s">
        <v>36</v>
      </c>
      <c r="C18" s="423"/>
      <c r="D18" s="423"/>
      <c r="E18" s="424">
        <f t="shared" si="0"/>
        <v>0</v>
      </c>
      <c r="F18" s="423"/>
      <c r="G18" s="423"/>
      <c r="H18" s="425">
        <f t="shared" si="1"/>
        <v>0</v>
      </c>
    </row>
    <row r="19" spans="1:8" ht="15.75">
      <c r="A19" s="396" t="s">
        <v>16</v>
      </c>
      <c r="B19" s="429" t="s">
        <v>37</v>
      </c>
      <c r="C19" s="423"/>
      <c r="D19" s="423"/>
      <c r="E19" s="424">
        <f t="shared" si="0"/>
        <v>0</v>
      </c>
      <c r="F19" s="423"/>
      <c r="G19" s="423"/>
      <c r="H19" s="425">
        <f t="shared" si="1"/>
        <v>0</v>
      </c>
    </row>
    <row r="20" spans="1:8" ht="15.75">
      <c r="A20" s="396" t="s">
        <v>17</v>
      </c>
      <c r="B20" s="429" t="s">
        <v>38</v>
      </c>
      <c r="C20" s="423"/>
      <c r="D20" s="423"/>
      <c r="E20" s="424">
        <f t="shared" si="0"/>
        <v>0</v>
      </c>
      <c r="F20" s="423"/>
      <c r="G20" s="423"/>
      <c r="H20" s="425">
        <f t="shared" si="1"/>
        <v>0</v>
      </c>
    </row>
    <row r="21" spans="1:8" ht="15.75">
      <c r="A21" s="396" t="s">
        <v>18</v>
      </c>
      <c r="B21" s="429" t="s">
        <v>39</v>
      </c>
      <c r="C21" s="423"/>
      <c r="D21" s="423"/>
      <c r="E21" s="424">
        <f t="shared" si="0"/>
        <v>0</v>
      </c>
      <c r="F21" s="423"/>
      <c r="G21" s="423"/>
      <c r="H21" s="425">
        <f t="shared" si="1"/>
        <v>0</v>
      </c>
    </row>
    <row r="22" spans="1:8" ht="15.75">
      <c r="A22" s="396" t="s">
        <v>19</v>
      </c>
      <c r="B22" s="429" t="s">
        <v>40</v>
      </c>
      <c r="C22" s="423"/>
      <c r="D22" s="423"/>
      <c r="E22" s="424">
        <f t="shared" si="0"/>
        <v>0</v>
      </c>
      <c r="F22" s="423"/>
      <c r="G22" s="423"/>
      <c r="H22" s="425">
        <f t="shared" si="1"/>
        <v>0</v>
      </c>
    </row>
    <row r="23" spans="1:8" ht="15.75">
      <c r="A23" s="396">
        <v>5.4</v>
      </c>
      <c r="B23" s="428" t="s">
        <v>184</v>
      </c>
      <c r="C23" s="423"/>
      <c r="D23" s="423"/>
      <c r="E23" s="424">
        <f t="shared" si="0"/>
        <v>0</v>
      </c>
      <c r="F23" s="423"/>
      <c r="G23" s="423"/>
      <c r="H23" s="425">
        <f t="shared" si="1"/>
        <v>0</v>
      </c>
    </row>
    <row r="24" spans="1:8" ht="15.75">
      <c r="A24" s="396">
        <v>5.5</v>
      </c>
      <c r="B24" s="428" t="s">
        <v>185</v>
      </c>
      <c r="C24" s="423"/>
      <c r="D24" s="423"/>
      <c r="E24" s="424">
        <f t="shared" si="0"/>
        <v>0</v>
      </c>
      <c r="F24" s="423"/>
      <c r="G24" s="423"/>
      <c r="H24" s="425">
        <f t="shared" si="1"/>
        <v>0</v>
      </c>
    </row>
    <row r="25" spans="1:8" ht="15.75">
      <c r="A25" s="396">
        <v>5.6</v>
      </c>
      <c r="B25" s="428" t="s">
        <v>186</v>
      </c>
      <c r="C25" s="423"/>
      <c r="D25" s="423"/>
      <c r="E25" s="424">
        <f t="shared" si="0"/>
        <v>0</v>
      </c>
      <c r="F25" s="423"/>
      <c r="G25" s="423"/>
      <c r="H25" s="425">
        <f t="shared" si="1"/>
        <v>0</v>
      </c>
    </row>
    <row r="26" spans="1:8" ht="15.75">
      <c r="A26" s="396">
        <v>5.7</v>
      </c>
      <c r="B26" s="428" t="s">
        <v>40</v>
      </c>
      <c r="C26" s="423"/>
      <c r="D26" s="423"/>
      <c r="E26" s="424">
        <f t="shared" si="0"/>
        <v>0</v>
      </c>
      <c r="F26" s="423"/>
      <c r="G26" s="423"/>
      <c r="H26" s="425">
        <f t="shared" si="1"/>
        <v>0</v>
      </c>
    </row>
    <row r="27" spans="1:8" ht="15.75">
      <c r="A27" s="396">
        <v>6</v>
      </c>
      <c r="B27" s="430" t="s">
        <v>658</v>
      </c>
      <c r="C27" s="423"/>
      <c r="D27" s="423"/>
      <c r="E27" s="424">
        <f t="shared" si="0"/>
        <v>0</v>
      </c>
      <c r="F27" s="423"/>
      <c r="G27" s="423"/>
      <c r="H27" s="425">
        <f t="shared" si="1"/>
        <v>0</v>
      </c>
    </row>
    <row r="28" spans="1:8" ht="15.75">
      <c r="A28" s="396">
        <v>7</v>
      </c>
      <c r="B28" s="430" t="s">
        <v>659</v>
      </c>
      <c r="C28" s="423"/>
      <c r="D28" s="423"/>
      <c r="E28" s="424">
        <f t="shared" si="0"/>
        <v>0</v>
      </c>
      <c r="F28" s="423"/>
      <c r="G28" s="423"/>
      <c r="H28" s="425">
        <f t="shared" si="1"/>
        <v>0</v>
      </c>
    </row>
    <row r="29" spans="1:8" ht="15.75">
      <c r="A29" s="396">
        <v>8</v>
      </c>
      <c r="B29" s="430" t="s">
        <v>194</v>
      </c>
      <c r="C29" s="423"/>
      <c r="D29" s="423"/>
      <c r="E29" s="424">
        <f t="shared" si="0"/>
        <v>0</v>
      </c>
      <c r="F29" s="423"/>
      <c r="G29" s="423"/>
      <c r="H29" s="425">
        <f t="shared" si="1"/>
        <v>0</v>
      </c>
    </row>
    <row r="30" spans="1:8" ht="15.75">
      <c r="A30" s="396">
        <v>9</v>
      </c>
      <c r="B30" s="431" t="s">
        <v>211</v>
      </c>
      <c r="C30" s="423">
        <f>C31+C32+C33+C34+C35+C36+C37</f>
        <v>0</v>
      </c>
      <c r="D30" s="423">
        <f>D31+D32+D33+D34+D35+D36+D37</f>
        <v>0</v>
      </c>
      <c r="E30" s="424">
        <f t="shared" si="0"/>
        <v>0</v>
      </c>
      <c r="F30" s="423">
        <f>F31+F32+F33+F34+F35+F36+F37</f>
        <v>0</v>
      </c>
      <c r="G30" s="423">
        <f>G31+G32+G33+G34+G35+G36+G37</f>
        <v>0</v>
      </c>
      <c r="H30" s="425">
        <f t="shared" si="1"/>
        <v>0</v>
      </c>
    </row>
    <row r="31" spans="1:8" ht="15.75">
      <c r="A31" s="396">
        <v>9.1</v>
      </c>
      <c r="B31" s="432" t="s">
        <v>201</v>
      </c>
      <c r="C31" s="423"/>
      <c r="D31" s="423"/>
      <c r="E31" s="424">
        <f t="shared" si="0"/>
        <v>0</v>
      </c>
      <c r="F31" s="423"/>
      <c r="G31" s="423"/>
      <c r="H31" s="425">
        <f t="shared" si="1"/>
        <v>0</v>
      </c>
    </row>
    <row r="32" spans="1:8" ht="15.75">
      <c r="A32" s="396">
        <v>9.1999999999999993</v>
      </c>
      <c r="B32" s="432" t="s">
        <v>202</v>
      </c>
      <c r="C32" s="423"/>
      <c r="D32" s="423"/>
      <c r="E32" s="424">
        <f t="shared" si="0"/>
        <v>0</v>
      </c>
      <c r="F32" s="423"/>
      <c r="G32" s="423"/>
      <c r="H32" s="425">
        <f t="shared" si="1"/>
        <v>0</v>
      </c>
    </row>
    <row r="33" spans="1:8" ht="15.75">
      <c r="A33" s="396">
        <v>9.3000000000000007</v>
      </c>
      <c r="B33" s="432" t="s">
        <v>198</v>
      </c>
      <c r="C33" s="423"/>
      <c r="D33" s="423"/>
      <c r="E33" s="424">
        <f t="shared" si="0"/>
        <v>0</v>
      </c>
      <c r="F33" s="423"/>
      <c r="G33" s="423"/>
      <c r="H33" s="425">
        <f t="shared" si="1"/>
        <v>0</v>
      </c>
    </row>
    <row r="34" spans="1:8" ht="15.75">
      <c r="A34" s="396">
        <v>9.4</v>
      </c>
      <c r="B34" s="432" t="s">
        <v>199</v>
      </c>
      <c r="C34" s="423"/>
      <c r="D34" s="423"/>
      <c r="E34" s="424">
        <f t="shared" si="0"/>
        <v>0</v>
      </c>
      <c r="F34" s="423"/>
      <c r="G34" s="423"/>
      <c r="H34" s="425">
        <f t="shared" si="1"/>
        <v>0</v>
      </c>
    </row>
    <row r="35" spans="1:8" ht="15.75">
      <c r="A35" s="396">
        <v>9.5</v>
      </c>
      <c r="B35" s="432" t="s">
        <v>200</v>
      </c>
      <c r="C35" s="423"/>
      <c r="D35" s="423"/>
      <c r="E35" s="424">
        <f t="shared" si="0"/>
        <v>0</v>
      </c>
      <c r="F35" s="423"/>
      <c r="G35" s="423"/>
      <c r="H35" s="425">
        <f t="shared" si="1"/>
        <v>0</v>
      </c>
    </row>
    <row r="36" spans="1:8" ht="15.75">
      <c r="A36" s="396">
        <v>9.6</v>
      </c>
      <c r="B36" s="432" t="s">
        <v>203</v>
      </c>
      <c r="C36" s="423"/>
      <c r="D36" s="423"/>
      <c r="E36" s="424">
        <f t="shared" si="0"/>
        <v>0</v>
      </c>
      <c r="F36" s="423"/>
      <c r="G36" s="423"/>
      <c r="H36" s="425">
        <f t="shared" si="1"/>
        <v>0</v>
      </c>
    </row>
    <row r="37" spans="1:8" ht="15.75">
      <c r="A37" s="396">
        <v>9.6999999999999993</v>
      </c>
      <c r="B37" s="432" t="s">
        <v>204</v>
      </c>
      <c r="C37" s="423"/>
      <c r="D37" s="423"/>
      <c r="E37" s="424">
        <f t="shared" si="0"/>
        <v>0</v>
      </c>
      <c r="F37" s="423"/>
      <c r="G37" s="423"/>
      <c r="H37" s="425">
        <f t="shared" si="1"/>
        <v>0</v>
      </c>
    </row>
    <row r="38" spans="1:8" ht="15.75">
      <c r="A38" s="396">
        <v>10</v>
      </c>
      <c r="B38" s="427" t="s">
        <v>207</v>
      </c>
      <c r="C38" s="423">
        <f>C39+C40+C41+C42</f>
        <v>0</v>
      </c>
      <c r="D38" s="423">
        <f>D39+D40+D41+D42</f>
        <v>0</v>
      </c>
      <c r="E38" s="424">
        <f t="shared" si="0"/>
        <v>0</v>
      </c>
      <c r="F38" s="423">
        <f>F39+F40+F41+F42</f>
        <v>0</v>
      </c>
      <c r="G38" s="423">
        <f>G39+G40+G41+G42</f>
        <v>0</v>
      </c>
      <c r="H38" s="425">
        <f t="shared" si="1"/>
        <v>0</v>
      </c>
    </row>
    <row r="39" spans="1:8" ht="15.75">
      <c r="A39" s="396">
        <v>10.1</v>
      </c>
      <c r="B39" s="433" t="s">
        <v>208</v>
      </c>
      <c r="C39" s="423"/>
      <c r="D39" s="423"/>
      <c r="E39" s="424">
        <f t="shared" si="0"/>
        <v>0</v>
      </c>
      <c r="F39" s="423"/>
      <c r="G39" s="423"/>
      <c r="H39" s="425">
        <f t="shared" si="1"/>
        <v>0</v>
      </c>
    </row>
    <row r="40" spans="1:8" ht="15.75">
      <c r="A40" s="396">
        <v>10.199999999999999</v>
      </c>
      <c r="B40" s="433" t="s">
        <v>209</v>
      </c>
      <c r="C40" s="423"/>
      <c r="D40" s="423"/>
      <c r="E40" s="424">
        <f t="shared" si="0"/>
        <v>0</v>
      </c>
      <c r="F40" s="423"/>
      <c r="G40" s="423"/>
      <c r="H40" s="425">
        <f t="shared" si="1"/>
        <v>0</v>
      </c>
    </row>
    <row r="41" spans="1:8" ht="15.75">
      <c r="A41" s="396">
        <v>10.3</v>
      </c>
      <c r="B41" s="433" t="s">
        <v>212</v>
      </c>
      <c r="C41" s="423"/>
      <c r="D41" s="423"/>
      <c r="E41" s="424">
        <f t="shared" si="0"/>
        <v>0</v>
      </c>
      <c r="F41" s="423"/>
      <c r="G41" s="423"/>
      <c r="H41" s="425">
        <f t="shared" si="1"/>
        <v>0</v>
      </c>
    </row>
    <row r="42" spans="1:8" ht="25.5">
      <c r="A42" s="396">
        <v>10.4</v>
      </c>
      <c r="B42" s="433" t="s">
        <v>213</v>
      </c>
      <c r="C42" s="423"/>
      <c r="D42" s="423"/>
      <c r="E42" s="424">
        <f t="shared" si="0"/>
        <v>0</v>
      </c>
      <c r="F42" s="423"/>
      <c r="G42" s="423"/>
      <c r="H42" s="425">
        <f t="shared" si="1"/>
        <v>0</v>
      </c>
    </row>
    <row r="43" spans="1:8" ht="16.5" thickBot="1">
      <c r="A43" s="396">
        <v>11</v>
      </c>
      <c r="B43" s="145" t="s">
        <v>210</v>
      </c>
      <c r="C43" s="423"/>
      <c r="D43" s="423"/>
      <c r="E43" s="424">
        <f t="shared" si="0"/>
        <v>0</v>
      </c>
      <c r="F43" s="423"/>
      <c r="G43" s="423"/>
      <c r="H43" s="425">
        <f t="shared" si="1"/>
        <v>0</v>
      </c>
    </row>
    <row r="44" spans="1:8" ht="15.75">
      <c r="C44" s="434"/>
      <c r="D44" s="434"/>
      <c r="E44" s="434"/>
      <c r="F44" s="434"/>
      <c r="G44" s="434"/>
      <c r="H44" s="434"/>
    </row>
    <row r="45" spans="1:8" ht="15.75">
      <c r="C45" s="434"/>
      <c r="D45" s="434"/>
      <c r="E45" s="434"/>
      <c r="F45" s="434"/>
      <c r="G45" s="434"/>
      <c r="H45" s="434"/>
    </row>
    <row r="46" spans="1:8" ht="15.75">
      <c r="C46" s="434"/>
      <c r="D46" s="434"/>
      <c r="E46" s="434"/>
      <c r="F46" s="434"/>
      <c r="G46" s="434"/>
      <c r="H46" s="434"/>
    </row>
    <row r="47" spans="1:8" ht="15.75">
      <c r="C47" s="434"/>
      <c r="D47" s="434"/>
      <c r="E47" s="434"/>
      <c r="F47" s="434"/>
      <c r="G47" s="434"/>
      <c r="H47" s="434"/>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8" sqref="C8"/>
    </sheetView>
  </sheetViews>
  <sheetFormatPr defaultColWidth="9.125" defaultRowHeight="12.75"/>
  <cols>
    <col min="1" max="1" width="9.5" style="4" bestFit="1" customWidth="1"/>
    <col min="2" max="2" width="93.5" style="4" customWidth="1"/>
    <col min="3" max="4" width="10.75" style="4" customWidth="1"/>
    <col min="5" max="11" width="9.75" style="22" customWidth="1"/>
    <col min="12" max="16384" width="9.125" style="22"/>
  </cols>
  <sheetData>
    <row r="1" spans="1:7">
      <c r="A1" s="2" t="s">
        <v>30</v>
      </c>
      <c r="B1" s="3" t="str">
        <f>'Info '!C2</f>
        <v>Paysera Bank Georgia JSC</v>
      </c>
      <c r="C1" s="3"/>
    </row>
    <row r="2" spans="1:7">
      <c r="A2" s="2" t="s">
        <v>31</v>
      </c>
      <c r="B2" s="332">
        <f>'1. key ratios '!B2</f>
        <v>45016</v>
      </c>
      <c r="C2" s="3"/>
    </row>
    <row r="3" spans="1:7">
      <c r="A3" s="2"/>
      <c r="B3" s="3"/>
      <c r="C3" s="3"/>
    </row>
    <row r="4" spans="1:7" ht="15" customHeight="1" thickBot="1">
      <c r="A4" s="4" t="s">
        <v>96</v>
      </c>
      <c r="B4" s="92" t="s">
        <v>187</v>
      </c>
      <c r="C4" s="25" t="s">
        <v>35</v>
      </c>
    </row>
    <row r="5" spans="1:7" ht="15" customHeight="1">
      <c r="A5" s="169" t="s">
        <v>6</v>
      </c>
      <c r="B5" s="170"/>
      <c r="C5" s="330" t="str">
        <f>INT((MONTH($B$2))/3)&amp;"Q"&amp;"-"&amp;YEAR($B$2)</f>
        <v>1Q-2023</v>
      </c>
      <c r="D5" s="330" t="str">
        <f>IF(INT(MONTH($B$2))=3, "4"&amp;"Q"&amp;"-"&amp;YEAR($B$2)-1, IF(INT(MONTH($B$2))=6, "1"&amp;"Q"&amp;"-"&amp;YEAR($B$2), IF(INT(MONTH($B$2))=9, "2"&amp;"Q"&amp;"-"&amp;YEAR($B$2),IF(INT(MONTH($B$2))=12, "3"&amp;"Q"&amp;"-"&amp;YEAR($B$2), 0))))</f>
        <v>4Q-2022</v>
      </c>
      <c r="E5" s="330" t="str">
        <f>IF(INT(MONTH($B$2))=3, "3"&amp;"Q"&amp;"-"&amp;YEAR($B$2)-1, IF(INT(MONTH($B$2))=6, "4"&amp;"Q"&amp;"-"&amp;YEAR($B$2)-1, IF(INT(MONTH($B$2))=9, "1"&amp;"Q"&amp;"-"&amp;YEAR($B$2),IF(INT(MONTH($B$2))=12, "2"&amp;"Q"&amp;"-"&amp;YEAR($B$2), 0))))</f>
        <v>3Q-2022</v>
      </c>
      <c r="F5" s="330" t="str">
        <f>IF(INT(MONTH($B$2))=3, "2"&amp;"Q"&amp;"-"&amp;YEAR($B$2)-1, IF(INT(MONTH($B$2))=6, "3"&amp;"Q"&amp;"-"&amp;YEAR($B$2)-1, IF(INT(MONTH($B$2))=9, "4"&amp;"Q"&amp;"-"&amp;YEAR($B$2)-1,IF(INT(MONTH($B$2))=12, "1"&amp;"Q"&amp;"-"&amp;YEAR($B$2), 0))))</f>
        <v>2Q-2022</v>
      </c>
      <c r="G5" s="331" t="str">
        <f>IF(INT(MONTH($B$2))=3, "1"&amp;"Q"&amp;"-"&amp;YEAR($B$2)-1, IF(INT(MONTH($B$2))=6, "2"&amp;"Q"&amp;"-"&amp;YEAR($B$2)-1, IF(INT(MONTH($B$2))=9, "3"&amp;"Q"&amp;"-"&amp;YEAR($B$2)-1,IF(INT(MONTH($B$2))=12, "4"&amp;"Q"&amp;"-"&amp;YEAR($B$2)-1, 0))))</f>
        <v>1Q-2022</v>
      </c>
    </row>
    <row r="6" spans="1:7" ht="15" customHeight="1">
      <c r="A6" s="26">
        <v>1</v>
      </c>
      <c r="B6" s="256" t="s">
        <v>191</v>
      </c>
      <c r="C6" s="323">
        <f>C7+C9+C10</f>
        <v>2985926.2459999998</v>
      </c>
      <c r="D6" s="325">
        <f>D7+D9+D10</f>
        <v>3173226.4816558827</v>
      </c>
      <c r="E6" s="258">
        <f t="shared" ref="E6:G6" si="0">E7+E9+E10</f>
        <v>0</v>
      </c>
      <c r="F6" s="323">
        <f t="shared" si="0"/>
        <v>0</v>
      </c>
      <c r="G6" s="327">
        <f t="shared" si="0"/>
        <v>0</v>
      </c>
    </row>
    <row r="7" spans="1:7" ht="15" customHeight="1">
      <c r="A7" s="26">
        <v>1.1000000000000001</v>
      </c>
      <c r="B7" s="256" t="s">
        <v>357</v>
      </c>
      <c r="C7" s="324">
        <v>2985926.2459999998</v>
      </c>
      <c r="D7" s="324">
        <v>3173226.4816558827</v>
      </c>
      <c r="E7" s="324"/>
      <c r="F7" s="324"/>
      <c r="G7" s="328"/>
    </row>
    <row r="8" spans="1:7">
      <c r="A8" s="26" t="s">
        <v>14</v>
      </c>
      <c r="B8" s="256" t="s">
        <v>95</v>
      </c>
      <c r="C8" s="324">
        <v>0</v>
      </c>
      <c r="D8" s="324">
        <v>0</v>
      </c>
      <c r="E8" s="324"/>
      <c r="F8" s="324"/>
      <c r="G8" s="328"/>
    </row>
    <row r="9" spans="1:7" ht="15" customHeight="1">
      <c r="A9" s="26">
        <v>1.2</v>
      </c>
      <c r="B9" s="257" t="s">
        <v>94</v>
      </c>
      <c r="C9" s="324">
        <v>0</v>
      </c>
      <c r="D9" s="324">
        <v>0</v>
      </c>
      <c r="E9" s="324"/>
      <c r="F9" s="324"/>
      <c r="G9" s="328"/>
    </row>
    <row r="10" spans="1:7" ht="15" customHeight="1">
      <c r="A10" s="26">
        <v>1.3</v>
      </c>
      <c r="B10" s="256" t="s">
        <v>28</v>
      </c>
      <c r="C10" s="324">
        <v>0</v>
      </c>
      <c r="D10" s="324">
        <v>0</v>
      </c>
      <c r="E10" s="324"/>
      <c r="F10" s="324"/>
      <c r="G10" s="328"/>
    </row>
    <row r="11" spans="1:7" ht="15" customHeight="1">
      <c r="A11" s="26">
        <v>2</v>
      </c>
      <c r="B11" s="256" t="s">
        <v>188</v>
      </c>
      <c r="C11" s="324">
        <v>236673.77000000043</v>
      </c>
      <c r="D11" s="324">
        <v>12200.900000000001</v>
      </c>
      <c r="E11" s="324"/>
      <c r="F11" s="324"/>
      <c r="G11" s="328"/>
    </row>
    <row r="12" spans="1:7" ht="15" customHeight="1">
      <c r="A12" s="26">
        <v>3</v>
      </c>
      <c r="B12" s="256" t="s">
        <v>189</v>
      </c>
      <c r="C12" s="324">
        <v>0</v>
      </c>
      <c r="D12" s="324">
        <v>0</v>
      </c>
      <c r="E12" s="324"/>
      <c r="F12" s="324"/>
      <c r="G12" s="328"/>
    </row>
    <row r="13" spans="1:7" ht="15" customHeight="1" thickBot="1">
      <c r="A13" s="28">
        <v>4</v>
      </c>
      <c r="B13" s="29" t="s">
        <v>190</v>
      </c>
      <c r="C13" s="259">
        <f>C6+C11+C12</f>
        <v>3222600.0160000003</v>
      </c>
      <c r="D13" s="326">
        <f>D6+D11+D12</f>
        <v>3185427.3816558826</v>
      </c>
      <c r="E13" s="260">
        <f t="shared" ref="E13:G13" si="1">E6+E11+E12</f>
        <v>0</v>
      </c>
      <c r="F13" s="259">
        <f t="shared" si="1"/>
        <v>0</v>
      </c>
      <c r="G13" s="329">
        <f t="shared" si="1"/>
        <v>0</v>
      </c>
    </row>
    <row r="14" spans="1:7">
      <c r="B14" s="32"/>
    </row>
    <row r="15" spans="1:7">
      <c r="B15" s="32" t="s">
        <v>358</v>
      </c>
    </row>
    <row r="16" spans="1:7">
      <c r="B16" s="32"/>
    </row>
    <row r="17" s="22" customFormat="1" ht="11.25"/>
    <row r="18" s="22" customFormat="1" ht="11.25"/>
    <row r="19" s="22" customFormat="1" ht="11.25"/>
    <row r="20" s="22" customFormat="1" ht="11.25"/>
    <row r="21" s="22" customFormat="1" ht="11.25"/>
    <row r="22" s="22" customFormat="1" ht="11.25"/>
    <row r="23" s="22" customFormat="1" ht="11.25"/>
    <row r="24" s="22" customFormat="1" ht="11.25"/>
    <row r="25" s="22" customFormat="1" ht="11.25"/>
    <row r="26" s="22" customFormat="1" ht="11.25"/>
    <row r="27" s="22" customFormat="1" ht="11.25"/>
    <row r="28" s="22" customFormat="1" ht="11.25"/>
    <row r="29" s="22"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2"/>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1" sqref="C11"/>
    </sheetView>
  </sheetViews>
  <sheetFormatPr defaultColWidth="9.125" defaultRowHeight="14.25"/>
  <cols>
    <col min="1" max="1" width="9.5" style="4" bestFit="1" customWidth="1"/>
    <col min="2" max="2" width="65.5" style="4" customWidth="1"/>
    <col min="3" max="3" width="33.125" style="4" bestFit="1" customWidth="1"/>
    <col min="4" max="16384" width="9.125" style="5"/>
  </cols>
  <sheetData>
    <row r="1" spans="1:8">
      <c r="A1" s="2" t="s">
        <v>30</v>
      </c>
      <c r="B1" s="3" t="str">
        <f>'Info '!C2</f>
        <v>Paysera Bank Georgia JSC</v>
      </c>
    </row>
    <row r="2" spans="1:8">
      <c r="A2" s="2" t="s">
        <v>31</v>
      </c>
      <c r="B2" s="332">
        <f>'1. key ratios '!B2</f>
        <v>45016</v>
      </c>
    </row>
    <row r="4" spans="1:8" ht="27.95" customHeight="1" thickBot="1">
      <c r="A4" s="33" t="s">
        <v>41</v>
      </c>
      <c r="B4" s="34" t="s">
        <v>163</v>
      </c>
      <c r="C4" s="35"/>
    </row>
    <row r="5" spans="1:8">
      <c r="A5" s="36"/>
      <c r="B5" s="620" t="s">
        <v>42</v>
      </c>
      <c r="C5" s="621" t="s">
        <v>371</v>
      </c>
    </row>
    <row r="6" spans="1:8">
      <c r="A6" s="37">
        <v>1</v>
      </c>
      <c r="B6" s="585" t="s">
        <v>714</v>
      </c>
      <c r="C6" s="586" t="s">
        <v>717</v>
      </c>
    </row>
    <row r="7" spans="1:8">
      <c r="A7" s="37">
        <v>2</v>
      </c>
      <c r="B7" s="585" t="s">
        <v>718</v>
      </c>
      <c r="C7" s="586" t="s">
        <v>719</v>
      </c>
    </row>
    <row r="8" spans="1:8">
      <c r="A8" s="37">
        <v>3</v>
      </c>
      <c r="B8" s="585" t="s">
        <v>720</v>
      </c>
      <c r="C8" s="586" t="s">
        <v>721</v>
      </c>
    </row>
    <row r="9" spans="1:8">
      <c r="A9" s="37">
        <v>4</v>
      </c>
      <c r="B9" s="585" t="s">
        <v>722</v>
      </c>
      <c r="C9" s="586" t="s">
        <v>721</v>
      </c>
    </row>
    <row r="10" spans="1:8">
      <c r="A10" s="37">
        <v>5</v>
      </c>
      <c r="B10" s="38"/>
      <c r="C10" s="39"/>
    </row>
    <row r="11" spans="1:8">
      <c r="A11" s="37">
        <v>6</v>
      </c>
      <c r="B11" s="38"/>
      <c r="C11" s="39"/>
    </row>
    <row r="12" spans="1:8">
      <c r="A12" s="37">
        <v>7</v>
      </c>
      <c r="B12" s="38"/>
      <c r="C12" s="39"/>
      <c r="H12" s="40"/>
    </row>
    <row r="13" spans="1:8">
      <c r="A13" s="37">
        <v>8</v>
      </c>
      <c r="B13" s="38"/>
      <c r="C13" s="39"/>
    </row>
    <row r="14" spans="1:8">
      <c r="A14" s="37">
        <v>9</v>
      </c>
      <c r="B14" s="38"/>
      <c r="C14" s="39"/>
    </row>
    <row r="15" spans="1:8">
      <c r="A15" s="37">
        <v>10</v>
      </c>
      <c r="B15" s="38"/>
      <c r="C15" s="39"/>
    </row>
    <row r="16" spans="1:8">
      <c r="A16" s="37"/>
      <c r="B16" s="585"/>
      <c r="C16" s="586"/>
    </row>
    <row r="17" spans="1:3">
      <c r="A17" s="37"/>
      <c r="B17" s="623" t="s">
        <v>43</v>
      </c>
      <c r="C17" s="622" t="s">
        <v>372</v>
      </c>
    </row>
    <row r="18" spans="1:3">
      <c r="A18" s="37">
        <v>1</v>
      </c>
      <c r="B18" s="38" t="s">
        <v>715</v>
      </c>
      <c r="C18" s="41" t="s">
        <v>723</v>
      </c>
    </row>
    <row r="19" spans="1:3">
      <c r="A19" s="37">
        <v>2</v>
      </c>
      <c r="B19" s="38" t="s">
        <v>724</v>
      </c>
      <c r="C19" s="41" t="s">
        <v>725</v>
      </c>
    </row>
    <row r="20" spans="1:3">
      <c r="A20" s="37">
        <v>3</v>
      </c>
      <c r="B20" s="38" t="s">
        <v>726</v>
      </c>
      <c r="C20" s="41" t="s">
        <v>727</v>
      </c>
    </row>
    <row r="21" spans="1:3">
      <c r="A21" s="37">
        <v>4</v>
      </c>
      <c r="B21" s="38"/>
      <c r="C21" s="41"/>
    </row>
    <row r="22" spans="1:3">
      <c r="A22" s="37">
        <v>5</v>
      </c>
      <c r="B22" s="38"/>
      <c r="C22" s="586"/>
    </row>
    <row r="23" spans="1:3">
      <c r="A23" s="37">
        <v>6</v>
      </c>
      <c r="B23" s="38"/>
      <c r="C23" s="41"/>
    </row>
    <row r="24" spans="1:3">
      <c r="A24" s="37">
        <v>7</v>
      </c>
      <c r="B24" s="38"/>
      <c r="C24" s="41"/>
    </row>
    <row r="25" spans="1:3">
      <c r="A25" s="37">
        <v>8</v>
      </c>
      <c r="B25" s="38"/>
      <c r="C25" s="41"/>
    </row>
    <row r="26" spans="1:3">
      <c r="A26" s="37">
        <v>9</v>
      </c>
      <c r="B26" s="38"/>
      <c r="C26" s="41"/>
    </row>
    <row r="27" spans="1:3" ht="15.75" customHeight="1">
      <c r="A27" s="37">
        <v>10</v>
      </c>
      <c r="B27" s="38"/>
      <c r="C27" s="42"/>
    </row>
    <row r="28" spans="1:3" ht="15.75" customHeight="1">
      <c r="A28" s="37"/>
      <c r="B28" s="38"/>
      <c r="C28" s="42"/>
    </row>
    <row r="29" spans="1:3" ht="30" customHeight="1">
      <c r="A29" s="37"/>
      <c r="B29" s="651" t="s">
        <v>44</v>
      </c>
      <c r="C29" s="652"/>
    </row>
    <row r="30" spans="1:3">
      <c r="A30" s="37">
        <v>1</v>
      </c>
      <c r="B30" s="38" t="s">
        <v>728</v>
      </c>
      <c r="C30" s="587">
        <v>0.11538461538461539</v>
      </c>
    </row>
    <row r="31" spans="1:3">
      <c r="A31" s="37">
        <v>2</v>
      </c>
      <c r="B31" s="585" t="s">
        <v>729</v>
      </c>
      <c r="C31" s="588">
        <v>0.1</v>
      </c>
    </row>
    <row r="32" spans="1:3">
      <c r="A32" s="37">
        <v>3</v>
      </c>
      <c r="B32" s="585" t="s">
        <v>715</v>
      </c>
      <c r="C32" s="588">
        <v>0.30769230769230771</v>
      </c>
    </row>
    <row r="33" spans="1:3">
      <c r="A33" s="37">
        <v>4</v>
      </c>
      <c r="B33" s="585" t="s">
        <v>730</v>
      </c>
      <c r="C33" s="588">
        <v>0.30769230769230771</v>
      </c>
    </row>
    <row r="34" spans="1:3">
      <c r="A34" s="37">
        <v>5</v>
      </c>
      <c r="B34" s="585" t="s">
        <v>731</v>
      </c>
      <c r="C34" s="588">
        <v>0.16923076923076924</v>
      </c>
    </row>
    <row r="35" spans="1:3" ht="15.75" customHeight="1">
      <c r="A35" s="37"/>
      <c r="B35" s="38"/>
      <c r="C35" s="39"/>
    </row>
    <row r="36" spans="1:3" ht="29.25" customHeight="1">
      <c r="A36" s="37"/>
      <c r="B36" s="651" t="s">
        <v>45</v>
      </c>
      <c r="C36" s="652"/>
    </row>
    <row r="37" spans="1:3">
      <c r="A37" s="37">
        <v>1</v>
      </c>
      <c r="B37" s="38" t="s">
        <v>728</v>
      </c>
      <c r="C37" s="587">
        <v>0.11538461538461539</v>
      </c>
    </row>
    <row r="38" spans="1:3">
      <c r="A38" s="37">
        <v>2</v>
      </c>
      <c r="B38" s="585" t="s">
        <v>729</v>
      </c>
      <c r="C38" s="588">
        <v>0.1</v>
      </c>
    </row>
    <row r="39" spans="1:3">
      <c r="A39" s="37">
        <v>3</v>
      </c>
      <c r="B39" s="585" t="s">
        <v>715</v>
      </c>
      <c r="C39" s="588">
        <v>0.30769230769230771</v>
      </c>
    </row>
    <row r="40" spans="1:3">
      <c r="A40" s="37">
        <v>4</v>
      </c>
      <c r="B40" s="585" t="s">
        <v>730</v>
      </c>
      <c r="C40" s="588">
        <v>0.30769230769230771</v>
      </c>
    </row>
    <row r="41" spans="1:3">
      <c r="A41" s="37">
        <v>5</v>
      </c>
      <c r="B41" s="585" t="s">
        <v>731</v>
      </c>
      <c r="C41" s="588">
        <v>0.16923076923076924</v>
      </c>
    </row>
    <row r="42" spans="1:3" ht="15" thickBot="1">
      <c r="A42" s="43"/>
      <c r="B42" s="44"/>
      <c r="C42" s="45"/>
    </row>
  </sheetData>
  <mergeCells count="2">
    <mergeCell ref="B36:C36"/>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Normal="100" workbookViewId="0">
      <pane xSplit="1" ySplit="5" topLeftCell="B16" activePane="bottomRight" state="frozen"/>
      <selection activeCell="B61" sqref="B61"/>
      <selection pane="topRight" activeCell="B61" sqref="B61"/>
      <selection pane="bottomLeft" activeCell="B61" sqref="B61"/>
      <selection pane="bottomRight" activeCell="E30" sqref="E30"/>
    </sheetView>
  </sheetViews>
  <sheetFormatPr defaultColWidth="9.125" defaultRowHeight="14.25"/>
  <cols>
    <col min="1" max="1" width="9.5" style="4" bestFit="1" customWidth="1"/>
    <col min="2" max="2" width="54.25" style="4" customWidth="1"/>
    <col min="3" max="3" width="28" style="4" customWidth="1"/>
    <col min="4" max="4" width="22.5" style="4" customWidth="1"/>
    <col min="5" max="5" width="22.25" style="4" customWidth="1"/>
    <col min="6" max="6" width="12" style="5" bestFit="1" customWidth="1"/>
    <col min="7" max="7" width="12.5" style="5" bestFit="1" customWidth="1"/>
    <col min="8" max="16384" width="9.125" style="5"/>
  </cols>
  <sheetData>
    <row r="1" spans="1:5">
      <c r="A1" s="31" t="s">
        <v>30</v>
      </c>
      <c r="B1" s="3" t="str">
        <f>'Info '!C2</f>
        <v>Paysera Bank Georgia JSC</v>
      </c>
    </row>
    <row r="2" spans="1:5" s="2" customFormat="1" ht="15.75" customHeight="1">
      <c r="A2" s="31" t="s">
        <v>31</v>
      </c>
      <c r="B2" s="332">
        <f>'1. key ratios '!B2</f>
        <v>45016</v>
      </c>
    </row>
    <row r="3" spans="1:5" s="2" customFormat="1" ht="15.75" customHeight="1">
      <c r="A3" s="31"/>
    </row>
    <row r="4" spans="1:5" s="2" customFormat="1" ht="15.75" customHeight="1" thickBot="1">
      <c r="A4" s="206" t="s">
        <v>99</v>
      </c>
      <c r="B4" s="657" t="s">
        <v>225</v>
      </c>
      <c r="C4" s="658"/>
      <c r="D4" s="658"/>
      <c r="E4" s="658"/>
    </row>
    <row r="5" spans="1:5" s="49" customFormat="1" ht="17.45" customHeight="1">
      <c r="A5" s="154"/>
      <c r="B5" s="155"/>
      <c r="C5" s="47" t="s">
        <v>0</v>
      </c>
      <c r="D5" s="47" t="s">
        <v>1</v>
      </c>
      <c r="E5" s="48" t="s">
        <v>2</v>
      </c>
    </row>
    <row r="6" spans="1:5" ht="14.45" customHeight="1">
      <c r="A6" s="109"/>
      <c r="B6" s="653" t="s">
        <v>232</v>
      </c>
      <c r="C6" s="653" t="s">
        <v>660</v>
      </c>
      <c r="D6" s="655" t="s">
        <v>98</v>
      </c>
      <c r="E6" s="656"/>
    </row>
    <row r="7" spans="1:5" ht="99.6" customHeight="1">
      <c r="A7" s="109"/>
      <c r="B7" s="654"/>
      <c r="C7" s="653"/>
      <c r="D7" s="242" t="s">
        <v>97</v>
      </c>
      <c r="E7" s="243" t="s">
        <v>233</v>
      </c>
    </row>
    <row r="8" spans="1:5" ht="21">
      <c r="A8" s="381">
        <v>1</v>
      </c>
      <c r="B8" s="382" t="s">
        <v>561</v>
      </c>
      <c r="C8" s="435">
        <f>SUM(C9:C11)</f>
        <v>5978245.3200000003</v>
      </c>
      <c r="D8" s="435">
        <f>SUM(D9:D11)</f>
        <v>0</v>
      </c>
      <c r="E8" s="435">
        <f>SUM(E9:E11)</f>
        <v>5978245.3200000003</v>
      </c>
    </row>
    <row r="9" spans="1:5" ht="15">
      <c r="A9" s="381">
        <v>1.1000000000000001</v>
      </c>
      <c r="B9" s="383" t="s">
        <v>562</v>
      </c>
      <c r="C9" s="435">
        <v>0</v>
      </c>
      <c r="D9" s="435">
        <v>0</v>
      </c>
      <c r="E9" s="435">
        <v>0</v>
      </c>
    </row>
    <row r="10" spans="1:5" ht="15">
      <c r="A10" s="381">
        <v>1.2</v>
      </c>
      <c r="B10" s="383" t="s">
        <v>563</v>
      </c>
      <c r="C10" s="435">
        <v>0</v>
      </c>
      <c r="D10" s="435">
        <v>0</v>
      </c>
      <c r="E10" s="435">
        <v>0</v>
      </c>
    </row>
    <row r="11" spans="1:5" ht="15">
      <c r="A11" s="381">
        <v>1.3</v>
      </c>
      <c r="B11" s="383" t="s">
        <v>564</v>
      </c>
      <c r="C11" s="435">
        <v>5978245.3200000003</v>
      </c>
      <c r="D11" s="435">
        <v>0</v>
      </c>
      <c r="E11" s="435">
        <v>5978245.3200000003</v>
      </c>
    </row>
    <row r="12" spans="1:5" ht="15">
      <c r="A12" s="381">
        <v>2</v>
      </c>
      <c r="B12" s="384" t="s">
        <v>565</v>
      </c>
      <c r="C12" s="435">
        <v>0</v>
      </c>
      <c r="D12" s="435">
        <v>0</v>
      </c>
      <c r="E12" s="435">
        <v>0</v>
      </c>
    </row>
    <row r="13" spans="1:5" ht="15">
      <c r="A13" s="381">
        <v>2.1</v>
      </c>
      <c r="B13" s="385" t="s">
        <v>566</v>
      </c>
      <c r="C13" s="435">
        <v>0</v>
      </c>
      <c r="D13" s="435">
        <v>0</v>
      </c>
      <c r="E13" s="435">
        <v>0</v>
      </c>
    </row>
    <row r="14" spans="1:5" ht="21">
      <c r="A14" s="381">
        <v>3</v>
      </c>
      <c r="B14" s="386" t="s">
        <v>567</v>
      </c>
      <c r="C14" s="435">
        <v>0</v>
      </c>
      <c r="D14" s="435">
        <v>0</v>
      </c>
      <c r="E14" s="435">
        <v>0</v>
      </c>
    </row>
    <row r="15" spans="1:5" ht="15">
      <c r="A15" s="381">
        <v>4</v>
      </c>
      <c r="B15" s="387" t="s">
        <v>568</v>
      </c>
      <c r="C15" s="435">
        <v>0</v>
      </c>
      <c r="D15" s="435">
        <v>0</v>
      </c>
      <c r="E15" s="435">
        <v>0</v>
      </c>
    </row>
    <row r="16" spans="1:5" ht="21">
      <c r="A16" s="381">
        <v>5</v>
      </c>
      <c r="B16" s="388" t="s">
        <v>569</v>
      </c>
      <c r="C16" s="436">
        <f>SUM(C17:C19)</f>
        <v>0</v>
      </c>
      <c r="D16" s="436">
        <f>SUM(D17:D19)</f>
        <v>0</v>
      </c>
      <c r="E16" s="436">
        <f>SUM(E17:E19)</f>
        <v>0</v>
      </c>
    </row>
    <row r="17" spans="1:5" ht="15">
      <c r="A17" s="381">
        <v>5.0999999999999996</v>
      </c>
      <c r="B17" s="389" t="s">
        <v>570</v>
      </c>
      <c r="C17" s="435">
        <v>0</v>
      </c>
      <c r="D17" s="435">
        <v>0</v>
      </c>
      <c r="E17" s="435">
        <v>0</v>
      </c>
    </row>
    <row r="18" spans="1:5" ht="15">
      <c r="A18" s="381">
        <v>5.2</v>
      </c>
      <c r="B18" s="389" t="s">
        <v>571</v>
      </c>
      <c r="C18" s="435">
        <v>0</v>
      </c>
      <c r="D18" s="435">
        <v>0</v>
      </c>
      <c r="E18" s="435">
        <v>0</v>
      </c>
    </row>
    <row r="19" spans="1:5" ht="15">
      <c r="A19" s="381">
        <v>5.3</v>
      </c>
      <c r="B19" s="390" t="s">
        <v>572</v>
      </c>
      <c r="C19" s="435">
        <v>0</v>
      </c>
      <c r="D19" s="435">
        <v>0</v>
      </c>
      <c r="E19" s="435">
        <v>0</v>
      </c>
    </row>
    <row r="20" spans="1:5" ht="15">
      <c r="A20" s="381">
        <v>6</v>
      </c>
      <c r="B20" s="386" t="s">
        <v>573</v>
      </c>
      <c r="C20" s="436">
        <f>SUM(C21:C22)</f>
        <v>0</v>
      </c>
      <c r="D20" s="436">
        <f>SUM(D21:D22)</f>
        <v>0</v>
      </c>
      <c r="E20" s="436">
        <f>SUM(E21:E22)</f>
        <v>0</v>
      </c>
    </row>
    <row r="21" spans="1:5" ht="15">
      <c r="A21" s="381">
        <v>6.1</v>
      </c>
      <c r="B21" s="389" t="s">
        <v>571</v>
      </c>
      <c r="C21" s="435">
        <v>0</v>
      </c>
      <c r="D21" s="435">
        <v>0</v>
      </c>
      <c r="E21" s="435">
        <v>0</v>
      </c>
    </row>
    <row r="22" spans="1:5" ht="15">
      <c r="A22" s="381">
        <v>6.2</v>
      </c>
      <c r="B22" s="390" t="s">
        <v>572</v>
      </c>
      <c r="C22" s="435">
        <v>0</v>
      </c>
      <c r="D22" s="435">
        <v>0</v>
      </c>
      <c r="E22" s="435">
        <v>0</v>
      </c>
    </row>
    <row r="23" spans="1:5" ht="15">
      <c r="A23" s="381">
        <v>7</v>
      </c>
      <c r="B23" s="384" t="s">
        <v>574</v>
      </c>
      <c r="C23" s="435">
        <v>0</v>
      </c>
      <c r="D23" s="435">
        <v>0</v>
      </c>
      <c r="E23" s="435">
        <v>0</v>
      </c>
    </row>
    <row r="24" spans="1:5" ht="21">
      <c r="A24" s="381">
        <v>8</v>
      </c>
      <c r="B24" s="391" t="s">
        <v>575</v>
      </c>
      <c r="C24" s="435">
        <v>0</v>
      </c>
      <c r="D24" s="435">
        <v>0</v>
      </c>
      <c r="E24" s="435">
        <v>0</v>
      </c>
    </row>
    <row r="25" spans="1:5" ht="15">
      <c r="A25" s="381">
        <v>9</v>
      </c>
      <c r="B25" s="387" t="s">
        <v>576</v>
      </c>
      <c r="C25" s="436">
        <f>SUM(C26:C27)</f>
        <v>531496.53</v>
      </c>
      <c r="D25" s="436">
        <f>SUM(D26:D27)</f>
        <v>0</v>
      </c>
      <c r="E25" s="436">
        <f>SUM(E26:E27)</f>
        <v>531496.53</v>
      </c>
    </row>
    <row r="26" spans="1:5" ht="15">
      <c r="A26" s="381">
        <v>9.1</v>
      </c>
      <c r="B26" s="389" t="s">
        <v>577</v>
      </c>
      <c r="C26" s="435">
        <v>531496.53</v>
      </c>
      <c r="D26" s="435">
        <v>0</v>
      </c>
      <c r="E26" s="435">
        <v>531496.53</v>
      </c>
    </row>
    <row r="27" spans="1:5" ht="15">
      <c r="A27" s="381">
        <v>9.1999999999999993</v>
      </c>
      <c r="B27" s="389" t="s">
        <v>578</v>
      </c>
      <c r="C27" s="435">
        <v>0</v>
      </c>
      <c r="D27" s="435">
        <v>0</v>
      </c>
      <c r="E27" s="435">
        <v>0</v>
      </c>
    </row>
    <row r="28" spans="1:5" ht="15">
      <c r="A28" s="381">
        <v>10</v>
      </c>
      <c r="B28" s="387" t="s">
        <v>579</v>
      </c>
      <c r="C28" s="436">
        <f>SUM(C29:C30)</f>
        <v>201292.66</v>
      </c>
      <c r="D28" s="436">
        <f>SUM(D29:D30)</f>
        <v>201292.66</v>
      </c>
      <c r="E28" s="436">
        <f>SUM(E29:E30)</f>
        <v>0</v>
      </c>
    </row>
    <row r="29" spans="1:5" ht="15">
      <c r="A29" s="381">
        <v>10.1</v>
      </c>
      <c r="B29" s="389" t="s">
        <v>580</v>
      </c>
      <c r="C29" s="435">
        <v>0</v>
      </c>
      <c r="D29" s="435">
        <v>0</v>
      </c>
      <c r="E29" s="435">
        <v>0</v>
      </c>
    </row>
    <row r="30" spans="1:5" ht="15">
      <c r="A30" s="381">
        <v>10.199999999999999</v>
      </c>
      <c r="B30" s="389" t="s">
        <v>581</v>
      </c>
      <c r="C30" s="435">
        <v>201292.66</v>
      </c>
      <c r="D30" s="435">
        <v>201292.66</v>
      </c>
      <c r="E30" s="435">
        <v>0</v>
      </c>
    </row>
    <row r="31" spans="1:5" ht="15">
      <c r="A31" s="381">
        <v>11</v>
      </c>
      <c r="B31" s="387" t="s">
        <v>582</v>
      </c>
      <c r="C31" s="436">
        <f>SUM(C32:C33)</f>
        <v>0</v>
      </c>
      <c r="D31" s="436">
        <f>SUM(D32:D33)</f>
        <v>0</v>
      </c>
      <c r="E31" s="436">
        <f>SUM(E32:E33)</f>
        <v>0</v>
      </c>
    </row>
    <row r="32" spans="1:5" ht="15">
      <c r="A32" s="381">
        <v>11.1</v>
      </c>
      <c r="B32" s="389" t="s">
        <v>583</v>
      </c>
      <c r="C32" s="435">
        <v>0</v>
      </c>
      <c r="D32" s="435">
        <v>0</v>
      </c>
      <c r="E32" s="435">
        <v>0</v>
      </c>
    </row>
    <row r="33" spans="1:7" ht="15">
      <c r="A33" s="381">
        <v>11.2</v>
      </c>
      <c r="B33" s="389" t="s">
        <v>584</v>
      </c>
      <c r="C33" s="435">
        <v>0</v>
      </c>
      <c r="D33" s="435">
        <v>0</v>
      </c>
      <c r="E33" s="435">
        <v>0</v>
      </c>
    </row>
    <row r="34" spans="1:7" ht="15">
      <c r="A34" s="381">
        <v>13</v>
      </c>
      <c r="B34" s="387" t="s">
        <v>585</v>
      </c>
      <c r="C34" s="435">
        <v>102526.7</v>
      </c>
      <c r="D34" s="435">
        <v>0</v>
      </c>
      <c r="E34" s="435">
        <v>102526.7</v>
      </c>
    </row>
    <row r="35" spans="1:7" ht="15">
      <c r="A35" s="381">
        <v>13.1</v>
      </c>
      <c r="B35" s="392" t="s">
        <v>586</v>
      </c>
      <c r="C35" s="435">
        <v>0</v>
      </c>
      <c r="D35" s="435">
        <v>0</v>
      </c>
      <c r="E35" s="435">
        <v>0</v>
      </c>
    </row>
    <row r="36" spans="1:7" ht="15">
      <c r="A36" s="381">
        <v>13.2</v>
      </c>
      <c r="B36" s="392" t="s">
        <v>587</v>
      </c>
      <c r="C36" s="435">
        <v>0</v>
      </c>
      <c r="D36" s="435">
        <v>0</v>
      </c>
      <c r="E36" s="435">
        <v>0</v>
      </c>
    </row>
    <row r="37" spans="1:7" ht="26.25" thickBot="1">
      <c r="A37" s="112"/>
      <c r="B37" s="207" t="s">
        <v>234</v>
      </c>
      <c r="C37" s="156">
        <f>SUM(C8,C12,C14,C15,C16,C20,C23,C24,C25,C28,C31,C34)</f>
        <v>6813561.2100000009</v>
      </c>
      <c r="D37" s="156">
        <f>SUM(D8,D12,D14,D15,D16,D20,D23,D24,D25,D28,D31,D34)</f>
        <v>201292.66</v>
      </c>
      <c r="E37" s="156">
        <f>SUM(E8,E12,E14,E15,E16,E20,E23,E24,E25,E28,E31,E34)</f>
        <v>6612268.5500000007</v>
      </c>
    </row>
    <row r="38" spans="1:7">
      <c r="A38" s="5"/>
      <c r="B38" s="5"/>
      <c r="C38" s="5"/>
      <c r="D38" s="5"/>
      <c r="E38" s="5"/>
    </row>
    <row r="39" spans="1:7">
      <c r="A39" s="5"/>
      <c r="B39" s="5"/>
      <c r="C39" s="5"/>
      <c r="D39" s="5"/>
      <c r="E39" s="5"/>
    </row>
    <row r="41" spans="1:7" s="4" customFormat="1">
      <c r="B41" s="50"/>
      <c r="F41" s="5"/>
      <c r="G41" s="5"/>
    </row>
    <row r="42" spans="1:7" s="4" customFormat="1">
      <c r="B42" s="50"/>
      <c r="F42" s="5"/>
      <c r="G42" s="5"/>
    </row>
    <row r="43" spans="1:7" s="4" customFormat="1">
      <c r="B43" s="50"/>
      <c r="F43" s="5"/>
      <c r="G43" s="5"/>
    </row>
    <row r="44" spans="1:7" s="4" customFormat="1">
      <c r="B44" s="50"/>
      <c r="F44" s="5"/>
      <c r="G44" s="5"/>
    </row>
    <row r="45" spans="1:7" s="4" customFormat="1">
      <c r="B45" s="50"/>
      <c r="F45" s="5"/>
      <c r="G45" s="5"/>
    </row>
    <row r="46" spans="1:7" s="4" customFormat="1">
      <c r="B46" s="50"/>
      <c r="F46" s="5"/>
      <c r="G46" s="5"/>
    </row>
    <row r="47" spans="1:7" s="4" customFormat="1">
      <c r="B47" s="50"/>
      <c r="F47" s="5"/>
      <c r="G47" s="5"/>
    </row>
    <row r="48" spans="1:7" s="4" customFormat="1">
      <c r="B48" s="50"/>
      <c r="F48" s="5"/>
      <c r="G48" s="5"/>
    </row>
    <row r="49" spans="2:7" s="4" customFormat="1">
      <c r="B49" s="50"/>
      <c r="F49" s="5"/>
      <c r="G49" s="5"/>
    </row>
    <row r="50" spans="2:7" s="4" customFormat="1">
      <c r="B50" s="50"/>
      <c r="F50" s="5"/>
      <c r="G50" s="5"/>
    </row>
    <row r="51" spans="2:7" s="4" customFormat="1">
      <c r="B51" s="50"/>
      <c r="F51" s="5"/>
      <c r="G51" s="5"/>
    </row>
    <row r="52" spans="2:7" s="4" customFormat="1">
      <c r="B52" s="50"/>
      <c r="F52" s="5"/>
      <c r="G52" s="5"/>
    </row>
    <row r="53" spans="2:7" s="4" customFormat="1">
      <c r="B53" s="5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125" defaultRowHeight="12.75" outlineLevelRow="1"/>
  <cols>
    <col min="1" max="1" width="9.5" style="4" bestFit="1" customWidth="1"/>
    <col min="2" max="2" width="114.25" style="4" customWidth="1"/>
    <col min="3" max="3" width="18.875" style="4" customWidth="1"/>
    <col min="4" max="4" width="25.5" style="4" customWidth="1"/>
    <col min="5" max="5" width="24.25" style="4" customWidth="1"/>
    <col min="6" max="6" width="24" style="4" customWidth="1"/>
    <col min="7" max="7" width="10" style="4" bestFit="1" customWidth="1"/>
    <col min="8" max="8" width="12" style="4" bestFit="1" customWidth="1"/>
    <col min="9" max="9" width="12.5" style="4" bestFit="1" customWidth="1"/>
    <col min="10" max="16384" width="9.125" style="4"/>
  </cols>
  <sheetData>
    <row r="1" spans="1:6">
      <c r="A1" s="2" t="s">
        <v>30</v>
      </c>
      <c r="B1" s="3" t="str">
        <f>'Info '!C2</f>
        <v>Paysera Bank Georgia JSC</v>
      </c>
    </row>
    <row r="2" spans="1:6" s="2" customFormat="1" ht="15.75" customHeight="1">
      <c r="A2" s="2" t="s">
        <v>31</v>
      </c>
      <c r="B2" s="332">
        <f>'1. key ratios '!B2</f>
        <v>45016</v>
      </c>
      <c r="C2" s="4"/>
      <c r="D2" s="4"/>
      <c r="E2" s="4"/>
      <c r="F2" s="4"/>
    </row>
    <row r="3" spans="1:6" s="2" customFormat="1" ht="15.75" customHeight="1">
      <c r="C3" s="4"/>
      <c r="D3" s="4"/>
      <c r="E3" s="4"/>
      <c r="F3" s="4"/>
    </row>
    <row r="4" spans="1:6" s="2" customFormat="1" ht="13.5" thickBot="1">
      <c r="A4" s="2" t="s">
        <v>46</v>
      </c>
      <c r="B4" s="208" t="s">
        <v>554</v>
      </c>
      <c r="C4" s="46" t="s">
        <v>35</v>
      </c>
      <c r="D4" s="4"/>
      <c r="E4" s="4"/>
      <c r="F4" s="4"/>
    </row>
    <row r="5" spans="1:6">
      <c r="A5" s="160">
        <v>1</v>
      </c>
      <c r="B5" s="209" t="s">
        <v>556</v>
      </c>
      <c r="C5" s="161">
        <f>'7. LI1 '!E37</f>
        <v>6612268.5500000007</v>
      </c>
    </row>
    <row r="6" spans="1:6">
      <c r="A6" s="51">
        <v>2.1</v>
      </c>
      <c r="B6" s="110" t="s">
        <v>214</v>
      </c>
      <c r="C6" s="101"/>
    </row>
    <row r="7" spans="1:6" s="32" customFormat="1" outlineLevel="1">
      <c r="A7" s="26">
        <v>2.2000000000000002</v>
      </c>
      <c r="B7" s="27" t="s">
        <v>215</v>
      </c>
      <c r="C7" s="162"/>
    </row>
    <row r="8" spans="1:6" s="32" customFormat="1">
      <c r="A8" s="26">
        <v>3</v>
      </c>
      <c r="B8" s="158" t="s">
        <v>555</v>
      </c>
      <c r="C8" s="163">
        <f>SUM(C5:C7)</f>
        <v>6612268.5500000007</v>
      </c>
    </row>
    <row r="9" spans="1:6">
      <c r="A9" s="51">
        <v>4</v>
      </c>
      <c r="B9" s="52" t="s">
        <v>48</v>
      </c>
      <c r="C9" s="101"/>
    </row>
    <row r="10" spans="1:6" s="32" customFormat="1" outlineLevel="1">
      <c r="A10" s="26">
        <v>5.0999999999999996</v>
      </c>
      <c r="B10" s="27" t="s">
        <v>216</v>
      </c>
      <c r="C10" s="162"/>
    </row>
    <row r="11" spans="1:6" s="32" customFormat="1" outlineLevel="1">
      <c r="A11" s="26">
        <v>5.2</v>
      </c>
      <c r="B11" s="27" t="s">
        <v>217</v>
      </c>
      <c r="C11" s="162"/>
    </row>
    <row r="12" spans="1:6" s="32" customFormat="1">
      <c r="A12" s="26">
        <v>6</v>
      </c>
      <c r="B12" s="157" t="s">
        <v>359</v>
      </c>
      <c r="C12" s="162"/>
    </row>
    <row r="13" spans="1:6" s="32" customFormat="1" ht="13.5" thickBot="1">
      <c r="A13" s="28">
        <v>7</v>
      </c>
      <c r="B13" s="159" t="s">
        <v>177</v>
      </c>
      <c r="C13" s="164">
        <f>SUM(C8:C12)</f>
        <v>6612268.5500000007</v>
      </c>
    </row>
    <row r="15" spans="1:6">
      <c r="B15" s="32" t="s">
        <v>360</v>
      </c>
    </row>
    <row r="17" spans="1:2" ht="15">
      <c r="A17" s="171"/>
      <c r="B17" s="172"/>
    </row>
    <row r="18" spans="1:2" ht="15">
      <c r="A18" s="176"/>
      <c r="B18" s="177"/>
    </row>
    <row r="19" spans="1:2" ht="15">
      <c r="A19" s="178"/>
      <c r="B19" s="173"/>
    </row>
    <row r="20" spans="1:2" ht="15">
      <c r="A20" s="179"/>
      <c r="B20" s="174"/>
    </row>
    <row r="21" spans="1:2" ht="15">
      <c r="A21" s="179"/>
      <c r="B21" s="177"/>
    </row>
    <row r="22" spans="1:2" ht="15">
      <c r="A22" s="178"/>
      <c r="B22" s="175"/>
    </row>
    <row r="23" spans="1:2" ht="15">
      <c r="A23" s="179"/>
      <c r="B23" s="174"/>
    </row>
    <row r="24" spans="1:2" ht="15">
      <c r="A24" s="179"/>
      <c r="B24" s="174"/>
    </row>
    <row r="25" spans="1:2" ht="15">
      <c r="A25" s="179"/>
      <c r="B25" s="180"/>
    </row>
    <row r="26" spans="1:2" ht="15">
      <c r="A26" s="179"/>
      <c r="B26" s="177"/>
    </row>
    <row r="27" spans="1:2">
      <c r="B27" s="50"/>
    </row>
    <row r="28" spans="1:2">
      <c r="B28" s="50"/>
    </row>
    <row r="29" spans="1:2">
      <c r="B29" s="50"/>
    </row>
    <row r="30" spans="1:2">
      <c r="B30" s="50"/>
    </row>
    <row r="31" spans="1:2">
      <c r="B31" s="50"/>
    </row>
    <row r="32" spans="1:2">
      <c r="B32" s="50"/>
    </row>
    <row r="33" spans="2:2">
      <c r="B33" s="5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BiQvohKyrCXekOs/CWtuEGmgR//bt2cbfE+e3+9pNIg=</DigestValue>
    </Reference>
    <Reference Type="http://www.w3.org/2000/09/xmldsig#Object" URI="#idOfficeObject">
      <DigestMethod Algorithm="http://www.w3.org/2001/04/xmlenc#sha256"/>
      <DigestValue>N5m8KxcxCDWJ8llEh1gK9Q7Q2I/aU6O/zsT1T+BSBE4=</DigestValue>
    </Reference>
    <Reference Type="http://uri.etsi.org/01903#SignedProperties" URI="#idSignedProperties">
      <Transforms>
        <Transform Algorithm="http://www.w3.org/TR/2001/REC-xml-c14n-20010315"/>
      </Transforms>
      <DigestMethod Algorithm="http://www.w3.org/2001/04/xmlenc#sha256"/>
      <DigestValue>FxComF8+7Lxjxwoai2q2MavzytXCgCev0JM6vvMDL24=</DigestValue>
    </Reference>
  </SignedInfo>
  <SignatureValue>SuuAShcElJGwXGR5uMPCYKkKW+MBrXNLTgCB6Nzav3RBppBEhJD4Yrn67l+oM612ng9Zlfojc+dz
3uZlyOn5kptbIT5hptlUkiOuLsr5GgjDMo5Oo/MjDIIZ3IPUBK0reoeaHJ2etGfhLehp6X/4Cxq8
bKQ6qHWKs9C9qLCBE607Bjt4RkzA6f2kjAqYUZSX4rJ6dg7RJcTG0lmCOlQm+IHI1qu07UjHzKZU
GCMl4Id29BiBHsxyFVVwMgsWC+H8qNqB8u8YE6k626UA/77Wk4mhl6DvJjYbtC/7dRYSWhB9rVuW
L+i2xHD8uZ+oS1YX8KfRRaWfUaP/Slj8nTyERA==</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Bqd1KGoBnyblqcVKIzztMzY/CiVlClAcGVSixiqhTb0=</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Zf+2inOYROVAfhawxowIAh57tXNb6KmisDMViR1ikcU=</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Zf+2inOYROVAfhawxowIAh57tXNb6KmisDMViR1ikcU=</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RFWauO5IzY/QwinSzg9315xPkPnYPzcpGYL6uF+VChY=</DigestValue>
      </Reference>
      <Reference URI="/xl/styles.xml?ContentType=application/vnd.openxmlformats-officedocument.spreadsheetml.styles+xml">
        <DigestMethod Algorithm="http://www.w3.org/2001/04/xmlenc#sha256"/>
        <DigestValue>4nunBial1oIluzUpOzu8tbew2VYz5KllMseXx3Q50Hk=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pHUS1OheQfwmq5CnEiqzU9vzH1PvN39CIcDDclSKfh4=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M7blcWonhduiFxz2GvTdL5VQF3QSs3PqVscF5AbZI5U=</DigestValue>
      </Reference>
      <Reference URI="/xl/worksheets/sheet10.xml?ContentType=application/vnd.openxmlformats-officedocument.spreadsheetml.worksheet+xml">
        <DigestMethod Algorithm="http://www.w3.org/2001/04/xmlenc#sha256"/>
        <DigestValue>lgT8oC3YOUoM10oeo8GNuwly9fmbWDUO8kWR8WTKJQs=</DigestValue>
      </Reference>
      <Reference URI="/xl/worksheets/sheet11.xml?ContentType=application/vnd.openxmlformats-officedocument.spreadsheetml.worksheet+xml">
        <DigestMethod Algorithm="http://www.w3.org/2001/04/xmlenc#sha256"/>
        <DigestValue>Ynq64qi6YYEiA/lICm8eR9498MSKPrjezv0Y6QGbWIE=</DigestValue>
      </Reference>
      <Reference URI="/xl/worksheets/sheet12.xml?ContentType=application/vnd.openxmlformats-officedocument.spreadsheetml.worksheet+xml">
        <DigestMethod Algorithm="http://www.w3.org/2001/04/xmlenc#sha256"/>
        <DigestValue>FwGfjsMp8RU7W1nuAfCd0WVNf9zu74H4UM/AyuBPRYw=</DigestValue>
      </Reference>
      <Reference URI="/xl/worksheets/sheet13.xml?ContentType=application/vnd.openxmlformats-officedocument.spreadsheetml.worksheet+xml">
        <DigestMethod Algorithm="http://www.w3.org/2001/04/xmlenc#sha256"/>
        <DigestValue>Hj/iLaikpDzXCFRgI4CA4T+tPfZW2O5+LrdM1Pjk7Ew=</DigestValue>
      </Reference>
      <Reference URI="/xl/worksheets/sheet14.xml?ContentType=application/vnd.openxmlformats-officedocument.spreadsheetml.worksheet+xml">
        <DigestMethod Algorithm="http://www.w3.org/2001/04/xmlenc#sha256"/>
        <DigestValue>jdQwWXyXajszP26Jjs0ZaTicoigx7K284fDARlA3ADw=</DigestValue>
      </Reference>
      <Reference URI="/xl/worksheets/sheet15.xml?ContentType=application/vnd.openxmlformats-officedocument.spreadsheetml.worksheet+xml">
        <DigestMethod Algorithm="http://www.w3.org/2001/04/xmlenc#sha256"/>
        <DigestValue>XyTCi9JHJjWGRhdI2YospJC22sOaCIwJLRP2ARGiglg=</DigestValue>
      </Reference>
      <Reference URI="/xl/worksheets/sheet16.xml?ContentType=application/vnd.openxmlformats-officedocument.spreadsheetml.worksheet+xml">
        <DigestMethod Algorithm="http://www.w3.org/2001/04/xmlenc#sha256"/>
        <DigestValue>ylwjuz+kJAwk6VoFMoKRQ0kPARSc0u1BdRWYvPM9yNQ=</DigestValue>
      </Reference>
      <Reference URI="/xl/worksheets/sheet17.xml?ContentType=application/vnd.openxmlformats-officedocument.spreadsheetml.worksheet+xml">
        <DigestMethod Algorithm="http://www.w3.org/2001/04/xmlenc#sha256"/>
        <DigestValue>CtGJMNA2L5vsWyrb6XaCXy2y6S4via0FRx4CsOTEbEo=</DigestValue>
      </Reference>
      <Reference URI="/xl/worksheets/sheet18.xml?ContentType=application/vnd.openxmlformats-officedocument.spreadsheetml.worksheet+xml">
        <DigestMethod Algorithm="http://www.w3.org/2001/04/xmlenc#sha256"/>
        <DigestValue>vj03EnIdJSy1OL9PGzyXGkYx4nGsYXvFe5WySm9uwBE=</DigestValue>
      </Reference>
      <Reference URI="/xl/worksheets/sheet19.xml?ContentType=application/vnd.openxmlformats-officedocument.spreadsheetml.worksheet+xml">
        <DigestMethod Algorithm="http://www.w3.org/2001/04/xmlenc#sha256"/>
        <DigestValue>46alhFJHHvHILt0cjddS8XYcynIgNJTwzmuMQ7CcNI8=</DigestValue>
      </Reference>
      <Reference URI="/xl/worksheets/sheet2.xml?ContentType=application/vnd.openxmlformats-officedocument.spreadsheetml.worksheet+xml">
        <DigestMethod Algorithm="http://www.w3.org/2001/04/xmlenc#sha256"/>
        <DigestValue>wa9UMpZngw+rX4eVbdD1OSmNalLGDA+n3cOxI1jlDp0=</DigestValue>
      </Reference>
      <Reference URI="/xl/worksheets/sheet20.xml?ContentType=application/vnd.openxmlformats-officedocument.spreadsheetml.worksheet+xml">
        <DigestMethod Algorithm="http://www.w3.org/2001/04/xmlenc#sha256"/>
        <DigestValue>GlROPkEAe6zTBn+GD0u6stxnYuZKFtgkhXYF7E9yexI=</DigestValue>
      </Reference>
      <Reference URI="/xl/worksheets/sheet21.xml?ContentType=application/vnd.openxmlformats-officedocument.spreadsheetml.worksheet+xml">
        <DigestMethod Algorithm="http://www.w3.org/2001/04/xmlenc#sha256"/>
        <DigestValue>nNC0ZkEEflAoc6l1926I8xnlRY3poCud2OBNKLb2cb4=</DigestValue>
      </Reference>
      <Reference URI="/xl/worksheets/sheet22.xml?ContentType=application/vnd.openxmlformats-officedocument.spreadsheetml.worksheet+xml">
        <DigestMethod Algorithm="http://www.w3.org/2001/04/xmlenc#sha256"/>
        <DigestValue>z90Sb3N+W0DErX5zE5AtR7sZgREi1b/GCIfozkVPFCQ=</DigestValue>
      </Reference>
      <Reference URI="/xl/worksheets/sheet23.xml?ContentType=application/vnd.openxmlformats-officedocument.spreadsheetml.worksheet+xml">
        <DigestMethod Algorithm="http://www.w3.org/2001/04/xmlenc#sha256"/>
        <DigestValue>GCQiGtjOkL7AKHizc85o7ltHQzeLNX1kc5pEtL1qC1o=</DigestValue>
      </Reference>
      <Reference URI="/xl/worksheets/sheet24.xml?ContentType=application/vnd.openxmlformats-officedocument.spreadsheetml.worksheet+xml">
        <DigestMethod Algorithm="http://www.w3.org/2001/04/xmlenc#sha256"/>
        <DigestValue>yF0pZkFq66WxSVCf+UKDZi7YI/3UauxkKU6vPSIZDvI=</DigestValue>
      </Reference>
      <Reference URI="/xl/worksheets/sheet25.xml?ContentType=application/vnd.openxmlformats-officedocument.spreadsheetml.worksheet+xml">
        <DigestMethod Algorithm="http://www.w3.org/2001/04/xmlenc#sha256"/>
        <DigestValue>PgprxnUdnHgGzIUe27avNC4DHBOY+O6XY04QjNnwOAU=</DigestValue>
      </Reference>
      <Reference URI="/xl/worksheets/sheet26.xml?ContentType=application/vnd.openxmlformats-officedocument.spreadsheetml.worksheet+xml">
        <DigestMethod Algorithm="http://www.w3.org/2001/04/xmlenc#sha256"/>
        <DigestValue>VS/jLe5vGCKjKl5xaWI5XG9LkIJlmu8uR3a3nK+XWmE=</DigestValue>
      </Reference>
      <Reference URI="/xl/worksheets/sheet27.xml?ContentType=application/vnd.openxmlformats-officedocument.spreadsheetml.worksheet+xml">
        <DigestMethod Algorithm="http://www.w3.org/2001/04/xmlenc#sha256"/>
        <DigestValue>Io6ogLjSlqH+eW+CkuwG5TW0Wjqym7FHKWVa22Lb6pA=</DigestValue>
      </Reference>
      <Reference URI="/xl/worksheets/sheet28.xml?ContentType=application/vnd.openxmlformats-officedocument.spreadsheetml.worksheet+xml">
        <DigestMethod Algorithm="http://www.w3.org/2001/04/xmlenc#sha256"/>
        <DigestValue>IgUhnhajFhQAXzjLT12L1ATN8StJDDqi+XANQaRbXG0=</DigestValue>
      </Reference>
      <Reference URI="/xl/worksheets/sheet29.xml?ContentType=application/vnd.openxmlformats-officedocument.spreadsheetml.worksheet+xml">
        <DigestMethod Algorithm="http://www.w3.org/2001/04/xmlenc#sha256"/>
        <DigestValue>4Gnuu1Oz2kxM7NfEwDATchuUMapNn8mYo/0nLrOhXtY=</DigestValue>
      </Reference>
      <Reference URI="/xl/worksheets/sheet3.xml?ContentType=application/vnd.openxmlformats-officedocument.spreadsheetml.worksheet+xml">
        <DigestMethod Algorithm="http://www.w3.org/2001/04/xmlenc#sha256"/>
        <DigestValue>m2zYj8CnNcFsu9a7HiekoiDvcgJBJxwCsYZMnDx7+zk=</DigestValue>
      </Reference>
      <Reference URI="/xl/worksheets/sheet4.xml?ContentType=application/vnd.openxmlformats-officedocument.spreadsheetml.worksheet+xml">
        <DigestMethod Algorithm="http://www.w3.org/2001/04/xmlenc#sha256"/>
        <DigestValue>Qg1F7Nr89wUEnXq51SH4Cnjry7SGreYIsCcfJOChDQo=</DigestValue>
      </Reference>
      <Reference URI="/xl/worksheets/sheet5.xml?ContentType=application/vnd.openxmlformats-officedocument.spreadsheetml.worksheet+xml">
        <DigestMethod Algorithm="http://www.w3.org/2001/04/xmlenc#sha256"/>
        <DigestValue>CHrfk/Mkq9shGEHh6t/2yX1NWBhPa+zhCYkvY3sarFY=</DigestValue>
      </Reference>
      <Reference URI="/xl/worksheets/sheet6.xml?ContentType=application/vnd.openxmlformats-officedocument.spreadsheetml.worksheet+xml">
        <DigestMethod Algorithm="http://www.w3.org/2001/04/xmlenc#sha256"/>
        <DigestValue>ZXHk793rDfMYqtdo0c6X1CutpQxg1GOlIY1X3OBR10k=</DigestValue>
      </Reference>
      <Reference URI="/xl/worksheets/sheet7.xml?ContentType=application/vnd.openxmlformats-officedocument.spreadsheetml.worksheet+xml">
        <DigestMethod Algorithm="http://www.w3.org/2001/04/xmlenc#sha256"/>
        <DigestValue>j8Cv7NuvFqq/dzt2JwmiUx737SrazRrN2yODVmHFnHo=</DigestValue>
      </Reference>
      <Reference URI="/xl/worksheets/sheet8.xml?ContentType=application/vnd.openxmlformats-officedocument.spreadsheetml.worksheet+xml">
        <DigestMethod Algorithm="http://www.w3.org/2001/04/xmlenc#sha256"/>
        <DigestValue>qcHO+GrSuzDsJiSeg6s5G7kNhVhGlx9cqYGmwLdh/IQ=</DigestValue>
      </Reference>
      <Reference URI="/xl/worksheets/sheet9.xml?ContentType=application/vnd.openxmlformats-officedocument.spreadsheetml.worksheet+xml">
        <DigestMethod Algorithm="http://www.w3.org/2001/04/xmlenc#sha256"/>
        <DigestValue>VaSLYfzxzmDfeoj8yN+VRKu/3b2CmBqtRajkHacGX3E=</DigestValue>
      </Reference>
    </Manifest>
    <SignatureProperties>
      <SignatureProperty Id="idSignatureTime" Target="#idPackageSignature">
        <mdssi:SignatureTime xmlns:mdssi="http://schemas.openxmlformats.org/package/2006/digital-signature">
          <mdssi:Format>YYYY-MM-DDThh:mm:ssTZD</mdssi:Format>
          <mdssi:Value>2024-03-01T15:45:26Z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2024-03-01T15:45:26Z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bp1wOlrkwo6AkRK2yAkAf8RpERIUHsPBkP++OSJCcP4=</DigestValue>
    </Reference>
    <Reference Type="http://www.w3.org/2000/09/xmldsig#Object" URI="#idOfficeObject">
      <DigestMethod Algorithm="http://www.w3.org/2001/04/xmlenc#sha256"/>
      <DigestValue>N5m8KxcxCDWJ8llEh1gK9Q7Q2I/aU6O/zsT1T+BSBE4=</DigestValue>
    </Reference>
    <Reference Type="http://uri.etsi.org/01903#SignedProperties" URI="#idSignedProperties">
      <Transforms>
        <Transform Algorithm="http://www.w3.org/TR/2001/REC-xml-c14n-20010315"/>
      </Transforms>
      <DigestMethod Algorithm="http://www.w3.org/2001/04/xmlenc#sha256"/>
      <DigestValue>vQv8CqNI84DGwl/vHjHK1emB4ic70FOxYbnohHvl/As=</DigestValue>
    </Reference>
  </SignedInfo>
  <SignatureValue>dbv41ww6yYa3c0mfGZh/+WOXXHbr7lxBiGxSgTs8yfsCPLWbxHScpTW0tZ+A3egCHK35ehvl0FVt
9SQWnX8kLPT5yS4cSCyzd/Gg+gzv3/dHPjRGmzT83ofIv16b5ciFT85YXx4GOfTXckdYq6/5e/36
BxxaAFNomJREO/ZrrKJWj7eRosSFt8lz4QXhDLXJX8DpWB08Pr/LFTuAyzod0ZVSpMBXadNJnldX
MjzaabxR6+lVguN0cmaSLz3uLkMXUsF13hK2rZEiJIQs22/0jvsaoJe6S+2SKpdalNhhU+sE8EK9
HCBZOMWZ3iFGhrPq3T02HOwDqsiCnkXmMuTwKQ==</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Bqd1KGoBnyblqcVKIzztMzY/CiVlClAcGVSixiqhTb0=</DigestValue>
      </Reference>
      <Reference URI="/xl/drawings/drawing1.xml?ContentType=application/vnd.openxmlformats-officedocument.drawing+xml">
        <DigestMethod Algorithm="http://www.w3.org/2001/04/xmlenc#sha256"/>
        <DigestValue>8UznAeC8oa4Ew3iX/QTjCcvew3MR81lMbkd21hZdj6Y=</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Zf+2inOYROVAfhawxowIAh57tXNb6KmisDMViR1ikcU=</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Zf+2inOYROVAfhawxowIAh57tXNb6KmisDMViR1ikcU=</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RFWauO5IzY/QwinSzg9315xPkPnYPzcpGYL6uF+VChY=</DigestValue>
      </Reference>
      <Reference URI="/xl/styles.xml?ContentType=application/vnd.openxmlformats-officedocument.spreadsheetml.styles+xml">
        <DigestMethod Algorithm="http://www.w3.org/2001/04/xmlenc#sha256"/>
        <DigestValue>4nunBial1oIluzUpOzu8tbew2VYz5KllMseXx3Q50Hk=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pHUS1OheQfwmq5CnEiqzU9vzH1PvN39CIcDDclSKfh4=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M7blcWonhduiFxz2GvTdL5VQF3QSs3PqVscF5AbZI5U=</DigestValue>
      </Reference>
      <Reference URI="/xl/worksheets/sheet10.xml?ContentType=application/vnd.openxmlformats-officedocument.spreadsheetml.worksheet+xml">
        <DigestMethod Algorithm="http://www.w3.org/2001/04/xmlenc#sha256"/>
        <DigestValue>lgT8oC3YOUoM10oeo8GNuwly9fmbWDUO8kWR8WTKJQs=</DigestValue>
      </Reference>
      <Reference URI="/xl/worksheets/sheet11.xml?ContentType=application/vnd.openxmlformats-officedocument.spreadsheetml.worksheet+xml">
        <DigestMethod Algorithm="http://www.w3.org/2001/04/xmlenc#sha256"/>
        <DigestValue>Ynq64qi6YYEiA/lICm8eR9498MSKPrjezv0Y6QGbWIE=</DigestValue>
      </Reference>
      <Reference URI="/xl/worksheets/sheet12.xml?ContentType=application/vnd.openxmlformats-officedocument.spreadsheetml.worksheet+xml">
        <DigestMethod Algorithm="http://www.w3.org/2001/04/xmlenc#sha256"/>
        <DigestValue>FwGfjsMp8RU7W1nuAfCd0WVNf9zu74H4UM/AyuBPRYw=</DigestValue>
      </Reference>
      <Reference URI="/xl/worksheets/sheet13.xml?ContentType=application/vnd.openxmlformats-officedocument.spreadsheetml.worksheet+xml">
        <DigestMethod Algorithm="http://www.w3.org/2001/04/xmlenc#sha256"/>
        <DigestValue>Hj/iLaikpDzXCFRgI4CA4T+tPfZW2O5+LrdM1Pjk7Ew=</DigestValue>
      </Reference>
      <Reference URI="/xl/worksheets/sheet14.xml?ContentType=application/vnd.openxmlformats-officedocument.spreadsheetml.worksheet+xml">
        <DigestMethod Algorithm="http://www.w3.org/2001/04/xmlenc#sha256"/>
        <DigestValue>jdQwWXyXajszP26Jjs0ZaTicoigx7K284fDARlA3ADw=</DigestValue>
      </Reference>
      <Reference URI="/xl/worksheets/sheet15.xml?ContentType=application/vnd.openxmlformats-officedocument.spreadsheetml.worksheet+xml">
        <DigestMethod Algorithm="http://www.w3.org/2001/04/xmlenc#sha256"/>
        <DigestValue>XyTCi9JHJjWGRhdI2YospJC22sOaCIwJLRP2ARGiglg=</DigestValue>
      </Reference>
      <Reference URI="/xl/worksheets/sheet16.xml?ContentType=application/vnd.openxmlformats-officedocument.spreadsheetml.worksheet+xml">
        <DigestMethod Algorithm="http://www.w3.org/2001/04/xmlenc#sha256"/>
        <DigestValue>ylwjuz+kJAwk6VoFMoKRQ0kPARSc0u1BdRWYvPM9yNQ=</DigestValue>
      </Reference>
      <Reference URI="/xl/worksheets/sheet17.xml?ContentType=application/vnd.openxmlformats-officedocument.spreadsheetml.worksheet+xml">
        <DigestMethod Algorithm="http://www.w3.org/2001/04/xmlenc#sha256"/>
        <DigestValue>CtGJMNA2L5vsWyrb6XaCXy2y6S4via0FRx4CsOTEbEo=</DigestValue>
      </Reference>
      <Reference URI="/xl/worksheets/sheet18.xml?ContentType=application/vnd.openxmlformats-officedocument.spreadsheetml.worksheet+xml">
        <DigestMethod Algorithm="http://www.w3.org/2001/04/xmlenc#sha256"/>
        <DigestValue>vj03EnIdJSy1OL9PGzyXGkYx4nGsYXvFe5WySm9uwBE=</DigestValue>
      </Reference>
      <Reference URI="/xl/worksheets/sheet19.xml?ContentType=application/vnd.openxmlformats-officedocument.spreadsheetml.worksheet+xml">
        <DigestMethod Algorithm="http://www.w3.org/2001/04/xmlenc#sha256"/>
        <DigestValue>46alhFJHHvHILt0cjddS8XYcynIgNJTwzmuMQ7CcNI8=</DigestValue>
      </Reference>
      <Reference URI="/xl/worksheets/sheet2.xml?ContentType=application/vnd.openxmlformats-officedocument.spreadsheetml.worksheet+xml">
        <DigestMethod Algorithm="http://www.w3.org/2001/04/xmlenc#sha256"/>
        <DigestValue>wa9UMpZngw+rX4eVbdD1OSmNalLGDA+n3cOxI1jlDp0=</DigestValue>
      </Reference>
      <Reference URI="/xl/worksheets/sheet20.xml?ContentType=application/vnd.openxmlformats-officedocument.spreadsheetml.worksheet+xml">
        <DigestMethod Algorithm="http://www.w3.org/2001/04/xmlenc#sha256"/>
        <DigestValue>GlROPkEAe6zTBn+GD0u6stxnYuZKFtgkhXYF7E9yexI=</DigestValue>
      </Reference>
      <Reference URI="/xl/worksheets/sheet21.xml?ContentType=application/vnd.openxmlformats-officedocument.spreadsheetml.worksheet+xml">
        <DigestMethod Algorithm="http://www.w3.org/2001/04/xmlenc#sha256"/>
        <DigestValue>nNC0ZkEEflAoc6l1926I8xnlRY3poCud2OBNKLb2cb4=</DigestValue>
      </Reference>
      <Reference URI="/xl/worksheets/sheet22.xml?ContentType=application/vnd.openxmlformats-officedocument.spreadsheetml.worksheet+xml">
        <DigestMethod Algorithm="http://www.w3.org/2001/04/xmlenc#sha256"/>
        <DigestValue>z90Sb3N+W0DErX5zE5AtR7sZgREi1b/GCIfozkVPFCQ=</DigestValue>
      </Reference>
      <Reference URI="/xl/worksheets/sheet23.xml?ContentType=application/vnd.openxmlformats-officedocument.spreadsheetml.worksheet+xml">
        <DigestMethod Algorithm="http://www.w3.org/2001/04/xmlenc#sha256"/>
        <DigestValue>GCQiGtjOkL7AKHizc85o7ltHQzeLNX1kc5pEtL1qC1o=</DigestValue>
      </Reference>
      <Reference URI="/xl/worksheets/sheet24.xml?ContentType=application/vnd.openxmlformats-officedocument.spreadsheetml.worksheet+xml">
        <DigestMethod Algorithm="http://www.w3.org/2001/04/xmlenc#sha256"/>
        <DigestValue>yF0pZkFq66WxSVCf+UKDZi7YI/3UauxkKU6vPSIZDvI=</DigestValue>
      </Reference>
      <Reference URI="/xl/worksheets/sheet25.xml?ContentType=application/vnd.openxmlformats-officedocument.spreadsheetml.worksheet+xml">
        <DigestMethod Algorithm="http://www.w3.org/2001/04/xmlenc#sha256"/>
        <DigestValue>PgprxnUdnHgGzIUe27avNC4DHBOY+O6XY04QjNnwOAU=</DigestValue>
      </Reference>
      <Reference URI="/xl/worksheets/sheet26.xml?ContentType=application/vnd.openxmlformats-officedocument.spreadsheetml.worksheet+xml">
        <DigestMethod Algorithm="http://www.w3.org/2001/04/xmlenc#sha256"/>
        <DigestValue>VS/jLe5vGCKjKl5xaWI5XG9LkIJlmu8uR3a3nK+XWmE=</DigestValue>
      </Reference>
      <Reference URI="/xl/worksheets/sheet27.xml?ContentType=application/vnd.openxmlformats-officedocument.spreadsheetml.worksheet+xml">
        <DigestMethod Algorithm="http://www.w3.org/2001/04/xmlenc#sha256"/>
        <DigestValue>Io6ogLjSlqH+eW+CkuwG5TW0Wjqym7FHKWVa22Lb6pA=</DigestValue>
      </Reference>
      <Reference URI="/xl/worksheets/sheet28.xml?ContentType=application/vnd.openxmlformats-officedocument.spreadsheetml.worksheet+xml">
        <DigestMethod Algorithm="http://www.w3.org/2001/04/xmlenc#sha256"/>
        <DigestValue>IgUhnhajFhQAXzjLT12L1ATN8StJDDqi+XANQaRbXG0=</DigestValue>
      </Reference>
      <Reference URI="/xl/worksheets/sheet29.xml?ContentType=application/vnd.openxmlformats-officedocument.spreadsheetml.worksheet+xml">
        <DigestMethod Algorithm="http://www.w3.org/2001/04/xmlenc#sha256"/>
        <DigestValue>4Gnuu1Oz2kxM7NfEwDATchuUMapNn8mYo/0nLrOhXtY=</DigestValue>
      </Reference>
      <Reference URI="/xl/worksheets/sheet3.xml?ContentType=application/vnd.openxmlformats-officedocument.spreadsheetml.worksheet+xml">
        <DigestMethod Algorithm="http://www.w3.org/2001/04/xmlenc#sha256"/>
        <DigestValue>m2zYj8CnNcFsu9a7HiekoiDvcgJBJxwCsYZMnDx7+zk=</DigestValue>
      </Reference>
      <Reference URI="/xl/worksheets/sheet4.xml?ContentType=application/vnd.openxmlformats-officedocument.spreadsheetml.worksheet+xml">
        <DigestMethod Algorithm="http://www.w3.org/2001/04/xmlenc#sha256"/>
        <DigestValue>Qg1F7Nr89wUEnXq51SH4Cnjry7SGreYIsCcfJOChDQo=</DigestValue>
      </Reference>
      <Reference URI="/xl/worksheets/sheet5.xml?ContentType=application/vnd.openxmlformats-officedocument.spreadsheetml.worksheet+xml">
        <DigestMethod Algorithm="http://www.w3.org/2001/04/xmlenc#sha256"/>
        <DigestValue>CHrfk/Mkq9shGEHh6t/2yX1NWBhPa+zhCYkvY3sarFY=</DigestValue>
      </Reference>
      <Reference URI="/xl/worksheets/sheet6.xml?ContentType=application/vnd.openxmlformats-officedocument.spreadsheetml.worksheet+xml">
        <DigestMethod Algorithm="http://www.w3.org/2001/04/xmlenc#sha256"/>
        <DigestValue>ZXHk793rDfMYqtdo0c6X1CutpQxg1GOlIY1X3OBR10k=</DigestValue>
      </Reference>
      <Reference URI="/xl/worksheets/sheet7.xml?ContentType=application/vnd.openxmlformats-officedocument.spreadsheetml.worksheet+xml">
        <DigestMethod Algorithm="http://www.w3.org/2001/04/xmlenc#sha256"/>
        <DigestValue>j8Cv7NuvFqq/dzt2JwmiUx737SrazRrN2yODVmHFnHo=</DigestValue>
      </Reference>
      <Reference URI="/xl/worksheets/sheet8.xml?ContentType=application/vnd.openxmlformats-officedocument.spreadsheetml.worksheet+xml">
        <DigestMethod Algorithm="http://www.w3.org/2001/04/xmlenc#sha256"/>
        <DigestValue>qcHO+GrSuzDsJiSeg6s5G7kNhVhGlx9cqYGmwLdh/IQ=</DigestValue>
      </Reference>
      <Reference URI="/xl/worksheets/sheet9.xml?ContentType=application/vnd.openxmlformats-officedocument.spreadsheetml.worksheet+xml">
        <DigestMethod Algorithm="http://www.w3.org/2001/04/xmlenc#sha256"/>
        <DigestValue>VaSLYfzxzmDfeoj8yN+VRKu/3b2CmBqtRajkHacGX3E=</DigestValue>
      </Reference>
    </Manifest>
    <SignatureProperties>
      <SignatureProperty Id="idSignatureTime" Target="#idPackageSignature">
        <mdssi:SignatureTime xmlns:mdssi="http://schemas.openxmlformats.org/package/2006/digital-signature">
          <mdssi:Format>YYYY-MM-DDThh:mm:ssTZD</mdssi:Format>
          <mdssi:Value>2024-03-01T15:46:16Z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2024-03-01T15:46:16Z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2024-03-01T15:44:37Z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