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24226"/>
  <xr:revisionPtr revIDLastSave="0" documentId="13_ncr:1_{AFBC70C1-FCFC-4690-BFFE-E1CB985D27EC}" xr6:coauthVersionLast="47" xr6:coauthVersionMax="47" xr10:uidLastSave="{00000000-0000-0000-0000-000000000000}"/>
  <bookViews>
    <workbookView xWindow="-120" yWindow="-120" windowWidth="29040" windowHeight="15720" tabRatio="919"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07" l="1"/>
  <c r="B1" i="107"/>
  <c r="B2" i="106"/>
  <c r="B1" i="106"/>
  <c r="B2" i="105"/>
  <c r="B1" i="105"/>
  <c r="B2" i="104"/>
  <c r="B1" i="104"/>
  <c r="B2" i="103"/>
  <c r="B1" i="103"/>
  <c r="B2" i="102"/>
  <c r="B1" i="102"/>
  <c r="B2" i="101"/>
  <c r="B1" i="101"/>
  <c r="B2" i="100"/>
  <c r="B1" i="100"/>
  <c r="B2" i="99"/>
  <c r="B1" i="99"/>
  <c r="B2" i="98"/>
  <c r="B1" i="98"/>
  <c r="B2" i="97"/>
  <c r="B1" i="97"/>
  <c r="B2" i="95"/>
  <c r="B1" i="95"/>
  <c r="B2" i="92"/>
  <c r="B1" i="92"/>
  <c r="B2" i="93"/>
  <c r="B1" i="93"/>
  <c r="B2" i="91"/>
  <c r="B1" i="91"/>
  <c r="B2" i="64"/>
  <c r="B1" i="64"/>
  <c r="B2" i="90"/>
  <c r="B1" i="90"/>
  <c r="B2" i="69"/>
  <c r="B1" i="69"/>
  <c r="B2" i="94"/>
  <c r="B1" i="94"/>
  <c r="B2" i="89"/>
  <c r="B1" i="89"/>
  <c r="B2" i="73"/>
  <c r="B1" i="73"/>
  <c r="B2" i="88"/>
  <c r="B1" i="88"/>
  <c r="B2" i="52"/>
  <c r="B1" i="52"/>
  <c r="B2" i="86"/>
  <c r="B1" i="86"/>
  <c r="B1" i="75"/>
  <c r="B2" i="75"/>
  <c r="B2" i="85"/>
  <c r="G35" i="97"/>
  <c r="I25" i="93"/>
  <c r="K24" i="93"/>
  <c r="J24" i="93"/>
  <c r="I24" i="93"/>
  <c r="K23" i="93"/>
  <c r="K25" i="93" s="1"/>
  <c r="J23" i="93"/>
  <c r="J25" i="93" s="1"/>
  <c r="I23" i="93"/>
  <c r="G25" i="93" l="1"/>
  <c r="H24" i="93"/>
  <c r="G24" i="93"/>
  <c r="F24" i="93"/>
  <c r="F25" i="93" s="1"/>
  <c r="H23" i="93"/>
  <c r="G23" i="93"/>
  <c r="F23" i="93"/>
  <c r="F21" i="91"/>
  <c r="G21" i="91" s="1"/>
  <c r="H25" i="93" l="1"/>
  <c r="C10" i="102" l="1"/>
  <c r="C19" i="102" s="1"/>
  <c r="D22" i="98" l="1"/>
  <c r="G22" i="98"/>
  <c r="D12" i="101" l="1"/>
  <c r="C12" i="101"/>
  <c r="D7" i="101"/>
  <c r="D19" i="101" s="1"/>
  <c r="C7" i="101"/>
  <c r="C19" i="101" s="1"/>
  <c r="I34" i="100"/>
  <c r="H34" i="100"/>
  <c r="G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G21" i="99"/>
  <c r="F21" i="99"/>
  <c r="E21" i="99"/>
  <c r="D21" i="99"/>
  <c r="C21" i="99"/>
  <c r="I20" i="99"/>
  <c r="I19" i="99"/>
  <c r="I18" i="99"/>
  <c r="I17" i="99"/>
  <c r="I16" i="99"/>
  <c r="I15" i="99"/>
  <c r="I14" i="99"/>
  <c r="I13" i="99"/>
  <c r="I12" i="99"/>
  <c r="I11" i="99"/>
  <c r="I10" i="99"/>
  <c r="I9" i="99"/>
  <c r="I8" i="99"/>
  <c r="I7" i="99"/>
  <c r="H20" i="98"/>
  <c r="H19" i="98"/>
  <c r="H18" i="98"/>
  <c r="H17" i="98"/>
  <c r="H16" i="98"/>
  <c r="H15" i="98"/>
  <c r="H14" i="98"/>
  <c r="H12" i="98"/>
  <c r="H11" i="98"/>
  <c r="H10" i="98"/>
  <c r="H9" i="98"/>
  <c r="H8" i="98"/>
  <c r="I21" i="99" l="1"/>
  <c r="F33" i="97"/>
  <c r="E33" i="97"/>
  <c r="D33" i="97"/>
  <c r="C33" i="97"/>
  <c r="G24" i="97"/>
  <c r="F24" i="97"/>
  <c r="E24" i="97"/>
  <c r="D24" i="97"/>
  <c r="C24" i="97"/>
  <c r="G18" i="97"/>
  <c r="F18" i="97"/>
  <c r="E18" i="97"/>
  <c r="D18" i="97"/>
  <c r="C18" i="97"/>
  <c r="G14" i="97"/>
  <c r="F14" i="97"/>
  <c r="E14" i="97"/>
  <c r="D14" i="97"/>
  <c r="C14" i="97"/>
  <c r="G11" i="97"/>
  <c r="F11" i="97"/>
  <c r="E11" i="97"/>
  <c r="D11" i="97"/>
  <c r="C11" i="97"/>
  <c r="G21" i="97" l="1"/>
  <c r="C1" i="91"/>
  <c r="B2" i="83"/>
  <c r="G5" i="86"/>
  <c r="F5" i="86"/>
  <c r="E5" i="86"/>
  <c r="D5" i="86"/>
  <c r="C5" i="86"/>
  <c r="G5" i="84"/>
  <c r="F5" i="84"/>
  <c r="E5" i="84"/>
  <c r="D5" i="84"/>
  <c r="E6" i="86" l="1"/>
  <c r="E13" i="86" s="1"/>
  <c r="F6" i="86"/>
  <c r="F13" i="86" s="1"/>
  <c r="G6" i="86"/>
  <c r="G13" i="86" s="1"/>
  <c r="C21" i="94" l="1"/>
  <c r="C20" i="94"/>
  <c r="C19" i="94"/>
  <c r="B1" i="85" l="1"/>
  <c r="B1" i="83"/>
  <c r="C30" i="95" l="1"/>
  <c r="C26" i="95"/>
  <c r="C18" i="95"/>
  <c r="C8" i="95"/>
  <c r="C36" i="95" s="1"/>
  <c r="D6" i="86" l="1"/>
  <c r="D13" i="86" s="1"/>
  <c r="N20" i="92" l="1"/>
  <c r="N19" i="92"/>
  <c r="E19" i="92"/>
  <c r="N18" i="92"/>
  <c r="E18" i="92"/>
  <c r="N17" i="92"/>
  <c r="E17" i="92"/>
  <c r="N16" i="92"/>
  <c r="E16" i="92"/>
  <c r="N15" i="92"/>
  <c r="E15" i="92"/>
  <c r="M14" i="92"/>
  <c r="L14" i="92"/>
  <c r="K14" i="92"/>
  <c r="J14" i="92"/>
  <c r="I14" i="92"/>
  <c r="H14" i="92"/>
  <c r="G14" i="92"/>
  <c r="F14" i="92"/>
  <c r="E14" i="92"/>
  <c r="C14" i="92"/>
  <c r="N13" i="92"/>
  <c r="N12" i="92"/>
  <c r="E12" i="92"/>
  <c r="N11" i="92"/>
  <c r="E11" i="92"/>
  <c r="N10" i="92"/>
  <c r="E10" i="92"/>
  <c r="N9" i="92"/>
  <c r="E9" i="92"/>
  <c r="N8" i="92"/>
  <c r="E8" i="92"/>
  <c r="E7" i="92" s="1"/>
  <c r="M7" i="92"/>
  <c r="L7" i="92"/>
  <c r="L21" i="92" s="1"/>
  <c r="K7" i="92"/>
  <c r="J7" i="92"/>
  <c r="J21" i="92" s="1"/>
  <c r="I7" i="92"/>
  <c r="H7" i="92"/>
  <c r="H21" i="92" s="1"/>
  <c r="G7" i="92"/>
  <c r="G21" i="92" s="1"/>
  <c r="F7" i="92"/>
  <c r="F21" i="92" s="1"/>
  <c r="C7" i="92"/>
  <c r="N7" i="92" l="1"/>
  <c r="I21" i="92"/>
  <c r="E21" i="92"/>
  <c r="K21" i="92"/>
  <c r="N14" i="92"/>
  <c r="M21" i="92"/>
  <c r="C21" i="92"/>
  <c r="N21" i="92" l="1"/>
  <c r="S21" i="90"/>
  <c r="S20" i="90"/>
  <c r="S19" i="90"/>
  <c r="S18" i="90"/>
  <c r="S17" i="90"/>
  <c r="S16" i="90"/>
  <c r="S15" i="90"/>
  <c r="S14" i="90"/>
  <c r="S12" i="90"/>
  <c r="S11" i="90"/>
  <c r="S10" i="90"/>
  <c r="S9" i="90"/>
  <c r="S8" i="90"/>
  <c r="T21" i="64" l="1"/>
  <c r="U21" i="64"/>
  <c r="S21" i="64"/>
  <c r="C21" i="64"/>
  <c r="E22" i="91"/>
  <c r="D22" i="91"/>
  <c r="H21" i="91"/>
  <c r="H20" i="91"/>
  <c r="H19" i="91"/>
  <c r="H18" i="91"/>
  <c r="H17" i="91"/>
  <c r="H16" i="91"/>
  <c r="H15" i="91"/>
  <c r="H14" i="91"/>
  <c r="H12" i="91"/>
  <c r="H11" i="91"/>
  <c r="H10" i="91"/>
  <c r="H9" i="91"/>
  <c r="H8" i="91"/>
  <c r="K22" i="90" l="1"/>
  <c r="L22" i="90"/>
  <c r="M22" i="90"/>
  <c r="N22" i="90"/>
  <c r="O22" i="90"/>
  <c r="P22" i="90"/>
  <c r="Q22" i="90"/>
  <c r="R22" i="90"/>
  <c r="C22" i="90" l="1"/>
  <c r="D22" i="90" l="1"/>
  <c r="F22" i="90"/>
  <c r="G22" i="90"/>
  <c r="H22" i="90"/>
  <c r="J22" i="90"/>
  <c r="H8" i="85"/>
  <c r="F9" i="85"/>
  <c r="G9" i="85"/>
  <c r="G22" i="85" s="1"/>
  <c r="H10" i="85"/>
  <c r="H11" i="85"/>
  <c r="H12" i="85"/>
  <c r="H13" i="85"/>
  <c r="H14" i="85"/>
  <c r="H15" i="85"/>
  <c r="H16" i="85"/>
  <c r="H17" i="85"/>
  <c r="H18" i="85"/>
  <c r="H19" i="85"/>
  <c r="H20" i="85"/>
  <c r="H21" i="85"/>
  <c r="F22" i="85"/>
  <c r="H24" i="85"/>
  <c r="H25" i="85"/>
  <c r="H26" i="85"/>
  <c r="H27" i="85"/>
  <c r="H28" i="85"/>
  <c r="H29" i="85"/>
  <c r="F30" i="85"/>
  <c r="G30" i="85"/>
  <c r="F34" i="85"/>
  <c r="G34" i="85"/>
  <c r="G45" i="85" s="1"/>
  <c r="H35" i="85"/>
  <c r="H36" i="85"/>
  <c r="H37" i="85"/>
  <c r="H38" i="85"/>
  <c r="H39" i="85"/>
  <c r="H40" i="85"/>
  <c r="H41" i="85"/>
  <c r="H42" i="85"/>
  <c r="H43" i="85"/>
  <c r="H44" i="85"/>
  <c r="H47" i="85"/>
  <c r="H48" i="85"/>
  <c r="H49" i="85"/>
  <c r="H50" i="85"/>
  <c r="H51" i="85"/>
  <c r="H52" i="85"/>
  <c r="F53" i="85"/>
  <c r="G53" i="85"/>
  <c r="H58" i="85"/>
  <c r="H59" i="85"/>
  <c r="H60" i="85"/>
  <c r="F61" i="85"/>
  <c r="G61" i="85"/>
  <c r="H64" i="85"/>
  <c r="E66" i="85"/>
  <c r="H66" i="85"/>
  <c r="H34" i="85" l="1"/>
  <c r="H9" i="85"/>
  <c r="F31" i="85"/>
  <c r="G54" i="85"/>
  <c r="H53" i="85"/>
  <c r="F45" i="85"/>
  <c r="F54" i="85" s="1"/>
  <c r="H61" i="85"/>
  <c r="G31" i="85"/>
  <c r="H30" i="85"/>
  <c r="H22" i="85"/>
  <c r="H40" i="83"/>
  <c r="H39" i="83"/>
  <c r="H38" i="83"/>
  <c r="H37" i="83"/>
  <c r="H36" i="83"/>
  <c r="H35" i="83"/>
  <c r="H34" i="83"/>
  <c r="H33" i="83"/>
  <c r="G31" i="83"/>
  <c r="F31" i="83"/>
  <c r="F41" i="83" s="1"/>
  <c r="H30" i="83"/>
  <c r="H29" i="83"/>
  <c r="H28" i="83"/>
  <c r="H27" i="83"/>
  <c r="H26" i="83"/>
  <c r="H25" i="83"/>
  <c r="H24" i="83"/>
  <c r="H23" i="83"/>
  <c r="H22" i="83"/>
  <c r="H19" i="83"/>
  <c r="H18" i="83"/>
  <c r="H17" i="83"/>
  <c r="H16" i="83"/>
  <c r="H15" i="83"/>
  <c r="G14" i="83"/>
  <c r="G20" i="83" s="1"/>
  <c r="F14" i="83"/>
  <c r="F20" i="83" s="1"/>
  <c r="H13" i="83"/>
  <c r="H12" i="83"/>
  <c r="H11" i="83"/>
  <c r="H10" i="83"/>
  <c r="H9" i="83"/>
  <c r="H8" i="83"/>
  <c r="H7" i="83"/>
  <c r="H45" i="85" l="1"/>
  <c r="H54" i="85"/>
  <c r="H31" i="85"/>
  <c r="G56" i="85"/>
  <c r="G63" i="85" s="1"/>
  <c r="G65" i="85" s="1"/>
  <c r="G67" i="85" s="1"/>
  <c r="H14" i="83"/>
  <c r="H31" i="83"/>
  <c r="H20" i="83"/>
  <c r="G41" i="83"/>
  <c r="H41" i="83" s="1"/>
  <c r="F56" i="85"/>
  <c r="H56" i="85" s="1"/>
  <c r="F63" i="85" l="1"/>
  <c r="H63" i="85" s="1"/>
  <c r="C15" i="69"/>
  <c r="F65" i="85" l="1"/>
  <c r="H65" i="85" s="1"/>
  <c r="F67" i="85" l="1"/>
  <c r="H67" i="85" s="1"/>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G33" i="97" l="1"/>
  <c r="G37" i="97"/>
  <c r="G39" i="97" s="1"/>
  <c r="C35" i="95" l="1"/>
  <c r="C38" i="95" s="1"/>
  <c r="E37" i="83" l="1"/>
  <c r="C31" i="89" l="1"/>
  <c r="E10" i="83"/>
  <c r="E25" i="83"/>
  <c r="E39" i="83"/>
  <c r="C35" i="89"/>
  <c r="C47" i="89"/>
  <c r="E11" i="83"/>
  <c r="E26" i="83"/>
  <c r="E8" i="83"/>
  <c r="E24" i="83"/>
  <c r="E13" i="83"/>
  <c r="E23" i="83"/>
  <c r="E27" i="83"/>
  <c r="E64" i="85"/>
  <c r="E22" i="83"/>
  <c r="E36" i="83"/>
  <c r="E50" i="85"/>
  <c r="C43" i="89"/>
  <c r="E17" i="83"/>
  <c r="E34" i="83"/>
  <c r="E35" i="83"/>
  <c r="C52" i="89" l="1"/>
  <c r="D21" i="88" l="1"/>
  <c r="E60" i="85"/>
  <c r="E18" i="83"/>
  <c r="E8" i="85" l="1"/>
  <c r="E16" i="85"/>
  <c r="E15" i="85"/>
  <c r="E39" i="85"/>
  <c r="E37" i="85"/>
  <c r="E59" i="85"/>
  <c r="E11" i="85"/>
  <c r="E28" i="85"/>
  <c r="E27" i="85"/>
  <c r="E38" i="85"/>
  <c r="E17" i="85"/>
  <c r="E26" i="85"/>
  <c r="E14" i="85"/>
  <c r="E36" i="85"/>
  <c r="D30" i="85"/>
  <c r="D53" i="85"/>
  <c r="E18" i="85"/>
  <c r="E25" i="85"/>
  <c r="E24" i="85"/>
  <c r="C30" i="85"/>
  <c r="E44" i="85"/>
  <c r="C61" i="85"/>
  <c r="E58" i="85"/>
  <c r="E10" i="85"/>
  <c r="C9" i="85"/>
  <c r="E21" i="85"/>
  <c r="E43" i="85"/>
  <c r="E13" i="85"/>
  <c r="C34" i="85"/>
  <c r="E35" i="85"/>
  <c r="E52" i="85"/>
  <c r="F22" i="98"/>
  <c r="D61" i="85"/>
  <c r="E20" i="85"/>
  <c r="E42" i="85"/>
  <c r="D9" i="85"/>
  <c r="D22" i="85" s="1"/>
  <c r="E22" i="98"/>
  <c r="E12" i="85"/>
  <c r="E29" i="85"/>
  <c r="E51" i="85"/>
  <c r="I22" i="90"/>
  <c r="E47" i="85"/>
  <c r="C53" i="85"/>
  <c r="D34" i="85"/>
  <c r="D45" i="85" s="1"/>
  <c r="E19" i="85"/>
  <c r="E41" i="85"/>
  <c r="E40" i="85"/>
  <c r="E49" i="85"/>
  <c r="E48" i="85"/>
  <c r="C22" i="91"/>
  <c r="D54" i="85" l="1"/>
  <c r="E30" i="85"/>
  <c r="E53" i="85"/>
  <c r="D31" i="85"/>
  <c r="C22" i="85"/>
  <c r="E9" i="85"/>
  <c r="H21" i="98"/>
  <c r="S13" i="90"/>
  <c r="S22" i="90" s="1"/>
  <c r="E22" i="90"/>
  <c r="E61" i="85"/>
  <c r="G13" i="91"/>
  <c r="F22" i="91"/>
  <c r="D56" i="85"/>
  <c r="D63" i="85" s="1"/>
  <c r="D65" i="85" s="1"/>
  <c r="D67" i="85" s="1"/>
  <c r="C45" i="85"/>
  <c r="E34" i="85"/>
  <c r="G22" i="91" l="1"/>
  <c r="H22" i="91" s="1"/>
  <c r="H13" i="91"/>
  <c r="C22" i="98"/>
  <c r="H13" i="98"/>
  <c r="H22" i="98" s="1"/>
  <c r="E45" i="85"/>
  <c r="C54" i="85"/>
  <c r="E54" i="85" s="1"/>
  <c r="E22" i="85"/>
  <c r="C31" i="85"/>
  <c r="E31" i="85" l="1"/>
  <c r="C56" i="85"/>
  <c r="E56" i="85" l="1"/>
  <c r="C63" i="85"/>
  <c r="E33" i="83" l="1"/>
  <c r="C65" i="85"/>
  <c r="E63" i="85"/>
  <c r="E29" i="83" l="1"/>
  <c r="E15" i="83"/>
  <c r="D31" i="83"/>
  <c r="D41" i="83" s="1"/>
  <c r="E16" i="83"/>
  <c r="C14" i="83"/>
  <c r="E12" i="83"/>
  <c r="E7" i="83"/>
  <c r="E65" i="85"/>
  <c r="C67" i="85"/>
  <c r="E67" i="85" s="1"/>
  <c r="D14" i="83"/>
  <c r="E28" i="83"/>
  <c r="E19" i="83"/>
  <c r="C30" i="89" l="1"/>
  <c r="C41" i="89" s="1"/>
  <c r="E14" i="83"/>
  <c r="C37" i="69"/>
  <c r="D20" i="83"/>
  <c r="C21" i="88"/>
  <c r="E30" i="83" l="1"/>
  <c r="C31" i="83"/>
  <c r="E21" i="88" l="1"/>
  <c r="C5" i="73" s="1"/>
  <c r="C8" i="73" s="1"/>
  <c r="C13" i="73" s="1"/>
  <c r="E31" i="83"/>
  <c r="E9" i="83"/>
  <c r="C20" i="83"/>
  <c r="E20" i="83" s="1"/>
  <c r="C25" i="69"/>
  <c r="C6" i="86" l="1"/>
  <c r="C13" i="86" s="1"/>
  <c r="D12" i="94" l="1"/>
  <c r="D11" i="94"/>
  <c r="D13" i="94"/>
  <c r="D16" i="94"/>
  <c r="D15" i="94"/>
  <c r="D7" i="94"/>
  <c r="D21" i="94"/>
  <c r="D19" i="94"/>
  <c r="D8" i="94"/>
  <c r="D9" i="94"/>
  <c r="D17" i="94"/>
  <c r="D20" i="94"/>
  <c r="E38" i="83" l="1"/>
  <c r="E40" i="83" l="1"/>
  <c r="C41" i="83"/>
  <c r="E41" i="83" s="1"/>
  <c r="C45" i="69"/>
  <c r="C6" i="89" l="1"/>
  <c r="C12" i="89" l="1"/>
  <c r="C28" i="89" s="1"/>
</calcChain>
</file>

<file path=xl/sharedStrings.xml><?xml version="1.0" encoding="utf-8"?>
<sst xmlns="http://schemas.openxmlformats.org/spreadsheetml/2006/main" count="1158" uniqueCount="763">
  <si>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</si>
  <si>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</si>
  <si>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</si>
  <si>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</si>
  <si>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</si>
  <si>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</si>
  <si>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</si>
  <si>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</si>
  <si>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</si>
  <si>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</si>
  <si>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</si>
  <si>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</si>
  <si>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</si>
  <si>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</si>
  <si>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</si>
  <si>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</si>
  <si>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</si>
  <si>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</si>
  <si>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</si>
  <si>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</si>
  <si>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</si>
  <si>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</si>
  <si>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</si>
  <si>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</si>
  <si>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</si>
  <si>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</si>
  <si>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</si>
  <si>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</si>
  <si>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</si>
  <si>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</si>
  <si>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</si>
  <si>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</si>
  <si>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</si>
  <si>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</si>
  <si>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</si>
  <si>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</si>
  <si>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</si>
  <si>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</si>
  <si>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</si>
  <si>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</si>
  <si>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</si>
  <si>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</si>
  <si>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</si>
  <si>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</si>
  <si>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</si>
  <si>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</si>
  <si>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</si>
  <si>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</si>
  <si>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</si>
  <si>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</si>
  <si>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</si>
  <si>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</si>
  <si>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</si>
  <si>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</si>
  <si>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</si>
  <si>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</si>
  <si>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</si>
  <si>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</si>
  <si>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</si>
  <si>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</si>
  <si>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</si>
  <si>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</si>
  <si>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</si>
  <si>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</si>
  <si>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</si>
  <si>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</si>
  <si>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</si>
  <si>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</si>
  <si>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</si>
  <si>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</si>
  <si>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</si>
  <si>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</si>
  <si>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</si>
  <si>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</si>
  <si>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</si>
  <si>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</si>
  <si>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</si>
  <si>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</si>
  <si>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</si>
  <si>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</si>
  <si>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</si>
  <si>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</si>
  <si>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</si>
  <si>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</si>
  <si>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</si>
  <si>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</si>
  <si>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</si>
  <si>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</si>
  <si>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</si>
  <si>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</si>
  <si>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</si>
  <si>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</si>
  <si>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</si>
  <si>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</si>
  <si>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</si>
  <si>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</si>
  <si>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</si>
  <si>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</si>
  <si>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</si>
  <si>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</si>
  <si>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</si>
  <si>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</si>
  <si>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</si>
  <si>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</si>
  <si>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</si>
  <si>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</si>
  <si>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</si>
  <si>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</si>
  <si>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</si>
  <si>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</si>
  <si>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</si>
  <si>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</si>
  <si>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</si>
  <si>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</si>
  <si>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</si>
  <si>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</si>
  <si>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</si>
  <si>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</si>
  <si>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</si>
  <si>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</si>
  <si>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</si>
  <si>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</si>
  <si>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</si>
  <si>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</si>
  <si>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</si>
  <si>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</si>
  <si>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</si>
  <si>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</si>
  <si>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</si>
  <si>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</si>
  <si>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</si>
  <si>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</si>
  <si>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</si>
  <si>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</si>
  <si>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</si>
  <si>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</si>
  <si>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</si>
  <si>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</si>
  <si>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</si>
  <si>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</si>
  <si>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</si>
  <si>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</si>
  <si>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</si>
  <si>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</si>
  <si>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</si>
  <si>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</si>
  <si>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</si>
  <si>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</si>
  <si>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</si>
  <si>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</si>
  <si>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</si>
  <si>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</si>
  <si>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</si>
  <si>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</si>
  <si>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</si>
  <si>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</si>
  <si>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</si>
  <si>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</si>
  <si>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</si>
  <si>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</si>
  <si>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</si>
  <si>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</si>
  <si>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</si>
  <si>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</si>
  <si>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</si>
  <si>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</si>
  <si>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</si>
  <si>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</si>
  <si>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</si>
  <si>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</si>
  <si>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</si>
  <si>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</si>
  <si>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</si>
  <si>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</si>
  <si>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</si>
  <si>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</si>
  <si>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</si>
  <si>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</si>
  <si>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</si>
  <si>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</si>
  <si>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</si>
  <si>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</si>
  <si>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</si>
  <si>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</si>
  <si>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</si>
  <si>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</si>
  <si>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</si>
  <si>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</si>
  <si>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</si>
  <si>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</si>
  <si>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</si>
  <si>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</si>
  <si>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</si>
  <si>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</si>
  <si>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</si>
  <si>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</si>
  <si>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</si>
  <si>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</si>
  <si>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</si>
  <si>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</si>
  <si>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</si>
  <si>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</si>
  <si>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</si>
  <si>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</si>
  <si>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</si>
  <si>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</si>
  <si>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</si>
  <si>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</si>
  <si>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</si>
  <si>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</si>
  <si>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</si>
  <si>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</si>
  <si>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</si>
  <si>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</si>
  <si>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</si>
  <si>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</si>
  <si>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</si>
  <si>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</si>
  <si>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</si>
  <si>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</si>
  <si>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</si>
  <si>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</si>
  <si>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</si>
  <si>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</si>
  <si>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</si>
  <si>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</si>
  <si>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</si>
  <si>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</si>
  <si>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</si>
  <si>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</si>
  <si>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</si>
  <si>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</si>
  <si>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</si>
  <si>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</si>
  <si>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</si>
  <si>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</si>
  <si>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</si>
  <si>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</si>
  <si>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</si>
  <si>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</si>
  <si>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</si>
  <si>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</si>
  <si>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</si>
  <si>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</si>
  <si>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</si>
  <si>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</si>
  <si>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</si>
  <si>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</si>
  <si>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</si>
  <si>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</si>
  <si>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</si>
  <si>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</si>
  <si>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</si>
  <si>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</si>
  <si>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</si>
  <si>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</si>
  <si>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</si>
  <si>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</si>
  <si>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</si>
  <si>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</si>
  <si>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</si>
  <si>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</si>
  <si>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</si>
  <si>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</si>
  <si>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</si>
  <si>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</si>
  <si>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</si>
  <si>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</si>
  <si>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</si>
  <si>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</si>
  <si>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</si>
  <si>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</si>
  <si>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</si>
  <si>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</si>
  <si>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</si>
  <si>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</si>
  <si>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</si>
  <si>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</si>
  <si>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</si>
  <si>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</si>
  <si>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</si>
  <si>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</si>
  <si>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</si>
  <si>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</si>
  <si>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</si>
  <si>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</si>
  <si>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</si>
  <si>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</si>
  <si>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</si>
  <si>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</si>
  <si>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</si>
  <si>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</si>
  <si>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</si>
  <si>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</si>
  <si>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</si>
  <si>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</si>
  <si>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</si>
  <si>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</si>
  <si>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</si>
  <si>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</si>
  <si>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</si>
  <si>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</si>
  <si>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</si>
  <si>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</si>
  <si>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</si>
  <si>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</si>
  <si>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</si>
  <si>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</si>
  <si>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</si>
  <si>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</si>
  <si>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</si>
  <si>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</si>
  <si>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</si>
  <si>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</si>
  <si>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</si>
  <si>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</si>
  <si>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</si>
  <si>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</si>
  <si>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</si>
  <si>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</si>
  <si>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</si>
  <si>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</si>
  <si>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</si>
  <si>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</si>
  <si>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</si>
  <si>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</si>
  <si>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</si>
  <si>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</si>
  <si>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</si>
  <si>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</si>
  <si>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</si>
  <si>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</si>
  <si>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</si>
  <si>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</si>
  <si>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</si>
  <si>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</si>
  <si>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</si>
  <si>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</si>
  <si>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</si>
  <si>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</si>
  <si>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</si>
  <si>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</si>
  <si>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</si>
  <si>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</si>
  <si>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</si>
  <si>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</si>
  <si>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</si>
  <si>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</si>
  <si>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</si>
  <si>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</si>
  <si>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</si>
  <si>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</si>
  <si>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</si>
  <si>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</si>
  <si>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</si>
  <si>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</si>
  <si>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</si>
  <si>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</si>
  <si>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</si>
  <si>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</si>
  <si>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</si>
  <si>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</si>
  <si>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</si>
  <si>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</si>
  <si>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</si>
  <si>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</si>
  <si>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</si>
  <si>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</si>
  <si>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</si>
  <si>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</si>
  <si>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</si>
  <si>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</si>
  <si>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</si>
  <si>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</si>
  <si>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</si>
  <si>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</si>
  <si>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</si>
  <si>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</si>
  <si>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</si>
  <si>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</si>
  <si>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</si>
  <si>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</si>
  <si>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</si>
  <si>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</si>
  <si>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</si>
  <si>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</si>
  <si>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</si>
  <si>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</si>
  <si>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</si>
  <si>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</si>
  <si>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</si>
  <si>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</si>
  <si>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</si>
  <si>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</si>
  <si>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</si>
  <si>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</si>
  <si>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</si>
  <si>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</si>
  <si>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</si>
  <si>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</si>
  <si>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</si>
  <si>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</si>
  <si>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</si>
  <si>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</si>
  <si>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</si>
  <si>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</si>
  <si>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</si>
  <si>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</si>
  <si>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</si>
  <si>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</si>
  <si>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</si>
  <si>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</si>
  <si>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</si>
  <si>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</si>
  <si>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</si>
  <si>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</si>
  <si>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</si>
  <si>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</si>
  <si>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</si>
  <si>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</si>
  <si>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</si>
  <si>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</si>
  <si>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</si>
  <si>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</si>
  <si>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</si>
  <si>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</si>
  <si>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</si>
  <si>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</si>
  <si>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</si>
  <si>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</si>
  <si>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</si>
  <si>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</si>
  <si>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</si>
  <si>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</si>
  <si>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</si>
  <si>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</si>
  <si>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</si>
  <si>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</si>
  <si>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</si>
  <si>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</si>
  <si>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</si>
  <si>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</si>
  <si>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</si>
  <si>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</si>
  <si>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</si>
  <si>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</si>
  <si>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</si>
  <si>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</si>
  <si>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</si>
  <si>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</si>
  <si>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</si>
  <si>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</si>
  <si>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</si>
  <si>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</si>
  <si>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</si>
  <si>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</si>
  <si>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</si>
  <si>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</si>
  <si>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</si>
  <si>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</si>
  <si>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</si>
  <si>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</si>
  <si>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</si>
  <si>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</si>
  <si>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</si>
  <si>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</si>
  <si>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</si>
  <si>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</si>
  <si>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</si>
  <si>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</si>
  <si>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</si>
  <si>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</si>
  <si>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</si>
  <si>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</si>
  <si>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</si>
  <si>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</si>
  <si>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</si>
  <si>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</si>
  <si>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</si>
  <si>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</si>
  <si>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</si>
  <si>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</si>
  <si>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</si>
  <si>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</si>
  <si>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</si>
  <si>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</si>
  <si>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</si>
  <si>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</si>
  <si>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</si>
  <si>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</si>
  <si>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</si>
  <si>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</si>
  <si>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</si>
  <si>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</si>
  <si>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</si>
  <si>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</si>
  <si>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</si>
  <si>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</si>
  <si>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</si>
  <si>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</si>
  <si>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</si>
  <si>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</si>
  <si>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</si>
  <si>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</si>
  <si>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</si>
  <si>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</si>
  <si>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</si>
  <si>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</si>
  <si>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</si>
  <si>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</si>
  <si>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</si>
  <si>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</si>
  <si>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</si>
  <si>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</si>
  <si>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</si>
  <si>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</si>
  <si>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</si>
  <si>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</si>
  <si>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</si>
  <si>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</si>
  <si>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</si>
  <si>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</si>
  <si>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</si>
  <si>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</si>
  <si>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</si>
  <si>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</si>
  <si>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</si>
  <si>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</si>
  <si>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</si>
  <si>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</si>
  <si>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</si>
  <si>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</si>
  <si>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</si>
  <si>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</si>
  <si>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</si>
  <si>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</si>
  <si>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</si>
  <si>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</si>
  <si>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</si>
  <si>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</si>
  <si>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</si>
  <si>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</si>
  <si>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</si>
  <si>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</si>
  <si>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</si>
  <si>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</si>
  <si>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</si>
  <si>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</si>
  <si>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</si>
  <si>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</si>
  <si>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</si>
  <si>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</si>
  <si>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</si>
  <si>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</si>
  <si>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</si>
  <si>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</si>
  <si>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</si>
  <si>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</si>
  <si>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</si>
  <si>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</si>
  <si>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</si>
  <si>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</si>
  <si>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</si>
  <si>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</si>
  <si>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</si>
  <si>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</si>
  <si>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</si>
  <si>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</si>
  <si>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</si>
  <si>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</si>
  <si>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</si>
  <si>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</si>
  <si>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</si>
  <si>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</si>
  <si>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</si>
  <si>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</si>
  <si>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</si>
  <si>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</si>
  <si>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</si>
  <si>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</si>
  <si>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</si>
  <si>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</si>
  <si>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</si>
  <si>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</si>
  <si>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</si>
  <si>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</si>
  <si>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</si>
  <si>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</si>
  <si>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</si>
  <si>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</si>
  <si>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</si>
  <si>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</si>
  <si>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</si>
  <si>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</si>
  <si>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</si>
  <si>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</si>
  <si>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</si>
  <si>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</si>
  <si>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</si>
  <si>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</si>
  <si>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</si>
  <si>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</si>
  <si>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</si>
  <si>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</si>
  <si>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</si>
  <si>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</si>
  <si>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</si>
  <si>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</si>
  <si>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</si>
  <si>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</si>
  <si>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</si>
  <si>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</si>
  <si>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</si>
  <si>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</si>
  <si>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</si>
  <si>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</si>
  <si>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</si>
  <si>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</si>
  <si>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</si>
  <si>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</si>
  <si>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</si>
  <si>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</si>
  <si>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</si>
  <si>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</si>
  <si>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</si>
  <si>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</si>
  <si>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</si>
  <si>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</si>
  <si>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</si>
  <si>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</si>
  <si>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</si>
  <si>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</si>
  <si>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</si>
  <si>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</si>
  <si>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</si>
  <si>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</si>
  <si>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</si>
  <si>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</si>
  <si>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</si>
  <si>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</si>
  <si>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</si>
  <si>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</si>
  <si>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</si>
  <si>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</si>
  <si>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</si>
  <si>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</si>
  <si>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</si>
  <si>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</si>
  <si>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</si>
  <si>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</si>
  <si>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</si>
  <si>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</si>
  <si>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</si>
  <si>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</si>
  <si>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</si>
  <si>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</si>
  <si>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</si>
  <si>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</si>
  <si>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</si>
  <si>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</si>
  <si>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</si>
  <si>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</si>
  <si>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</si>
  <si>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</si>
  <si>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</si>
  <si>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</si>
  <si>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</si>
  <si>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</si>
  <si>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</si>
  <si>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</si>
  <si>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</si>
  <si>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</si>
  <si>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</si>
  <si>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</si>
  <si>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</si>
  <si>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</si>
  <si>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</si>
  <si>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</si>
  <si>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</si>
  <si>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</si>
  <si>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</si>
  <si>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</si>
  <si>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</si>
  <si>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</si>
  <si>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</si>
  <si>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</si>
  <si>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</si>
  <si>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</si>
  <si>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</si>
  <si>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</si>
  <si>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</si>
  <si>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</si>
  <si>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</si>
  <si>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</si>
  <si>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</si>
  <si>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</si>
  <si>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</si>
  <si>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</si>
  <si>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</si>
  <si>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</si>
  <si>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</si>
  <si>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</si>
  <si>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</si>
  <si>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</si>
  <si>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</si>
  <si>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</si>
  <si>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</si>
  <si>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</si>
  <si>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</si>
  <si>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</si>
  <si>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</si>
  <si>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</si>
  <si>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</si>
  <si>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</si>
  <si>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</si>
  <si>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</si>
  <si>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</si>
  <si>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</si>
  <si>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</si>
  <si>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</si>
  <si>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</si>
  <si>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</si>
  <si>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</si>
  <si>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</si>
  <si>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</si>
  <si>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</si>
  <si>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</si>
  <si>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</si>
  <si>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</si>
  <si>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</si>
  <si>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</si>
  <si>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</si>
  <si>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</si>
  <si>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</si>
  <si>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</si>
  <si>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</si>
  <si>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</si>
  <si>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</si>
  <si>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</si>
  <si>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</si>
  <si>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Paysera Bank Georgia JSC</t>
  </si>
  <si>
    <t>Lasha Kakhishvili</t>
  </si>
  <si>
    <t>Dimitry Kumsishvili</t>
  </si>
  <si>
    <t>https://paysera.ge</t>
  </si>
  <si>
    <t>Non-independent chair</t>
  </si>
  <si>
    <t>Irakli Tevdorashvili</t>
  </si>
  <si>
    <t>Giorgi Mirotadze</t>
  </si>
  <si>
    <t>Nino Mepharishvili</t>
  </si>
  <si>
    <t>Non-independent member</t>
  </si>
  <si>
    <t>Independent member</t>
  </si>
  <si>
    <t>Irakli Toidze</t>
  </si>
  <si>
    <t>Giorgi Chrdileli</t>
  </si>
  <si>
    <t>Chief Executive Officer</t>
  </si>
  <si>
    <t>Chief Risk Officer/Risk Department</t>
  </si>
  <si>
    <t>Chief Financial Officer/Financial Department</t>
  </si>
  <si>
    <t>Mindia Sabanadze</t>
  </si>
  <si>
    <t>Zaza Buadze</t>
  </si>
  <si>
    <t>Irakli Vekua</t>
  </si>
  <si>
    <t>Ivane Tevdorashvili</t>
  </si>
  <si>
    <t>Table 9 (Capital), N2</t>
  </si>
  <si>
    <t>Table 9 (Capital), N6</t>
  </si>
  <si>
    <t>Disclosure:
1. The amount shown in the table 2.9: interest income from other sectors loans is obtained from the loans issued before commercial bank licensing.
2. The amount shown in foreign currency in column 12 of the table is related to the accounting of leases according to IFRS 16</t>
  </si>
  <si>
    <t>4Q-2022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</si>
</sst>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29">
    <font>
      <sz val="11"/>
      <color theme="1"/>
      <name val="Sylfaen"/>
      <family val="2"/>
      <scheme val="minor"/>
    </font>
    <font>
      <sz val="11"/>
      <color theme="1"/>
      <name val="Sylfaen"/>
      <family val="2"/>
      <scheme val="minor"/>
    </font>
    <font>
      <sz val="10"/>
      <name val="Arial"/>
      <family val="2"/>
    </font>
    <font>
      <sz val="10"/>
      <color theme="1"/>
      <name val="Sylfaen"/>
      <family val="2"/>
      <scheme val="minor"/>
    </font>
    <font>
      <b/>
      <sz val="10"/>
      <color theme="1"/>
      <name val="Sylfaen"/>
      <family val="2"/>
      <scheme val="minor"/>
    </font>
    <font>
      <sz val="10"/>
      <name val="Arial"/>
      <family val="2"/>
      <charset val="204"/>
    </font>
    <font>
      <u/>
      <sz val="10"/>
      <color indexed="12"/>
      <name val="Arial"/>
      <family val="2"/>
    </font>
    <font>
      <sz val="10"/>
      <color rgb="FFFF0000"/>
      <name val="Sylfaen"/>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Sylfaen"/>
      <family val="2"/>
      <scheme val="minor"/>
    </font>
    <font>
      <sz val="10"/>
      <color indexed="9"/>
      <name val="Calibri"/>
      <family val="2"/>
    </font>
    <font>
      <sz val="11"/>
      <color indexed="20"/>
      <name val="Calibri"/>
      <family val="2"/>
    </font>
    <font>
      <sz val="10"/>
      <color rgb="FF9C0006"/>
      <name val="Sylfaen"/>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Sylfaen"/>
      <family val="2"/>
      <scheme val="minor"/>
    </font>
    <font>
      <b/>
      <sz val="10"/>
      <color indexed="52"/>
      <name val="Calibri"/>
      <family val="2"/>
    </font>
    <font>
      <b/>
      <sz val="11"/>
      <color indexed="9"/>
      <name val="Calibri"/>
      <family val="2"/>
    </font>
    <font>
      <b/>
      <sz val="10"/>
      <color theme="0"/>
      <name val="Sylfaen"/>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Sylfaen"/>
      <family val="2"/>
      <scheme val="minor"/>
    </font>
    <font>
      <i/>
      <sz val="10"/>
      <color indexed="23"/>
      <name val="Calibri"/>
      <family val="2"/>
    </font>
    <font>
      <sz val="11"/>
      <color indexed="17"/>
      <name val="Calibri"/>
      <family val="2"/>
    </font>
    <font>
      <sz val="10"/>
      <color rgb="FF006100"/>
      <name val="Sylfaen"/>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Sylfaen"/>
      <family val="2"/>
      <scheme val="minor"/>
    </font>
    <font>
      <sz val="10"/>
      <color indexed="62"/>
      <name val="Calibri"/>
      <family val="2"/>
    </font>
    <font>
      <sz val="11"/>
      <color indexed="52"/>
      <name val="Calibri"/>
      <family val="2"/>
    </font>
    <font>
      <sz val="10"/>
      <color rgb="FFFA7D00"/>
      <name val="Sylfaen"/>
      <family val="2"/>
      <scheme val="minor"/>
    </font>
    <font>
      <sz val="10"/>
      <color indexed="52"/>
      <name val="Calibri"/>
      <family val="2"/>
    </font>
    <font>
      <sz val="11"/>
      <color indexed="60"/>
      <name val="Calibri"/>
      <family val="2"/>
    </font>
    <font>
      <sz val="10"/>
      <color rgb="FF9C6500"/>
      <name val="Sylfaen"/>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Sylfaen"/>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Sylfaen"/>
      <family val="2"/>
      <scheme val="minor"/>
    </font>
    <font>
      <sz val="10"/>
      <name val="Sylfaen"/>
      <family val="2"/>
      <scheme val="minor"/>
    </font>
    <font>
      <sz val="8"/>
      <color theme="1"/>
      <name val="Sylfaen"/>
      <family val="2"/>
      <scheme val="minor"/>
    </font>
    <font>
      <sz val="10"/>
      <name val="SPKolheti"/>
      <family val="1"/>
    </font>
    <font>
      <i/>
      <sz val="10"/>
      <color theme="1"/>
      <name val="Sylfaen"/>
      <family val="2"/>
      <scheme val="minor"/>
    </font>
    <font>
      <sz val="10"/>
      <color theme="1"/>
      <name val="Sylfaen"/>
      <family val="1"/>
      <scheme val="minor"/>
    </font>
    <font>
      <b/>
      <sz val="10"/>
      <name val="Sylfaen"/>
      <family val="1"/>
      <scheme val="minor"/>
    </font>
    <font>
      <sz val="10"/>
      <name val="Sylfaen"/>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Sylfaen"/>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Sylfaen"/>
      <family val="1"/>
      <scheme val="minor"/>
    </font>
    <font>
      <b/>
      <sz val="9"/>
      <name val="Sylfaen"/>
      <family val="1"/>
      <scheme val="minor"/>
    </font>
    <font>
      <i/>
      <sz val="9"/>
      <name val="Sylfaen"/>
      <family val="1"/>
      <scheme val="minor"/>
    </font>
    <font>
      <b/>
      <u/>
      <sz val="9"/>
      <color theme="1"/>
      <name val="Sylfaen"/>
      <family val="1"/>
    </font>
    <font>
      <sz val="9"/>
      <color theme="1"/>
      <name val="Sylfaen"/>
      <family val="1"/>
      <scheme val="minor"/>
    </font>
    <font>
      <sz val="9"/>
      <color theme="1"/>
      <name val="Sylfaen"/>
      <family val="2"/>
      <scheme val="minor"/>
    </font>
    <font>
      <sz val="9"/>
      <color rgb="FF000000"/>
      <name val="Sylfaen"/>
      <family val="1"/>
    </font>
    <font>
      <b/>
      <sz val="9"/>
      <color rgb="FF000000"/>
      <name val="Sylfaen"/>
      <family val="1"/>
    </font>
    <font>
      <b/>
      <sz val="9"/>
      <color theme="1"/>
      <name val="Sylfaen"/>
      <family val="1"/>
      <scheme val="minor"/>
    </font>
    <font>
      <i/>
      <sz val="10"/>
      <name val="Sylfaen"/>
      <family val="1"/>
    </font>
    <font>
      <sz val="10"/>
      <name val="Sylfaen"/>
      <family val="2"/>
      <charset val="204"/>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72" fontId="9" fillId="37" borderId="0"/>
    <xf numFmtId="173" fontId="9" fillId="37" borderId="0"/>
    <xf numFmtId="172" fontId="9" fillId="37" borderId="0"/>
    <xf numFmtId="0" fontId="10" fillId="38"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0" fontId="15" fillId="39" borderId="0" applyNumberFormat="0" applyBorder="0" applyAlignment="0" applyProtection="0"/>
    <xf numFmtId="174" fontId="18"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5" fontId="20" fillId="0" borderId="0" applyFill="0" applyBorder="0" applyAlignment="0"/>
    <xf numFmtId="175" fontId="20"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6" fontId="20" fillId="0" borderId="0" applyFill="0" applyBorder="0" applyAlignment="0"/>
    <xf numFmtId="177" fontId="20" fillId="0" borderId="0" applyFill="0" applyBorder="0" applyAlignment="0"/>
    <xf numFmtId="178" fontId="20" fillId="0" borderId="0" applyFill="0" applyBorder="0" applyAlignment="0"/>
    <xf numFmtId="179"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72"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72"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73"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72" fontId="23" fillId="64" borderId="41" applyNumberFormat="0" applyAlignment="0" applyProtection="0"/>
    <xf numFmtId="173" fontId="23" fillId="64" borderId="41" applyNumberFormat="0" applyAlignment="0" applyProtection="0"/>
    <xf numFmtId="172" fontId="23" fillId="64" borderId="41" applyNumberFormat="0" applyAlignment="0" applyProtection="0"/>
    <xf numFmtId="172" fontId="23" fillId="64" borderId="41" applyNumberFormat="0" applyAlignment="0" applyProtection="0"/>
    <xf numFmtId="173" fontId="23" fillId="64" borderId="41" applyNumberFormat="0" applyAlignment="0" applyProtection="0"/>
    <xf numFmtId="172" fontId="23" fillId="64" borderId="41" applyNumberFormat="0" applyAlignment="0" applyProtection="0"/>
    <xf numFmtId="172" fontId="23" fillId="64" borderId="41" applyNumberFormat="0" applyAlignment="0" applyProtection="0"/>
    <xf numFmtId="173" fontId="23" fillId="64" borderId="41" applyNumberFormat="0" applyAlignment="0" applyProtection="0"/>
    <xf numFmtId="172" fontId="23" fillId="64" borderId="41" applyNumberFormat="0" applyAlignment="0" applyProtection="0"/>
    <xf numFmtId="172" fontId="23" fillId="64" borderId="41" applyNumberFormat="0" applyAlignment="0" applyProtection="0"/>
    <xf numFmtId="173" fontId="23" fillId="64" borderId="41" applyNumberFormat="0" applyAlignment="0" applyProtection="0"/>
    <xf numFmtId="172" fontId="23" fillId="64" borderId="41" applyNumberFormat="0" applyAlignment="0" applyProtection="0"/>
    <xf numFmtId="0" fontId="21" fillId="64" borderId="41" applyNumberFormat="0" applyAlignment="0" applyProtection="0"/>
    <xf numFmtId="0" fontId="24" fillId="65" borderId="42" applyNumberFormat="0" applyAlignment="0" applyProtection="0"/>
    <xf numFmtId="0" fontId="25" fillId="10" borderId="37" applyNumberFormat="0" applyAlignment="0" applyProtection="0"/>
    <xf numFmtId="172"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0" fontId="24"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0" fontId="25" fillId="10" borderId="37"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173" fontId="26" fillId="65" borderId="42" applyNumberFormat="0" applyAlignment="0" applyProtection="0"/>
    <xf numFmtId="172" fontId="26" fillId="65" borderId="42" applyNumberFormat="0" applyAlignment="0" applyProtection="0"/>
    <xf numFmtId="0" fontId="24" fillId="65" borderId="42"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8" fillId="0" borderId="0"/>
    <xf numFmtId="176" fontId="20"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8" fillId="0" borderId="0"/>
    <xf numFmtId="14" fontId="29" fillId="0" borderId="0" applyFill="0" applyBorder="0" applyAlignment="0"/>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0" applyFont="0" applyFill="0" applyBorder="0" applyAlignment="0" applyProtection="0"/>
    <xf numFmtId="184"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0" fontId="31" fillId="0" borderId="0" applyNumberFormat="0" applyFill="0" applyBorder="0" applyAlignment="0" applyProtection="0"/>
    <xf numFmtId="172" fontId="2" fillId="0" borderId="0"/>
    <xf numFmtId="0" fontId="2" fillId="0" borderId="0"/>
    <xf numFmtId="172"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1" applyNumberFormat="0" applyAlignment="0" applyProtection="0">
      <alignment horizontal="left" vertical="center"/>
    </xf>
    <xf numFmtId="0" fontId="37" fillId="0" borderId="31" applyNumberFormat="0" applyAlignment="0" applyProtection="0">
      <alignment horizontal="left" vertical="center"/>
    </xf>
    <xf numFmtId="172" fontId="37" fillId="0" borderId="31" applyNumberFormat="0" applyAlignment="0" applyProtection="0">
      <alignment horizontal="left" vertical="center"/>
    </xf>
    <xf numFmtId="0" fontId="37" fillId="0" borderId="9">
      <alignment horizontal="left" vertical="center"/>
    </xf>
    <xf numFmtId="0" fontId="37" fillId="0" borderId="9">
      <alignment horizontal="left" vertical="center"/>
    </xf>
    <xf numFmtId="172" fontId="37" fillId="0" borderId="9">
      <alignment horizontal="left" vertical="center"/>
    </xf>
    <xf numFmtId="0" fontId="38" fillId="0" borderId="44" applyNumberFormat="0" applyFill="0" applyAlignment="0" applyProtection="0"/>
    <xf numFmtId="173" fontId="38" fillId="0" borderId="44" applyNumberFormat="0" applyFill="0" applyAlignment="0" applyProtection="0"/>
    <xf numFmtId="0" fontId="38" fillId="0" borderId="44" applyNumberFormat="0" applyFill="0" applyAlignment="0" applyProtection="0"/>
    <xf numFmtId="172" fontId="38" fillId="0" borderId="44" applyNumberFormat="0" applyFill="0" applyAlignment="0" applyProtection="0"/>
    <xf numFmtId="172" fontId="38" fillId="0" borderId="44" applyNumberFormat="0" applyFill="0" applyAlignment="0" applyProtection="0"/>
    <xf numFmtId="172" fontId="38" fillId="0" borderId="44" applyNumberFormat="0" applyFill="0" applyAlignment="0" applyProtection="0"/>
    <xf numFmtId="173" fontId="38" fillId="0" borderId="44" applyNumberFormat="0" applyFill="0" applyAlignment="0" applyProtection="0"/>
    <xf numFmtId="172" fontId="38" fillId="0" borderId="44" applyNumberFormat="0" applyFill="0" applyAlignment="0" applyProtection="0"/>
    <xf numFmtId="172" fontId="38" fillId="0" borderId="44" applyNumberFormat="0" applyFill="0" applyAlignment="0" applyProtection="0"/>
    <xf numFmtId="173" fontId="38" fillId="0" borderId="44" applyNumberFormat="0" applyFill="0" applyAlignment="0" applyProtection="0"/>
    <xf numFmtId="172" fontId="38" fillId="0" borderId="44" applyNumberFormat="0" applyFill="0" applyAlignment="0" applyProtection="0"/>
    <xf numFmtId="172" fontId="38" fillId="0" borderId="44" applyNumberFormat="0" applyFill="0" applyAlignment="0" applyProtection="0"/>
    <xf numFmtId="173" fontId="38" fillId="0" borderId="44" applyNumberFormat="0" applyFill="0" applyAlignment="0" applyProtection="0"/>
    <xf numFmtId="172" fontId="38" fillId="0" borderId="44" applyNumberFormat="0" applyFill="0" applyAlignment="0" applyProtection="0"/>
    <xf numFmtId="172" fontId="38" fillId="0" borderId="44" applyNumberFormat="0" applyFill="0" applyAlignment="0" applyProtection="0"/>
    <xf numFmtId="173" fontId="38" fillId="0" borderId="44" applyNumberFormat="0" applyFill="0" applyAlignment="0" applyProtection="0"/>
    <xf numFmtId="172" fontId="38" fillId="0" borderId="44" applyNumberFormat="0" applyFill="0" applyAlignment="0" applyProtection="0"/>
    <xf numFmtId="0" fontId="38" fillId="0" borderId="44" applyNumberFormat="0" applyFill="0" applyAlignment="0" applyProtection="0"/>
    <xf numFmtId="0" fontId="39" fillId="0" borderId="45" applyNumberFormat="0" applyFill="0" applyAlignment="0" applyProtection="0"/>
    <xf numFmtId="173" fontId="39" fillId="0" borderId="45" applyNumberFormat="0" applyFill="0" applyAlignment="0" applyProtection="0"/>
    <xf numFmtId="0" fontId="39" fillId="0" borderId="45" applyNumberFormat="0" applyFill="0" applyAlignment="0" applyProtection="0"/>
    <xf numFmtId="172" fontId="39" fillId="0" borderId="45" applyNumberFormat="0" applyFill="0" applyAlignment="0" applyProtection="0"/>
    <xf numFmtId="172" fontId="39" fillId="0" borderId="45" applyNumberFormat="0" applyFill="0" applyAlignment="0" applyProtection="0"/>
    <xf numFmtId="172" fontId="39" fillId="0" borderId="45" applyNumberFormat="0" applyFill="0" applyAlignment="0" applyProtection="0"/>
    <xf numFmtId="173" fontId="39" fillId="0" borderId="45" applyNumberFormat="0" applyFill="0" applyAlignment="0" applyProtection="0"/>
    <xf numFmtId="172" fontId="39" fillId="0" borderId="45" applyNumberFormat="0" applyFill="0" applyAlignment="0" applyProtection="0"/>
    <xf numFmtId="172" fontId="39" fillId="0" borderId="45" applyNumberFormat="0" applyFill="0" applyAlignment="0" applyProtection="0"/>
    <xf numFmtId="173" fontId="39" fillId="0" borderId="45" applyNumberFormat="0" applyFill="0" applyAlignment="0" applyProtection="0"/>
    <xf numFmtId="172" fontId="39" fillId="0" borderId="45" applyNumberFormat="0" applyFill="0" applyAlignment="0" applyProtection="0"/>
    <xf numFmtId="172" fontId="39" fillId="0" borderId="45" applyNumberFormat="0" applyFill="0" applyAlignment="0" applyProtection="0"/>
    <xf numFmtId="173" fontId="39" fillId="0" borderId="45" applyNumberFormat="0" applyFill="0" applyAlignment="0" applyProtection="0"/>
    <xf numFmtId="172" fontId="39" fillId="0" borderId="45" applyNumberFormat="0" applyFill="0" applyAlignment="0" applyProtection="0"/>
    <xf numFmtId="172" fontId="39" fillId="0" borderId="45" applyNumberFormat="0" applyFill="0" applyAlignment="0" applyProtection="0"/>
    <xf numFmtId="173" fontId="39" fillId="0" borderId="45" applyNumberFormat="0" applyFill="0" applyAlignment="0" applyProtection="0"/>
    <xf numFmtId="172" fontId="39" fillId="0" borderId="45" applyNumberFormat="0" applyFill="0" applyAlignment="0" applyProtection="0"/>
    <xf numFmtId="0" fontId="39" fillId="0" borderId="45" applyNumberFormat="0" applyFill="0" applyAlignment="0" applyProtection="0"/>
    <xf numFmtId="0" fontId="40" fillId="0" borderId="46" applyNumberFormat="0" applyFill="0" applyAlignment="0" applyProtection="0"/>
    <xf numFmtId="173" fontId="40" fillId="0" borderId="46" applyNumberFormat="0" applyFill="0" applyAlignment="0" applyProtection="0"/>
    <xf numFmtId="0" fontId="40" fillId="0" borderId="46" applyNumberFormat="0" applyFill="0" applyAlignment="0" applyProtection="0"/>
    <xf numFmtId="172" fontId="40" fillId="0" borderId="46" applyNumberFormat="0" applyFill="0" applyAlignment="0" applyProtection="0"/>
    <xf numFmtId="0" fontId="40" fillId="0" borderId="46" applyNumberFormat="0" applyFill="0" applyAlignment="0" applyProtection="0"/>
    <xf numFmtId="172" fontId="40" fillId="0" borderId="46" applyNumberFormat="0" applyFill="0" applyAlignment="0" applyProtection="0"/>
    <xf numFmtId="0" fontId="40" fillId="0" borderId="46" applyNumberFormat="0" applyFill="0" applyAlignment="0" applyProtection="0"/>
    <xf numFmtId="0" fontId="40" fillId="0" borderId="46" applyNumberFormat="0" applyFill="0" applyAlignment="0" applyProtection="0"/>
    <xf numFmtId="172" fontId="40" fillId="0" borderId="46" applyNumberFormat="0" applyFill="0" applyAlignment="0" applyProtection="0"/>
    <xf numFmtId="173" fontId="40" fillId="0" borderId="46" applyNumberFormat="0" applyFill="0" applyAlignment="0" applyProtection="0"/>
    <xf numFmtId="172" fontId="40" fillId="0" borderId="46" applyNumberFormat="0" applyFill="0" applyAlignment="0" applyProtection="0"/>
    <xf numFmtId="172" fontId="40" fillId="0" borderId="46" applyNumberFormat="0" applyFill="0" applyAlignment="0" applyProtection="0"/>
    <xf numFmtId="173" fontId="40" fillId="0" borderId="46" applyNumberFormat="0" applyFill="0" applyAlignment="0" applyProtection="0"/>
    <xf numFmtId="172" fontId="40" fillId="0" borderId="46" applyNumberFormat="0" applyFill="0" applyAlignment="0" applyProtection="0"/>
    <xf numFmtId="172" fontId="40" fillId="0" borderId="46" applyNumberFormat="0" applyFill="0" applyAlignment="0" applyProtection="0"/>
    <xf numFmtId="173" fontId="40" fillId="0" borderId="46" applyNumberFormat="0" applyFill="0" applyAlignment="0" applyProtection="0"/>
    <xf numFmtId="172" fontId="40" fillId="0" borderId="46" applyNumberFormat="0" applyFill="0" applyAlignment="0" applyProtection="0"/>
    <xf numFmtId="172" fontId="40" fillId="0" borderId="46" applyNumberFormat="0" applyFill="0" applyAlignment="0" applyProtection="0"/>
    <xf numFmtId="173" fontId="40" fillId="0" borderId="46" applyNumberFormat="0" applyFill="0" applyAlignment="0" applyProtection="0"/>
    <xf numFmtId="172" fontId="40" fillId="0" borderId="46" applyNumberFormat="0" applyFill="0" applyAlignment="0" applyProtection="0"/>
    <xf numFmtId="0" fontId="40" fillId="0" borderId="46" applyNumberFormat="0" applyFill="0" applyAlignment="0" applyProtection="0"/>
    <xf numFmtId="0" fontId="40" fillId="0" borderId="0" applyNumberFormat="0" applyFill="0" applyBorder="0" applyAlignment="0" applyProtection="0"/>
    <xf numFmtId="173"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37" fontId="41" fillId="0" borderId="0"/>
    <xf numFmtId="172" fontId="42" fillId="0" borderId="0"/>
    <xf numFmtId="0" fontId="42" fillId="0" borderId="0"/>
    <xf numFmtId="172" fontId="42" fillId="0" borderId="0"/>
    <xf numFmtId="172" fontId="37" fillId="0" borderId="0"/>
    <xf numFmtId="0" fontId="37" fillId="0" borderId="0"/>
    <xf numFmtId="172" fontId="37" fillId="0" borderId="0"/>
    <xf numFmtId="172" fontId="43" fillId="0" borderId="0"/>
    <xf numFmtId="0" fontId="43" fillId="0" borderId="0"/>
    <xf numFmtId="172" fontId="43" fillId="0" borderId="0"/>
    <xf numFmtId="172" fontId="44" fillId="0" borderId="0"/>
    <xf numFmtId="0" fontId="44" fillId="0" borderId="0"/>
    <xf numFmtId="172" fontId="44" fillId="0" borderId="0"/>
    <xf numFmtId="172" fontId="45" fillId="0" borderId="0"/>
    <xf numFmtId="0" fontId="45" fillId="0" borderId="0"/>
    <xf numFmtId="172" fontId="45" fillId="0" borderId="0"/>
    <xf numFmtId="172" fontId="46" fillId="0" borderId="0"/>
    <xf numFmtId="0" fontId="46" fillId="0" borderId="0"/>
    <xf numFmtId="172"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47" fillId="0" borderId="0" applyNumberFormat="0" applyFill="0" applyBorder="0" applyAlignment="0" applyProtection="0">
      <alignment vertical="top"/>
      <protection locked="0"/>
    </xf>
    <xf numFmtId="173" fontId="47" fillId="0" borderId="0" applyNumberFormat="0" applyFill="0" applyBorder="0" applyAlignment="0" applyProtection="0">
      <alignment vertical="top"/>
      <protection locked="0"/>
    </xf>
    <xf numFmtId="172" fontId="47" fillId="0" borderId="0" applyNumberFormat="0" applyFill="0" applyBorder="0" applyAlignment="0" applyProtection="0">
      <alignment vertical="top"/>
      <protection locked="0"/>
    </xf>
    <xf numFmtId="172" fontId="48" fillId="0" borderId="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72"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72"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73"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72" fontId="51" fillId="43" borderId="41" applyNumberFormat="0" applyAlignment="0" applyProtection="0"/>
    <xf numFmtId="173" fontId="51" fillId="43" borderId="41" applyNumberFormat="0" applyAlignment="0" applyProtection="0"/>
    <xf numFmtId="172" fontId="51" fillId="43" borderId="41" applyNumberFormat="0" applyAlignment="0" applyProtection="0"/>
    <xf numFmtId="172" fontId="51" fillId="43" borderId="41" applyNumberFormat="0" applyAlignment="0" applyProtection="0"/>
    <xf numFmtId="173" fontId="51" fillId="43" borderId="41" applyNumberFormat="0" applyAlignment="0" applyProtection="0"/>
    <xf numFmtId="172" fontId="51" fillId="43" borderId="41" applyNumberFormat="0" applyAlignment="0" applyProtection="0"/>
    <xf numFmtId="172" fontId="51" fillId="43" borderId="41" applyNumberFormat="0" applyAlignment="0" applyProtection="0"/>
    <xf numFmtId="173" fontId="51" fillId="43" borderId="41" applyNumberFormat="0" applyAlignment="0" applyProtection="0"/>
    <xf numFmtId="172" fontId="51" fillId="43" borderId="41" applyNumberFormat="0" applyAlignment="0" applyProtection="0"/>
    <xf numFmtId="172" fontId="51" fillId="43" borderId="41" applyNumberFormat="0" applyAlignment="0" applyProtection="0"/>
    <xf numFmtId="173" fontId="51" fillId="43" borderId="41" applyNumberFormat="0" applyAlignment="0" applyProtection="0"/>
    <xf numFmtId="172" fontId="51" fillId="43" borderId="41" applyNumberFormat="0" applyAlignment="0" applyProtection="0"/>
    <xf numFmtId="0" fontId="49" fillId="43" borderId="41" applyNumberFormat="0" applyAlignment="0" applyProtection="0"/>
    <xf numFmtId="3" fontId="2" fillId="72" borderId="3" applyFont="0">
      <alignment horizontal="right" vertical="center"/>
      <protection locked="0"/>
    </xf>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52" fillId="0" borderId="47" applyNumberFormat="0" applyFill="0" applyAlignment="0" applyProtection="0"/>
    <xf numFmtId="0" fontId="53" fillId="0" borderId="36" applyNumberFormat="0" applyFill="0" applyAlignment="0" applyProtection="0"/>
    <xf numFmtId="172" fontId="54" fillId="0" borderId="47" applyNumberFormat="0" applyFill="0" applyAlignment="0" applyProtection="0"/>
    <xf numFmtId="172" fontId="54" fillId="0" borderId="47" applyNumberFormat="0" applyFill="0" applyAlignment="0" applyProtection="0"/>
    <xf numFmtId="173" fontId="54" fillId="0" borderId="47" applyNumberFormat="0" applyFill="0" applyAlignment="0" applyProtection="0"/>
    <xf numFmtId="0" fontId="52" fillId="0" borderId="47"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172" fontId="54" fillId="0" borderId="47" applyNumberFormat="0" applyFill="0" applyAlignment="0" applyProtection="0"/>
    <xf numFmtId="173" fontId="54" fillId="0" borderId="47" applyNumberFormat="0" applyFill="0" applyAlignment="0" applyProtection="0"/>
    <xf numFmtId="172" fontId="54" fillId="0" borderId="47" applyNumberFormat="0" applyFill="0" applyAlignment="0" applyProtection="0"/>
    <xf numFmtId="172" fontId="54" fillId="0" borderId="47" applyNumberFormat="0" applyFill="0" applyAlignment="0" applyProtection="0"/>
    <xf numFmtId="173" fontId="54" fillId="0" borderId="47" applyNumberFormat="0" applyFill="0" applyAlignment="0" applyProtection="0"/>
    <xf numFmtId="172" fontId="54" fillId="0" borderId="47" applyNumberFormat="0" applyFill="0" applyAlignment="0" applyProtection="0"/>
    <xf numFmtId="172" fontId="54" fillId="0" borderId="47" applyNumberFormat="0" applyFill="0" applyAlignment="0" applyProtection="0"/>
    <xf numFmtId="173" fontId="54" fillId="0" borderId="47" applyNumberFormat="0" applyFill="0" applyAlignment="0" applyProtection="0"/>
    <xf numFmtId="172" fontId="54" fillId="0" borderId="47" applyNumberFormat="0" applyFill="0" applyAlignment="0" applyProtection="0"/>
    <xf numFmtId="172" fontId="54" fillId="0" borderId="47" applyNumberFormat="0" applyFill="0" applyAlignment="0" applyProtection="0"/>
    <xf numFmtId="173" fontId="54" fillId="0" borderId="47" applyNumberFormat="0" applyFill="0" applyAlignment="0" applyProtection="0"/>
    <xf numFmtId="172" fontId="54" fillId="0" borderId="47" applyNumberFormat="0" applyFill="0" applyAlignment="0" applyProtection="0"/>
    <xf numFmtId="0" fontId="52" fillId="0" borderId="47"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0" fontId="55" fillId="73" borderId="0" applyNumberFormat="0" applyBorder="0" applyAlignment="0" applyProtection="0"/>
    <xf numFmtId="1" fontId="58" fillId="0" borderId="0" applyProtection="0"/>
    <xf numFmtId="172" fontId="9" fillId="0" borderId="48"/>
    <xf numFmtId="173" fontId="9" fillId="0" borderId="48"/>
    <xf numFmtId="172" fontId="9"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59" fillId="0" borderId="0"/>
    <xf numFmtId="185" fontId="2"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0" fillId="0" borderId="0"/>
    <xf numFmtId="0" fontId="60" fillId="0" borderId="0"/>
    <xf numFmtId="0" fontId="59" fillId="0" borderId="0"/>
    <xf numFmtId="183" fontId="11" fillId="0" borderId="0"/>
    <xf numFmtId="183" fontId="2" fillId="0" borderId="0"/>
    <xf numFmtId="183" fontId="2" fillId="0" borderId="0"/>
    <xf numFmtId="0" fontId="2" fillId="0" borderId="0"/>
    <xf numFmtId="0" fontId="2"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11"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4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11" fillId="0" borderId="0"/>
    <xf numFmtId="0" fontId="11" fillId="0" borderId="0"/>
    <xf numFmtId="172"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72" fontId="11" fillId="0" borderId="0"/>
    <xf numFmtId="0" fontId="11" fillId="0" borderId="0"/>
    <xf numFmtId="0" fontId="1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183" fontId="11" fillId="0" borderId="0"/>
    <xf numFmtId="183" fontId="11"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1" fillId="0" borderId="0"/>
    <xf numFmtId="183" fontId="11" fillId="0" borderId="0"/>
    <xf numFmtId="183" fontId="11" fillId="0" borderId="0"/>
    <xf numFmtId="183"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83"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1" fillId="0" borderId="0"/>
    <xf numFmtId="0" fontId="2" fillId="0" borderId="0"/>
    <xf numFmtId="0" fontId="10" fillId="0" borderId="0"/>
    <xf numFmtId="172" fontId="8" fillId="0" borderId="0"/>
    <xf numFmtId="0" fontId="2"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3" fontId="2" fillId="0" borderId="0"/>
    <xf numFmtId="0" fontId="11" fillId="0" borderId="0"/>
    <xf numFmtId="0" fontId="11" fillId="0" borderId="0"/>
    <xf numFmtId="172" fontId="8" fillId="0" borderId="0"/>
    <xf numFmtId="0" fontId="48" fillId="0" borderId="0"/>
    <xf numFmtId="0" fontId="2" fillId="0" borderId="0"/>
    <xf numFmtId="172" fontId="8" fillId="0" borderId="0"/>
    <xf numFmtId="0" fontId="1"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183" fontId="2" fillId="0" borderId="0"/>
    <xf numFmtId="0" fontId="2" fillId="0" borderId="0"/>
    <xf numFmtId="183" fontId="2" fillId="0" borderId="0"/>
    <xf numFmtId="0" fontId="2" fillId="0" borderId="0"/>
    <xf numFmtId="183"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183"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83" fontId="2"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3" fontId="9" fillId="0" borderId="0"/>
    <xf numFmtId="0" fontId="5"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83" fontId="5" fillId="0" borderId="0"/>
    <xf numFmtId="0" fontId="9" fillId="0" borderId="0"/>
    <xf numFmtId="183"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9" fillId="0" borderId="0"/>
    <xf numFmtId="183" fontId="5"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72" fontId="9" fillId="0" borderId="0"/>
    <xf numFmtId="0" fontId="59"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72" fontId="5" fillId="0" borderId="0"/>
    <xf numFmtId="0" fontId="59" fillId="0" borderId="0"/>
    <xf numFmtId="172"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83"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83"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183" fontId="9"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183" fontId="9" fillId="0" borderId="0"/>
    <xf numFmtId="183" fontId="9"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7" fillId="0" borderId="0"/>
    <xf numFmtId="0" fontId="2" fillId="0" borderId="0"/>
    <xf numFmtId="0" fontId="59" fillId="0" borderId="0"/>
    <xf numFmtId="172" fontId="27"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2"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3"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72"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3" fillId="0" borderId="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72"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172" fontId="2" fillId="0" borderId="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73"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73" fontId="2" fillId="0" borderId="0"/>
    <xf numFmtId="0" fontId="2" fillId="74" borderId="49" applyNumberFormat="0" applyFont="0" applyAlignment="0" applyProtection="0"/>
    <xf numFmtId="172" fontId="2" fillId="0" borderId="0"/>
    <xf numFmtId="0" fontId="2" fillId="74" borderId="49" applyNumberFormat="0" applyFont="0" applyAlignment="0" applyProtection="0"/>
    <xf numFmtId="172" fontId="2" fillId="0" borderId="0"/>
    <xf numFmtId="0" fontId="2" fillId="74" borderId="49" applyNumberFormat="0" applyFont="0" applyAlignment="0" applyProtection="0"/>
    <xf numFmtId="0" fontId="2" fillId="74" borderId="49" applyNumberFormat="0" applyFont="0" applyAlignment="0" applyProtection="0"/>
    <xf numFmtId="173" fontId="2" fillId="0" borderId="0"/>
    <xf numFmtId="172" fontId="2" fillId="0" borderId="0"/>
    <xf numFmtId="0" fontId="2" fillId="74" borderId="49" applyNumberFormat="0" applyFont="0" applyAlignment="0" applyProtection="0"/>
    <xf numFmtId="172" fontId="2" fillId="0" borderId="0"/>
    <xf numFmtId="0" fontId="2" fillId="74" borderId="49" applyNumberFormat="0" applyFont="0" applyAlignment="0" applyProtection="0"/>
    <xf numFmtId="0" fontId="2" fillId="74" borderId="49" applyNumberFormat="0" applyFont="0" applyAlignment="0" applyProtection="0"/>
    <xf numFmtId="173" fontId="2" fillId="0" borderId="0"/>
    <xf numFmtId="0" fontId="2" fillId="74" borderId="49" applyNumberFormat="0" applyFont="0" applyAlignment="0" applyProtection="0"/>
    <xf numFmtId="172" fontId="2" fillId="0" borderId="0"/>
    <xf numFmtId="0" fontId="2" fillId="74" borderId="49" applyNumberFormat="0" applyFont="0" applyAlignment="0" applyProtection="0"/>
    <xf numFmtId="172" fontId="2" fillId="0" borderId="0"/>
    <xf numFmtId="0" fontId="2" fillId="74" borderId="49" applyNumberFormat="0" applyFont="0" applyAlignment="0" applyProtection="0"/>
    <xf numFmtId="0" fontId="2" fillId="74" borderId="49" applyNumberFormat="0" applyFont="0" applyAlignment="0" applyProtection="0"/>
    <xf numFmtId="173" fontId="2" fillId="0" borderId="0"/>
    <xf numFmtId="172" fontId="2" fillId="0" borderId="0"/>
    <xf numFmtId="172"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64"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65" fillId="0" borderId="0"/>
    <xf numFmtId="0" fontId="65" fillId="0" borderId="0"/>
    <xf numFmtId="172" fontId="65" fillId="0" borderId="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72"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72"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73"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72" fontId="68" fillId="64" borderId="50" applyNumberFormat="0" applyAlignment="0" applyProtection="0"/>
    <xf numFmtId="173" fontId="68" fillId="64" borderId="50" applyNumberFormat="0" applyAlignment="0" applyProtection="0"/>
    <xf numFmtId="172" fontId="68" fillId="64" borderId="50" applyNumberFormat="0" applyAlignment="0" applyProtection="0"/>
    <xf numFmtId="172" fontId="68" fillId="64" borderId="50" applyNumberFormat="0" applyAlignment="0" applyProtection="0"/>
    <xf numFmtId="173" fontId="68" fillId="64" borderId="50" applyNumberFormat="0" applyAlignment="0" applyProtection="0"/>
    <xf numFmtId="172" fontId="68" fillId="64" borderId="50" applyNumberFormat="0" applyAlignment="0" applyProtection="0"/>
    <xf numFmtId="172" fontId="68" fillId="64" borderId="50" applyNumberFormat="0" applyAlignment="0" applyProtection="0"/>
    <xf numFmtId="173" fontId="68" fillId="64" borderId="50" applyNumberFormat="0" applyAlignment="0" applyProtection="0"/>
    <xf numFmtId="172" fontId="68" fillId="64" borderId="50" applyNumberFormat="0" applyAlignment="0" applyProtection="0"/>
    <xf numFmtId="172" fontId="68" fillId="64" borderId="50" applyNumberFormat="0" applyAlignment="0" applyProtection="0"/>
    <xf numFmtId="173" fontId="68" fillId="64" borderId="50" applyNumberFormat="0" applyAlignment="0" applyProtection="0"/>
    <xf numFmtId="172" fontId="68" fillId="64" borderId="50" applyNumberFormat="0" applyAlignment="0" applyProtection="0"/>
    <xf numFmtId="0" fontId="66" fillId="64" borderId="50" applyNumberFormat="0" applyAlignment="0" applyProtection="0"/>
    <xf numFmtId="0" fontId="8" fillId="0" borderId="0"/>
    <xf numFmtId="179" fontId="20" fillId="0" borderId="0" applyFont="0" applyFill="0" applyBorder="0" applyAlignment="0" applyProtection="0"/>
    <xf numFmtId="190"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xf numFmtId="0" fontId="2" fillId="0" borderId="0"/>
    <xf numFmtId="172" fontId="2" fillId="0" borderId="0"/>
    <xf numFmtId="191"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71" fillId="0" borderId="0"/>
    <xf numFmtId="0" fontId="8" fillId="0" borderId="0"/>
    <xf numFmtId="0" fontId="72" fillId="0" borderId="0"/>
    <xf numFmtId="0" fontId="72" fillId="0" borderId="0"/>
    <xf numFmtId="172" fontId="8" fillId="0" borderId="0"/>
    <xf numFmtId="172"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93" fontId="20" fillId="0" borderId="0" applyFill="0" applyBorder="0" applyAlignment="0"/>
    <xf numFmtId="194" fontId="20" fillId="0" borderId="0" applyFill="0" applyBorder="0" applyAlignment="0"/>
    <xf numFmtId="0" fontId="75" fillId="0" borderId="0">
      <alignment horizontal="center" vertical="top"/>
    </xf>
    <xf numFmtId="0" fontId="76" fillId="0" borderId="0" applyNumberFormat="0" applyFill="0" applyBorder="0" applyAlignment="0" applyProtection="0"/>
    <xf numFmtId="173" fontId="76" fillId="0" borderId="0" applyNumberFormat="0" applyFill="0" applyBorder="0" applyAlignment="0" applyProtection="0"/>
    <xf numFmtId="0"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0" fontId="76" fillId="0" borderId="0" applyNumberFormat="0" applyFill="0" applyBorder="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72"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72"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73"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72" fontId="77" fillId="0" borderId="51" applyNumberFormat="0" applyFill="0" applyAlignment="0" applyProtection="0"/>
    <xf numFmtId="173" fontId="77" fillId="0" borderId="51" applyNumberFormat="0" applyFill="0" applyAlignment="0" applyProtection="0"/>
    <xf numFmtId="172" fontId="77" fillId="0" borderId="51" applyNumberFormat="0" applyFill="0" applyAlignment="0" applyProtection="0"/>
    <xf numFmtId="172" fontId="77" fillId="0" borderId="51" applyNumberFormat="0" applyFill="0" applyAlignment="0" applyProtection="0"/>
    <xf numFmtId="173" fontId="77" fillId="0" borderId="51" applyNumberFormat="0" applyFill="0" applyAlignment="0" applyProtection="0"/>
    <xf numFmtId="172" fontId="77" fillId="0" borderId="51" applyNumberFormat="0" applyFill="0" applyAlignment="0" applyProtection="0"/>
    <xf numFmtId="172" fontId="77" fillId="0" borderId="51" applyNumberFormat="0" applyFill="0" applyAlignment="0" applyProtection="0"/>
    <xf numFmtId="173" fontId="77" fillId="0" borderId="51" applyNumberFormat="0" applyFill="0" applyAlignment="0" applyProtection="0"/>
    <xf numFmtId="172" fontId="77" fillId="0" borderId="51" applyNumberFormat="0" applyFill="0" applyAlignment="0" applyProtection="0"/>
    <xf numFmtId="172" fontId="77" fillId="0" borderId="51" applyNumberFormat="0" applyFill="0" applyAlignment="0" applyProtection="0"/>
    <xf numFmtId="173" fontId="77" fillId="0" borderId="51" applyNumberFormat="0" applyFill="0" applyAlignment="0" applyProtection="0"/>
    <xf numFmtId="172" fontId="77" fillId="0" borderId="51" applyNumberFormat="0" applyFill="0" applyAlignment="0" applyProtection="0"/>
    <xf numFmtId="0" fontId="30" fillId="0" borderId="51" applyNumberFormat="0" applyFill="0" applyAlignment="0" applyProtection="0"/>
    <xf numFmtId="0" fontId="8" fillId="0" borderId="52"/>
    <xf numFmtId="189" fontId="64"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9" fillId="0" borderId="0" applyFont="0" applyFill="0" applyBorder="0" applyAlignment="0" applyProtection="0"/>
    <xf numFmtId="196"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165" fontId="81" fillId="0" borderId="0" applyFont="0" applyFill="0" applyBorder="0" applyAlignment="0" applyProtection="0"/>
    <xf numFmtId="167"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166" fontId="81" fillId="0" borderId="0" applyFont="0" applyFill="0" applyBorder="0" applyAlignment="0" applyProtection="0"/>
    <xf numFmtId="168"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43" fontId="1" fillId="0" borderId="0" applyFont="0" applyFill="0" applyBorder="0" applyAlignment="0" applyProtection="0"/>
  </cellStyleXfs>
  <cellXfs count="704">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9" xfId="0" applyFont="1" applyBorder="1" applyAlignment="1">
      <alignment horizontal="right" vertical="center" wrapText="1"/>
    </xf>
    <xf numFmtId="0" fontId="2" fillId="0" borderId="17" xfId="0" applyFont="1" applyBorder="1" applyAlignment="1">
      <alignment vertical="center" wrapText="1"/>
    </xf>
    <xf numFmtId="0" fontId="2" fillId="0" borderId="19" xfId="0" applyFont="1" applyBorder="1" applyAlignment="1">
      <alignment horizontal="center" vertical="center" wrapText="1"/>
    </xf>
    <xf numFmtId="0" fontId="2" fillId="0" borderId="3" xfId="0" applyFont="1" applyBorder="1" applyAlignment="1">
      <alignment vertical="center" wrapText="1"/>
    </xf>
    <xf numFmtId="197" fontId="84" fillId="0" borderId="3" xfId="0" applyNumberFormat="1" applyFont="1" applyBorder="1" applyAlignment="1" applyProtection="1">
      <alignment vertical="center" wrapText="1"/>
      <protection locked="0"/>
    </xf>
    <xf numFmtId="197" fontId="84" fillId="0" borderId="20" xfId="0" applyNumberFormat="1" applyFont="1" applyBorder="1" applyAlignment="1" applyProtection="1">
      <alignment vertical="center" wrapText="1"/>
      <protection locked="0"/>
    </xf>
    <xf numFmtId="197" fontId="87" fillId="2" borderId="23" xfId="0" applyNumberFormat="1" applyFont="1" applyFill="1" applyBorder="1" applyAlignment="1" applyProtection="1">
      <alignment vertical="center"/>
      <protection locked="0"/>
    </xf>
    <xf numFmtId="197" fontId="87" fillId="2" borderId="24" xfId="0" applyNumberFormat="1" applyFont="1" applyFill="1" applyBorder="1" applyAlignment="1" applyProtection="1">
      <alignment vertical="center"/>
      <protection locked="0"/>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6" xfId="0" applyFont="1" applyBorder="1" applyAlignment="1">
      <alignment horizontal="center" vertical="center"/>
    </xf>
    <xf numFmtId="0" fontId="2" fillId="0" borderId="17" xfId="0" applyFont="1" applyBorder="1"/>
    <xf numFmtId="0" fontId="2" fillId="0" borderId="19"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 xfId="0" applyFont="1" applyBorder="1" applyAlignment="1">
      <alignment horizontal="left"/>
    </xf>
    <xf numFmtId="197" fontId="2" fillId="0" borderId="3" xfId="7" applyNumberFormat="1" applyFont="1" applyFill="1" applyBorder="1" applyAlignment="1" applyProtection="1">
      <alignment horizontal="right"/>
    </xf>
    <xf numFmtId="197" fontId="2" fillId="36" borderId="3" xfId="7" applyNumberFormat="1" applyFont="1" applyFill="1" applyBorder="1" applyAlignment="1" applyProtection="1">
      <alignment horizontal="right"/>
    </xf>
    <xf numFmtId="197" fontId="2" fillId="0" borderId="10" xfId="0" applyNumberFormat="1" applyFont="1" applyBorder="1" applyAlignment="1">
      <alignment horizontal="right"/>
    </xf>
    <xf numFmtId="197" fontId="2" fillId="0" borderId="3" xfId="0" applyNumberFormat="1" applyFont="1" applyBorder="1" applyAlignment="1">
      <alignment horizontal="right"/>
    </xf>
    <xf numFmtId="197" fontId="2" fillId="36" borderId="20" xfId="0" applyNumberFormat="1" applyFont="1" applyFill="1" applyBorder="1" applyAlignment="1">
      <alignment horizontal="righ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197" fontId="2" fillId="0" borderId="3" xfId="7" applyNumberFormat="1" applyFont="1" applyFill="1" applyBorder="1" applyAlignment="1" applyProtection="1">
      <alignment horizontal="right"/>
      <protection locked="0"/>
    </xf>
    <xf numFmtId="197" fontId="2" fillId="0" borderId="10" xfId="0" applyNumberFormat="1" applyFont="1" applyBorder="1" applyAlignment="1" applyProtection="1">
      <alignment horizontal="right"/>
      <protection locked="0"/>
    </xf>
    <xf numFmtId="197" fontId="2" fillId="0" borderId="3" xfId="0" applyNumberFormat="1" applyFont="1" applyBorder="1" applyAlignment="1" applyProtection="1">
      <alignment horizontal="right"/>
      <protection locked="0"/>
    </xf>
    <xf numFmtId="197" fontId="2" fillId="0" borderId="20" xfId="0" applyNumberFormat="1" applyFont="1" applyBorder="1" applyAlignment="1">
      <alignment horizontal="right"/>
    </xf>
    <xf numFmtId="0" fontId="2" fillId="0" borderId="22" xfId="0" applyFont="1" applyBorder="1" applyAlignment="1">
      <alignment horizontal="left" indent="1"/>
    </xf>
    <xf numFmtId="0" fontId="45" fillId="0" borderId="73" xfId="0" applyFont="1" applyBorder="1"/>
    <xf numFmtId="197" fontId="2" fillId="36" borderId="23" xfId="7" applyNumberFormat="1" applyFont="1" applyFill="1" applyBorder="1" applyAlignment="1" applyProtection="1">
      <alignment horizontal="right"/>
    </xf>
    <xf numFmtId="197" fontId="2" fillId="36" borderId="24" xfId="0" applyNumberFormat="1" applyFont="1" applyFill="1" applyBorder="1" applyAlignment="1">
      <alignment horizontal="right"/>
    </xf>
    <xf numFmtId="0" fontId="88" fillId="0" borderId="0" xfId="0" applyFont="1" applyAlignment="1">
      <alignment vertical="center"/>
    </xf>
    <xf numFmtId="0" fontId="89" fillId="0" borderId="0" xfId="0" applyFont="1"/>
    <xf numFmtId="0" fontId="46" fillId="0" borderId="0" xfId="0" applyFont="1" applyAlignment="1" applyProtection="1">
      <alignment horizontal="right"/>
      <protection locked="0"/>
    </xf>
    <xf numFmtId="0" fontId="2" fillId="0" borderId="16" xfId="0" applyFont="1" applyBorder="1" applyAlignment="1">
      <alignment horizontal="left" vertical="center" indent="1"/>
    </xf>
    <xf numFmtId="0" fontId="2" fillId="0" borderId="17" xfId="0" applyFont="1" applyBorder="1" applyAlignment="1">
      <alignment horizontal="left" vertical="center"/>
    </xf>
    <xf numFmtId="0" fontId="2" fillId="0" borderId="19"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0" xfId="0" applyNumberFormat="1" applyFont="1" applyBorder="1" applyAlignment="1" applyProtection="1">
      <alignment horizontal="right"/>
      <protection locked="0"/>
    </xf>
    <xf numFmtId="0" fontId="2" fillId="0" borderId="3" xfId="0" applyFont="1" applyBorder="1" applyAlignment="1">
      <alignment horizontal="left" wrapText="1" indent="1"/>
    </xf>
    <xf numFmtId="1" fontId="2" fillId="36" borderId="3" xfId="7" applyNumberFormat="1" applyFont="1" applyFill="1" applyBorder="1" applyAlignment="1" applyProtection="1">
      <alignment horizontal="right"/>
    </xf>
    <xf numFmtId="1" fontId="2" fillId="36" borderId="20" xfId="7" applyNumberFormat="1" applyFont="1" applyFill="1" applyBorder="1" applyAlignment="1" applyProtection="1">
      <alignment horizontal="right"/>
    </xf>
    <xf numFmtId="38" fontId="2" fillId="36" borderId="3" xfId="0" applyNumberFormat="1" applyFont="1" applyFill="1" applyBorder="1" applyAlignment="1">
      <alignment horizontal="right"/>
    </xf>
    <xf numFmtId="0" fontId="2" fillId="0" borderId="3" xfId="0" applyFont="1" applyBorder="1" applyAlignment="1">
      <alignment horizontal="left" wrapText="1" indent="2"/>
    </xf>
    <xf numFmtId="0" fontId="45" fillId="0" borderId="3" xfId="0" applyFont="1" applyBorder="1"/>
    <xf numFmtId="38" fontId="2" fillId="3" borderId="3" xfId="0" applyNumberFormat="1" applyFont="1" applyFill="1" applyBorder="1" applyAlignment="1" applyProtection="1">
      <alignment horizontal="right"/>
      <protection locked="0"/>
    </xf>
    <xf numFmtId="1" fontId="2" fillId="3" borderId="20" xfId="7" applyNumberFormat="1" applyFont="1" applyFill="1" applyBorder="1" applyAlignment="1" applyProtection="1">
      <alignment horizontal="right"/>
    </xf>
    <xf numFmtId="0" fontId="45" fillId="0" borderId="3" xfId="0" applyFont="1" applyBorder="1" applyAlignment="1">
      <alignment horizontal="left"/>
    </xf>
    <xf numFmtId="0" fontId="45" fillId="0" borderId="3" xfId="0" applyFont="1" applyBorder="1" applyAlignment="1">
      <alignment horizontal="center"/>
    </xf>
    <xf numFmtId="0" fontId="45" fillId="3" borderId="3" xfId="0" applyFont="1" applyFill="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38" fontId="2" fillId="0" borderId="3" xfId="0" applyNumberFormat="1" applyFont="1" applyBorder="1" applyAlignment="1" applyProtection="1">
      <alignment horizontal="right" vertical="center"/>
      <protection locked="0"/>
    </xf>
    <xf numFmtId="0" fontId="2" fillId="0" borderId="22" xfId="0" applyFont="1" applyBorder="1" applyAlignment="1">
      <alignment horizontal="left" vertical="center" indent="1"/>
    </xf>
    <xf numFmtId="0" fontId="45" fillId="0" borderId="23" xfId="0" applyFont="1" applyBorder="1"/>
    <xf numFmtId="38" fontId="2" fillId="36" borderId="23" xfId="0" applyNumberFormat="1" applyFont="1" applyFill="1" applyBorder="1" applyAlignment="1">
      <alignment horizontal="right"/>
    </xf>
    <xf numFmtId="1" fontId="2" fillId="36" borderId="24" xfId="7" applyNumberFormat="1" applyFont="1" applyFill="1" applyBorder="1" applyAlignment="1" applyProtection="1">
      <alignment horizontal="right"/>
    </xf>
    <xf numFmtId="0" fontId="46" fillId="0" borderId="0" xfId="0" applyFont="1" applyAlignment="1">
      <alignment horizontal="center"/>
    </xf>
    <xf numFmtId="0" fontId="84" fillId="0" borderId="19" xfId="0" applyFont="1" applyBorder="1" applyAlignment="1">
      <alignment horizontal="center" vertical="center" wrapText="1"/>
    </xf>
    <xf numFmtId="0" fontId="84" fillId="0" borderId="3" xfId="0" applyFont="1" applyBorder="1" applyAlignment="1">
      <alignment vertical="center" wrapText="1"/>
    </xf>
    <xf numFmtId="0" fontId="84" fillId="0" borderId="22" xfId="0" applyFont="1" applyBorder="1" applyAlignment="1">
      <alignment horizontal="center" vertical="center" wrapText="1"/>
    </xf>
    <xf numFmtId="0" fontId="86" fillId="0" borderId="23"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6" xfId="0" applyFont="1" applyBorder="1"/>
    <xf numFmtId="0" fontId="2" fillId="0" borderId="19" xfId="0" applyFont="1" applyBorder="1" applyAlignment="1">
      <alignment vertical="center"/>
    </xf>
    <xf numFmtId="0" fontId="2" fillId="0" borderId="8" xfId="0" applyFont="1" applyBorder="1" applyAlignment="1">
      <alignment wrapText="1"/>
    </xf>
    <xf numFmtId="0" fontId="84" fillId="0" borderId="21" xfId="0" applyFont="1" applyBorder="1"/>
    <xf numFmtId="0" fontId="85" fillId="0" borderId="0" xfId="0" applyFont="1" applyAlignment="1">
      <alignment wrapText="1"/>
    </xf>
    <xf numFmtId="0" fontId="2" fillId="0" borderId="21" xfId="0" applyFont="1" applyBorder="1"/>
    <xf numFmtId="0" fontId="2" fillId="0" borderId="21" xfId="0" applyFont="1" applyBorder="1" applyAlignment="1">
      <alignment wrapText="1"/>
    </xf>
    <xf numFmtId="0" fontId="46" fillId="0" borderId="0" xfId="11" applyFont="1" applyAlignment="1">
      <alignment horizontal="right"/>
    </xf>
    <xf numFmtId="0" fontId="45" fillId="0" borderId="17" xfId="11" applyFont="1" applyBorder="1" applyAlignment="1">
      <alignment horizontal="center" vertical="center"/>
    </xf>
    <xf numFmtId="0" fontId="45" fillId="0" borderId="18"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19" xfId="0" applyFont="1" applyBorder="1" applyAlignment="1">
      <alignment horizontal="center"/>
    </xf>
    <xf numFmtId="171" fontId="85" fillId="0" borderId="0" xfId="0" applyNumberFormat="1" applyFont="1"/>
    <xf numFmtId="0" fontId="84" fillId="0" borderId="0" xfId="0" applyFont="1" applyAlignment="1">
      <alignment vertical="center"/>
    </xf>
    <xf numFmtId="0" fontId="84" fillId="0" borderId="19"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6"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9" fontId="2" fillId="3" borderId="18" xfId="2" applyNumberFormat="1" applyFont="1" applyFill="1" applyBorder="1" applyAlignment="1" applyProtection="1">
      <alignment horizontal="center" vertical="center"/>
      <protection locked="0"/>
    </xf>
    <xf numFmtId="0" fontId="2" fillId="0" borderId="19"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7" fontId="2" fillId="36" borderId="20"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7" fontId="2" fillId="3" borderId="20"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7" fontId="2" fillId="36" borderId="20"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7" fontId="2" fillId="3" borderId="20"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9"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7" fontId="2" fillId="36" borderId="20"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2" xfId="9" applyFont="1" applyBorder="1" applyAlignment="1" applyProtection="1">
      <alignment horizontal="center" vertical="center" wrapText="1"/>
      <protection locked="0"/>
    </xf>
    <xf numFmtId="0" fontId="45" fillId="36" borderId="23" xfId="13" applyFont="1" applyFill="1" applyBorder="1" applyAlignment="1" applyProtection="1">
      <alignment vertical="center" wrapText="1"/>
      <protection locked="0"/>
    </xf>
    <xf numFmtId="197" fontId="2" fillId="36" borderId="24"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64"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3" xfId="0" applyFont="1" applyBorder="1" applyAlignment="1">
      <alignment wrapText="1"/>
    </xf>
    <xf numFmtId="197" fontId="84" fillId="0" borderId="32" xfId="0" applyNumberFormat="1" applyFont="1" applyBorder="1" applyAlignment="1">
      <alignment vertical="center"/>
    </xf>
    <xf numFmtId="171" fontId="84" fillId="0" borderId="65" xfId="0" applyNumberFormat="1" applyFont="1" applyBorder="1" applyAlignment="1">
      <alignment horizontal="center"/>
    </xf>
    <xf numFmtId="171" fontId="85" fillId="0" borderId="0" xfId="0" applyNumberFormat="1" applyFont="1" applyAlignment="1">
      <alignment horizontal="center"/>
    </xf>
    <xf numFmtId="0" fontId="84" fillId="0" borderId="11" xfId="0" applyFont="1" applyBorder="1" applyAlignment="1">
      <alignment wrapText="1"/>
    </xf>
    <xf numFmtId="171" fontId="84" fillId="0" borderId="63" xfId="0" applyNumberFormat="1" applyFont="1" applyBorder="1" applyAlignment="1">
      <alignment horizontal="center"/>
    </xf>
    <xf numFmtId="171" fontId="88" fillId="0" borderId="63" xfId="0" applyNumberFormat="1" applyFont="1" applyBorder="1" applyAlignment="1">
      <alignment horizontal="center"/>
    </xf>
    <xf numFmtId="171" fontId="92" fillId="0" borderId="0" xfId="0" applyNumberFormat="1" applyFont="1" applyAlignment="1">
      <alignment horizontal="center"/>
    </xf>
    <xf numFmtId="197" fontId="84" fillId="36" borderId="13" xfId="0" applyNumberFormat="1" applyFont="1" applyFill="1" applyBorder="1" applyAlignment="1">
      <alignment vertical="center"/>
    </xf>
    <xf numFmtId="0" fontId="88" fillId="0" borderId="11" xfId="0" applyFont="1" applyBorder="1" applyAlignment="1">
      <alignment horizontal="right" wrapText="1"/>
    </xf>
    <xf numFmtId="171" fontId="46" fillId="76" borderId="63" xfId="0" applyNumberFormat="1" applyFont="1" applyFill="1" applyBorder="1" applyAlignment="1">
      <alignment horizontal="center"/>
    </xf>
    <xf numFmtId="0" fontId="84" fillId="0" borderId="12" xfId="0" applyFont="1" applyBorder="1" applyAlignment="1">
      <alignment wrapText="1"/>
    </xf>
    <xf numFmtId="171" fontId="84" fillId="0" borderId="66" xfId="0" applyNumberFormat="1" applyFont="1" applyBorder="1" applyAlignment="1">
      <alignment horizontal="center"/>
    </xf>
    <xf numFmtId="0" fontId="86" fillId="36" borderId="14" xfId="0" applyFont="1" applyFill="1" applyBorder="1" applyAlignment="1">
      <alignment wrapText="1"/>
    </xf>
    <xf numFmtId="197" fontId="86" fillId="36" borderId="15" xfId="0" applyNumberFormat="1" applyFont="1" applyFill="1" applyBorder="1" applyAlignment="1">
      <alignment vertical="center"/>
    </xf>
    <xf numFmtId="171" fontId="86" fillId="36" borderId="58" xfId="0" applyNumberFormat="1" applyFont="1" applyFill="1" applyBorder="1" applyAlignment="1">
      <alignment horizontal="center"/>
    </xf>
    <xf numFmtId="171" fontId="90" fillId="0" borderId="0" xfId="0" applyNumberFormat="1" applyFont="1" applyAlignment="1">
      <alignment horizontal="center"/>
    </xf>
    <xf numFmtId="171" fontId="84" fillId="0" borderId="62" xfId="0" applyNumberFormat="1" applyFont="1" applyBorder="1" applyAlignment="1">
      <alignment horizontal="center"/>
    </xf>
    <xf numFmtId="0" fontId="88" fillId="0" borderId="12" xfId="0" applyFont="1" applyBorder="1" applyAlignment="1">
      <alignment horizontal="right" wrapText="1"/>
    </xf>
    <xf numFmtId="171" fontId="84" fillId="0" borderId="67" xfId="0" applyNumberFormat="1" applyFont="1" applyBorder="1" applyAlignment="1">
      <alignment horizontal="center"/>
    </xf>
    <xf numFmtId="0" fontId="84" fillId="0" borderId="22" xfId="0" applyFont="1" applyBorder="1" applyAlignment="1">
      <alignment horizontal="center"/>
    </xf>
    <xf numFmtId="0" fontId="86" fillId="36" borderId="59" xfId="0" applyFont="1" applyFill="1" applyBorder="1" applyAlignment="1">
      <alignment wrapText="1"/>
    </xf>
    <xf numFmtId="197" fontId="86" fillId="36" borderId="60" xfId="0" applyNumberFormat="1" applyFont="1" applyFill="1" applyBorder="1" applyAlignment="1">
      <alignment vertical="center"/>
    </xf>
    <xf numFmtId="171" fontId="86" fillId="36" borderId="61" xfId="0" applyNumberFormat="1" applyFont="1" applyFill="1" applyBorder="1" applyAlignment="1">
      <alignment horizontal="center"/>
    </xf>
    <xf numFmtId="0" fontId="84" fillId="0" borderId="19" xfId="0" applyFont="1" applyBorder="1" applyAlignment="1">
      <alignment vertical="center"/>
    </xf>
    <xf numFmtId="197" fontId="84" fillId="0" borderId="3" xfId="0" applyNumberFormat="1" applyFont="1" applyBorder="1"/>
    <xf numFmtId="0" fontId="2" fillId="3" borderId="22" xfId="9" applyFont="1" applyFill="1" applyBorder="1" applyAlignment="1" applyProtection="1">
      <alignment horizontal="left" vertical="center"/>
      <protection locked="0"/>
    </xf>
    <xf numFmtId="0" fontId="45" fillId="3" borderId="23" xfId="16" applyFont="1" applyFill="1" applyBorder="1" applyProtection="1">
      <protection locked="0"/>
    </xf>
    <xf numFmtId="197" fontId="84" fillId="36" borderId="23" xfId="0" applyNumberFormat="1" applyFont="1" applyFill="1" applyBorder="1"/>
    <xf numFmtId="0" fontId="86" fillId="0" borderId="0" xfId="0" applyFont="1" applyAlignment="1">
      <alignment horizontal="center"/>
    </xf>
    <xf numFmtId="0" fontId="84" fillId="0" borderId="16" xfId="0" applyFont="1" applyBorder="1"/>
    <xf numFmtId="0" fontId="84" fillId="0" borderId="18" xfId="0" applyFont="1" applyBorder="1"/>
    <xf numFmtId="0" fontId="84" fillId="0" borderId="20" xfId="0" applyFont="1" applyBorder="1" applyAlignment="1">
      <alignment horizontal="center" vertical="center"/>
    </xf>
    <xf numFmtId="169" fontId="2" fillId="3" borderId="19" xfId="1" applyNumberFormat="1" applyFont="1" applyFill="1" applyBorder="1" applyAlignment="1" applyProtection="1">
      <alignment horizontal="center" vertical="center" wrapText="1"/>
      <protection locked="0"/>
    </xf>
    <xf numFmtId="169" fontId="2" fillId="3" borderId="3" xfId="1" applyNumberFormat="1" applyFont="1" applyFill="1" applyBorder="1" applyAlignment="1" applyProtection="1">
      <alignment horizontal="center" vertical="center" wrapText="1"/>
      <protection locked="0"/>
    </xf>
    <xf numFmtId="169" fontId="2" fillId="3" borderId="20" xfId="1" applyNumberFormat="1" applyFont="1" applyFill="1" applyBorder="1" applyAlignment="1" applyProtection="1">
      <alignment horizontal="center" vertical="center" wrapText="1"/>
      <protection locked="0"/>
    </xf>
    <xf numFmtId="0" fontId="2" fillId="3" borderId="19" xfId="5" applyFill="1" applyBorder="1" applyAlignment="1" applyProtection="1">
      <alignment horizontal="right" vertical="center"/>
      <protection locked="0"/>
    </xf>
    <xf numFmtId="197" fontId="84" fillId="0" borderId="19" xfId="0" applyNumberFormat="1" applyFont="1" applyBorder="1"/>
    <xf numFmtId="197" fontId="84" fillId="0" borderId="20" xfId="0" applyNumberFormat="1" applyFont="1" applyBorder="1"/>
    <xf numFmtId="197" fontId="84" fillId="36" borderId="54" xfId="0" applyNumberFormat="1" applyFont="1" applyFill="1" applyBorder="1"/>
    <xf numFmtId="0" fontId="45" fillId="3" borderId="24" xfId="16" applyFont="1" applyFill="1" applyBorder="1" applyProtection="1">
      <protection locked="0"/>
    </xf>
    <xf numFmtId="197" fontId="84" fillId="36" borderId="22" xfId="0" applyNumberFormat="1" applyFont="1" applyFill="1" applyBorder="1"/>
    <xf numFmtId="197" fontId="84" fillId="36" borderId="24" xfId="0" applyNumberFormat="1" applyFont="1" applyFill="1" applyBorder="1"/>
    <xf numFmtId="197" fontId="84" fillId="36" borderId="55" xfId="0" applyNumberFormat="1" applyFont="1" applyFill="1" applyBorder="1"/>
    <xf numFmtId="0" fontId="84" fillId="0" borderId="17" xfId="0" applyFont="1" applyBorder="1"/>
    <xf numFmtId="0" fontId="89" fillId="0" borderId="0" xfId="0" applyFont="1" applyAlignment="1">
      <alignment wrapText="1"/>
    </xf>
    <xf numFmtId="0" fontId="84" fillId="0" borderId="19" xfId="0" applyFont="1" applyBorder="1"/>
    <xf numFmtId="0" fontId="84" fillId="0" borderId="3" xfId="0" applyFont="1" applyBorder="1"/>
    <xf numFmtId="0" fontId="84" fillId="0" borderId="68" xfId="0" applyFont="1" applyBorder="1" applyAlignment="1">
      <alignment wrapText="1"/>
    </xf>
    <xf numFmtId="0" fontId="84" fillId="0" borderId="22" xfId="0" applyFont="1" applyBorder="1"/>
    <xf numFmtId="0" fontId="86" fillId="0" borderId="23" xfId="0" applyFont="1" applyBorder="1"/>
    <xf numFmtId="197" fontId="45" fillId="36" borderId="23" xfId="16" applyNumberFormat="1" applyFont="1" applyFill="1" applyBorder="1" applyProtection="1">
      <protection locked="0"/>
    </xf>
    <xf numFmtId="0" fontId="84" fillId="0" borderId="56" xfId="0" applyFont="1" applyBorder="1" applyAlignment="1">
      <alignment horizontal="center"/>
    </xf>
    <xf numFmtId="0" fontId="84" fillId="0" borderId="57" xfId="0" applyFont="1" applyBorder="1" applyAlignment="1">
      <alignment horizontal="center"/>
    </xf>
    <xf numFmtId="0" fontId="84" fillId="0" borderId="17" xfId="0" applyFont="1" applyBorder="1" applyAlignment="1">
      <alignment horizontal="center"/>
    </xf>
    <xf numFmtId="0" fontId="84" fillId="0" borderId="18" xfId="0" applyFont="1" applyBorder="1" applyAlignment="1">
      <alignment horizontal="center"/>
    </xf>
    <xf numFmtId="0" fontId="89" fillId="0" borderId="0" xfId="0" applyFont="1" applyAlignment="1">
      <alignment horizontal="center"/>
    </xf>
    <xf numFmtId="0" fontId="2" fillId="3" borderId="19"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7" fontId="2" fillId="36" borderId="3" xfId="5" applyNumberFormat="1" applyFill="1" applyBorder="1" applyProtection="1">
      <protection locked="0"/>
    </xf>
    <xf numFmtId="197" fontId="2" fillId="36" borderId="3" xfId="1" applyNumberFormat="1" applyFont="1" applyFill="1" applyBorder="1" applyProtection="1">
      <protection locked="0"/>
    </xf>
    <xf numFmtId="197" fontId="2" fillId="3" borderId="3" xfId="5" applyNumberFormat="1" applyFill="1" applyBorder="1" applyProtection="1">
      <protection locked="0"/>
    </xf>
    <xf numFmtId="3" fontId="2" fillId="36" borderId="20" xfId="5" applyNumberFormat="1" applyFill="1" applyBorder="1" applyProtection="1">
      <protection locked="0"/>
    </xf>
    <xf numFmtId="0" fontId="93" fillId="3" borderId="3" xfId="11" applyFont="1" applyFill="1" applyBorder="1" applyAlignment="1">
      <alignment horizontal="left" vertical="center" wrapText="1"/>
    </xf>
    <xf numFmtId="170"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70"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7"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3" xfId="16" applyNumberFormat="1" applyFont="1" applyFill="1" applyBorder="1" applyProtection="1">
      <protection locked="0"/>
    </xf>
    <xf numFmtId="197" fontId="45" fillId="36" borderId="23" xfId="1" applyNumberFormat="1" applyFont="1" applyFill="1" applyBorder="1" applyAlignment="1" applyProtection="1">
      <protection locked="0"/>
    </xf>
    <xf numFmtId="197" fontId="2" fillId="3" borderId="23" xfId="5" applyNumberFormat="1" applyFill="1" applyBorder="1" applyProtection="1">
      <protection locked="0"/>
    </xf>
    <xf numFmtId="169" fontId="45" fillId="36" borderId="24" xfId="1" applyNumberFormat="1" applyFont="1" applyFill="1" applyBorder="1" applyAlignment="1" applyProtection="1">
      <protection locked="0"/>
    </xf>
    <xf numFmtId="197"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197" fontId="2" fillId="36" borderId="3" xfId="0" applyNumberFormat="1" applyFont="1" applyFill="1" applyBorder="1" applyAlignment="1">
      <alignment horizontal="right"/>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2" xfId="0" applyFont="1" applyBorder="1" applyAlignment="1">
      <alignment horizontal="center" vertical="center"/>
    </xf>
    <xf numFmtId="0" fontId="45" fillId="0" borderId="26" xfId="0" applyFont="1" applyBorder="1" applyAlignment="1">
      <alignment vertical="center" wrapText="1"/>
    </xf>
    <xf numFmtId="197" fontId="2" fillId="0" borderId="23" xfId="0" applyNumberFormat="1" applyFont="1" applyBorder="1" applyAlignment="1">
      <alignment horizontal="right"/>
    </xf>
    <xf numFmtId="197" fontId="2" fillId="36" borderId="23" xfId="0" applyNumberFormat="1" applyFont="1" applyFill="1" applyBorder="1" applyAlignment="1">
      <alignment horizontal="right"/>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3"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6" xfId="11" applyBorder="1" applyAlignment="1">
      <alignment vertical="center"/>
    </xf>
    <xf numFmtId="0" fontId="2" fillId="0" borderId="17" xfId="11" applyBorder="1" applyAlignment="1">
      <alignment vertical="center"/>
    </xf>
    <xf numFmtId="197" fontId="86" fillId="36" borderId="23"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3" xfId="0" applyFont="1" applyFill="1" applyBorder="1" applyAlignment="1">
      <alignment wrapText="1"/>
    </xf>
    <xf numFmtId="0" fontId="84" fillId="0" borderId="16" xfId="0" applyFont="1" applyBorder="1" applyAlignment="1">
      <alignment horizontal="center" vertical="center"/>
    </xf>
    <xf numFmtId="197" fontId="84" fillId="36" borderId="18" xfId="0" applyNumberFormat="1" applyFont="1" applyFill="1" applyBorder="1" applyAlignment="1">
      <alignment horizontal="center" vertical="center"/>
    </xf>
    <xf numFmtId="197" fontId="84" fillId="0" borderId="20" xfId="0" applyNumberFormat="1" applyFont="1" applyBorder="1" applyAlignment="1">
      <alignment wrapText="1"/>
    </xf>
    <xf numFmtId="197" fontId="84" fillId="36" borderId="20" xfId="0" applyNumberFormat="1" applyFont="1" applyFill="1" applyBorder="1" applyAlignment="1">
      <alignment horizontal="center" vertical="center" wrapText="1"/>
    </xf>
    <xf numFmtId="197" fontId="84" fillId="36" borderId="24" xfId="0" applyNumberFormat="1" applyFont="1" applyFill="1" applyBorder="1" applyAlignment="1">
      <alignment horizontal="center" vertical="center" wrapText="1"/>
    </xf>
    <xf numFmtId="0" fontId="45" fillId="0" borderId="0" xfId="11" applyFont="1" applyAlignment="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9" fontId="2" fillId="0" borderId="3" xfId="1" applyNumberFormat="1" applyFont="1" applyFill="1" applyBorder="1" applyAlignment="1" applyProtection="1">
      <alignment horizontal="center" vertical="center" wrapText="1"/>
      <protection locked="0"/>
    </xf>
    <xf numFmtId="0" fontId="84" fillId="0" borderId="16" xfId="0" applyFont="1" applyBorder="1" applyAlignment="1">
      <alignment horizontal="center" vertical="center" wrapText="1"/>
    </xf>
    <xf numFmtId="0" fontId="84" fillId="0" borderId="17"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7" fillId="0" borderId="10" xfId="0" applyFont="1" applyBorder="1" applyAlignment="1">
      <alignment horizontal="left" vertical="center" wrapText="1"/>
    </xf>
    <xf numFmtId="0" fontId="96" fillId="0" borderId="10" xfId="0" applyFont="1" applyBorder="1" applyAlignment="1">
      <alignment vertical="center" wrapText="1"/>
    </xf>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0"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6" xfId="0" applyFont="1" applyBorder="1"/>
    <xf numFmtId="0" fontId="3" fillId="0" borderId="57" xfId="0" applyFont="1" applyBorder="1"/>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98" fillId="0" borderId="0" xfId="0" applyFont="1"/>
    <xf numFmtId="0" fontId="3" fillId="0" borderId="68" xfId="0" applyFont="1" applyBorder="1"/>
    <xf numFmtId="197" fontId="84" fillId="0" borderId="21" xfId="0" applyNumberFormat="1" applyFont="1" applyBorder="1"/>
    <xf numFmtId="0" fontId="3" fillId="0" borderId="17" xfId="0" applyFont="1" applyBorder="1" applyAlignment="1">
      <alignment wrapText="1"/>
    </xf>
    <xf numFmtId="0" fontId="3" fillId="0" borderId="27" xfId="0" applyFont="1" applyBorder="1" applyAlignment="1">
      <alignment wrapText="1"/>
    </xf>
    <xf numFmtId="0" fontId="3" fillId="0" borderId="18" xfId="0" applyFont="1" applyBorder="1" applyAlignment="1">
      <alignment wrapText="1"/>
    </xf>
    <xf numFmtId="0" fontId="3" fillId="0" borderId="3" xfId="0" applyFont="1" applyBorder="1" applyAlignment="1">
      <alignment horizontal="center" vertical="center" wrapText="1"/>
    </xf>
    <xf numFmtId="197" fontId="3" fillId="36" borderId="23" xfId="0" applyNumberFormat="1" applyFont="1" applyFill="1" applyBorder="1"/>
    <xf numFmtId="9" fontId="3" fillId="0" borderId="20" xfId="20962" applyFont="1" applyBorder="1"/>
    <xf numFmtId="9" fontId="3" fillId="36" borderId="24" xfId="20962" applyFont="1" applyFill="1" applyBorder="1"/>
    <xf numFmtId="0" fontId="86" fillId="0" borderId="0" xfId="0" applyFont="1" applyAlignment="1">
      <alignment horizontal="center" wrapText="1"/>
    </xf>
    <xf numFmtId="171" fontId="84" fillId="0" borderId="3" xfId="0" applyNumberFormat="1" applyFont="1" applyBorder="1"/>
    <xf numFmtId="171" fontId="84" fillId="36" borderId="23" xfId="0" applyNumberFormat="1" applyFont="1" applyFill="1" applyBorder="1"/>
    <xf numFmtId="0" fontId="84" fillId="0" borderId="74" xfId="0" applyFont="1" applyBorder="1" applyAlignment="1">
      <alignment vertical="center" wrapText="1"/>
    </xf>
    <xf numFmtId="197" fontId="86" fillId="36" borderId="23"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197" fontId="45"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100" fillId="3" borderId="84" xfId="0" applyFont="1" applyFill="1" applyBorder="1" applyAlignment="1">
      <alignment horizontal="left"/>
    </xf>
    <xf numFmtId="0" fontId="100" fillId="3" borderId="85" xfId="0" applyFont="1" applyFill="1" applyBorder="1" applyAlignment="1">
      <alignment horizontal="left"/>
    </xf>
    <xf numFmtId="0" fontId="4" fillId="3" borderId="88" xfId="0" applyFont="1" applyFill="1" applyBorder="1" applyAlignment="1">
      <alignment vertical="center"/>
    </xf>
    <xf numFmtId="0" fontId="3" fillId="3" borderId="89" xfId="0" applyFont="1" applyFill="1" applyBorder="1" applyAlignment="1">
      <alignment vertical="center"/>
    </xf>
    <xf numFmtId="0" fontId="3" fillId="3" borderId="90" xfId="0" applyFont="1" applyFill="1" applyBorder="1" applyAlignment="1">
      <alignment vertical="center"/>
    </xf>
    <xf numFmtId="0" fontId="3" fillId="0" borderId="72" xfId="0" applyFont="1" applyBorder="1" applyAlignment="1">
      <alignment horizontal="center" vertical="center"/>
    </xf>
    <xf numFmtId="0" fontId="3" fillId="0" borderId="7" xfId="0" applyFont="1" applyBorder="1" applyAlignment="1">
      <alignment vertical="center"/>
    </xf>
    <xf numFmtId="173" fontId="9" fillId="37" borderId="0" xfId="20"/>
    <xf numFmtId="0" fontId="3" fillId="0" borderId="91" xfId="0" applyFont="1" applyBorder="1" applyAlignment="1">
      <alignment vertical="center"/>
    </xf>
    <xf numFmtId="0" fontId="3" fillId="0" borderId="69" xfId="0" applyFont="1" applyBorder="1" applyAlignment="1">
      <alignment vertical="center"/>
    </xf>
    <xf numFmtId="0" fontId="3" fillId="0" borderId="19" xfId="0" applyFont="1" applyBorder="1" applyAlignment="1">
      <alignment horizontal="center" vertical="center"/>
    </xf>
    <xf numFmtId="0" fontId="3" fillId="0" borderId="86" xfId="0" applyFont="1" applyBorder="1" applyAlignment="1">
      <alignment vertical="center"/>
    </xf>
    <xf numFmtId="0" fontId="3" fillId="0" borderId="92" xfId="0" applyFont="1" applyBorder="1" applyAlignment="1">
      <alignment vertical="center"/>
    </xf>
    <xf numFmtId="0" fontId="3" fillId="0" borderId="87" xfId="0" applyFont="1" applyBorder="1" applyAlignment="1">
      <alignment vertical="center"/>
    </xf>
    <xf numFmtId="0" fontId="4" fillId="0" borderId="86" xfId="0" applyFont="1" applyBorder="1" applyAlignment="1">
      <alignment vertical="center"/>
    </xf>
    <xf numFmtId="0" fontId="3" fillId="0" borderId="22" xfId="0" applyFont="1" applyBorder="1" applyAlignment="1">
      <alignment horizontal="center" vertical="center"/>
    </xf>
    <xf numFmtId="0" fontId="4" fillId="0" borderId="23"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0" fontId="3" fillId="3" borderId="68" xfId="0" applyFont="1" applyFill="1" applyBorder="1" applyAlignment="1">
      <alignment horizontal="center" vertical="center"/>
    </xf>
    <xf numFmtId="0" fontId="3" fillId="3" borderId="0" xfId="0" applyFont="1" applyFill="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173" fontId="9" fillId="37" borderId="57" xfId="20" applyBorder="1"/>
    <xf numFmtId="0" fontId="3" fillId="0" borderId="93" xfId="0" applyFont="1" applyBorder="1" applyAlignment="1">
      <alignment horizontal="center" vertical="center"/>
    </xf>
    <xf numFmtId="0" fontId="3" fillId="0" borderId="94" xfId="0" applyFont="1" applyBorder="1" applyAlignment="1">
      <alignment vertical="center"/>
    </xf>
    <xf numFmtId="173" fontId="9" fillId="37" borderId="25" xfId="20" applyBorder="1"/>
    <xf numFmtId="173" fontId="9" fillId="37" borderId="95" xfId="20" applyBorder="1"/>
    <xf numFmtId="173" fontId="9" fillId="37" borderId="26" xfId="20" applyBorder="1"/>
    <xf numFmtId="0" fontId="3" fillId="0" borderId="97" xfId="0" applyFont="1" applyBorder="1" applyAlignment="1">
      <alignment horizontal="center" vertical="center"/>
    </xf>
    <xf numFmtId="0" fontId="3" fillId="0" borderId="98" xfId="0" applyFont="1" applyBorder="1" applyAlignment="1">
      <alignment vertical="center"/>
    </xf>
    <xf numFmtId="173" fontId="9" fillId="37" borderId="31" xfId="20" applyBorder="1"/>
    <xf numFmtId="0" fontId="4" fillId="0" borderId="0" xfId="0" applyFont="1" applyAlignment="1">
      <alignment horizontal="center"/>
    </xf>
    <xf numFmtId="0" fontId="86" fillId="0" borderId="86" xfId="0" applyFont="1" applyBorder="1" applyAlignment="1">
      <alignment horizontal="center" vertical="center" wrapText="1"/>
    </xf>
    <xf numFmtId="0" fontId="86" fillId="0" borderId="87" xfId="0" applyFont="1" applyBorder="1" applyAlignment="1">
      <alignment horizontal="center" vertical="center" wrapText="1"/>
    </xf>
    <xf numFmtId="0" fontId="84" fillId="0" borderId="86" xfId="0" applyFont="1" applyBorder="1"/>
    <xf numFmtId="197" fontId="84" fillId="0" borderId="86" xfId="0" applyNumberFormat="1" applyFont="1" applyBorder="1" applyAlignment="1">
      <alignment horizontal="center" vertical="center"/>
    </xf>
    <xf numFmtId="0" fontId="84" fillId="0" borderId="86" xfId="0" applyFont="1" applyBorder="1" applyAlignment="1">
      <alignment horizontal="left" indent="1"/>
    </xf>
    <xf numFmtId="0" fontId="88" fillId="0" borderId="86" xfId="0" applyFont="1" applyBorder="1" applyAlignment="1">
      <alignment horizontal="left" indent="1"/>
    </xf>
    <xf numFmtId="197" fontId="86" fillId="36" borderId="24" xfId="0" applyNumberFormat="1" applyFont="1" applyFill="1" applyBorder="1" applyAlignment="1">
      <alignment horizontal="center" vertical="center"/>
    </xf>
    <xf numFmtId="0" fontId="4" fillId="36" borderId="17"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36" borderId="19"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19" xfId="0" applyFont="1" applyBorder="1" applyAlignment="1">
      <alignment horizontal="right" vertical="center" wrapText="1"/>
    </xf>
    <xf numFmtId="0" fontId="101" fillId="0" borderId="19" xfId="0" applyFont="1" applyBorder="1" applyAlignment="1">
      <alignment horizontal="right" vertical="center" wrapText="1"/>
    </xf>
    <xf numFmtId="0" fontId="4" fillId="0" borderId="19"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2" xfId="5" applyNumberFormat="1" applyFont="1" applyBorder="1" applyAlignment="1" applyProtection="1">
      <alignment horizontal="left" vertical="center"/>
      <protection locked="0"/>
    </xf>
    <xf numFmtId="0" fontId="103" fillId="0" borderId="23" xfId="9" applyFont="1" applyBorder="1" applyAlignment="1" applyProtection="1">
      <alignment horizontal="left" vertical="center" wrapText="1"/>
      <protection locked="0"/>
    </xf>
    <xf numFmtId="0" fontId="84" fillId="0" borderId="86" xfId="0" applyFont="1" applyBorder="1" applyAlignment="1">
      <alignment vertical="center" wrapText="1"/>
    </xf>
    <xf numFmtId="14" fontId="2" fillId="3" borderId="86" xfId="8" quotePrefix="1" applyNumberFormat="1" applyFont="1" applyFill="1" applyBorder="1" applyAlignment="1" applyProtection="1">
      <alignment horizontal="left"/>
      <protection locked="0"/>
    </xf>
    <xf numFmtId="3" fontId="104" fillId="36" borderId="87" xfId="0" applyNumberFormat="1" applyFont="1" applyFill="1" applyBorder="1" applyAlignment="1">
      <alignment vertical="center" wrapText="1"/>
    </xf>
    <xf numFmtId="3" fontId="104" fillId="36" borderId="23" xfId="0" applyNumberFormat="1" applyFont="1" applyFill="1" applyBorder="1" applyAlignment="1">
      <alignment vertical="center" wrapText="1"/>
    </xf>
    <xf numFmtId="3" fontId="104" fillId="36" borderId="24" xfId="0" applyNumberFormat="1" applyFont="1" applyFill="1" applyBorder="1" applyAlignment="1">
      <alignment vertical="center" wrapText="1"/>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5" xfId="20964" applyFont="1" applyFill="1" applyBorder="1">
      <alignment vertical="center"/>
    </xf>
    <xf numFmtId="0" fontId="45" fillId="77" borderId="106" xfId="20964" applyFont="1" applyFill="1" applyBorder="1">
      <alignment vertical="center"/>
    </xf>
    <xf numFmtId="0" fontId="45" fillId="77" borderId="103" xfId="20964" applyFont="1" applyFill="1" applyBorder="1">
      <alignment vertical="center"/>
    </xf>
    <xf numFmtId="0" fontId="106" fillId="70" borderId="102" xfId="20964" applyFont="1" applyFill="1" applyBorder="1" applyAlignment="1">
      <alignment horizontal="center" vertical="center"/>
    </xf>
    <xf numFmtId="0" fontId="106" fillId="70" borderId="103" xfId="20964" applyFont="1" applyFill="1" applyBorder="1" applyAlignment="1">
      <alignment horizontal="left" vertical="center" wrapText="1"/>
    </xf>
    <xf numFmtId="169" fontId="106" fillId="0" borderId="104" xfId="7" applyNumberFormat="1" applyFont="1" applyFill="1" applyBorder="1" applyAlignment="1" applyProtection="1">
      <alignment horizontal="right" vertical="center"/>
      <protection locked="0"/>
    </xf>
    <xf numFmtId="0" fontId="105" fillId="78" borderId="104" xfId="20964" applyFont="1" applyFill="1" applyBorder="1" applyAlignment="1">
      <alignment horizontal="center" vertical="center"/>
    </xf>
    <xf numFmtId="0" fontId="105" fillId="78" borderId="106" xfId="20964" applyFont="1" applyFill="1" applyBorder="1" applyAlignment="1">
      <alignment vertical="top" wrapText="1"/>
    </xf>
    <xf numFmtId="169" fontId="45" fillId="77" borderId="103" xfId="7" applyNumberFormat="1" applyFont="1" applyFill="1" applyBorder="1" applyAlignment="1">
      <alignment horizontal="right" vertical="center"/>
    </xf>
    <xf numFmtId="0" fontId="107" fillId="70" borderId="102" xfId="20964" applyFont="1" applyFill="1" applyBorder="1" applyAlignment="1">
      <alignment horizontal="center" vertical="center"/>
    </xf>
    <xf numFmtId="0" fontId="106" fillId="70" borderId="106" xfId="20964" applyFont="1" applyFill="1" applyBorder="1" applyAlignment="1">
      <alignment vertical="center" wrapText="1"/>
    </xf>
    <xf numFmtId="0" fontId="106" fillId="70" borderId="103" xfId="20964" applyFont="1" applyFill="1" applyBorder="1" applyAlignment="1">
      <alignment horizontal="left" vertical="center"/>
    </xf>
    <xf numFmtId="0" fontId="107" fillId="3" borderId="102" xfId="20964" applyFont="1" applyFill="1" applyBorder="1" applyAlignment="1">
      <alignment horizontal="center" vertical="center"/>
    </xf>
    <xf numFmtId="0" fontId="106" fillId="3" borderId="103" xfId="20964" applyFont="1" applyFill="1" applyBorder="1" applyAlignment="1">
      <alignment horizontal="left" vertical="center"/>
    </xf>
    <xf numFmtId="0" fontId="107" fillId="0" borderId="102" xfId="20964" applyFont="1" applyBorder="1" applyAlignment="1">
      <alignment horizontal="center" vertical="center"/>
    </xf>
    <xf numFmtId="0" fontId="106" fillId="0" borderId="103" xfId="20964" applyFont="1" applyBorder="1" applyAlignment="1">
      <alignment horizontal="left" vertical="center"/>
    </xf>
    <xf numFmtId="0" fontId="108" fillId="78" borderId="104" xfId="20964" applyFont="1" applyFill="1" applyBorder="1" applyAlignment="1">
      <alignment horizontal="center" vertical="center"/>
    </xf>
    <xf numFmtId="0" fontId="105" fillId="78" borderId="106" xfId="20964" applyFont="1" applyFill="1" applyBorder="1">
      <alignment vertical="center"/>
    </xf>
    <xf numFmtId="169" fontId="106" fillId="78" borderId="104" xfId="7" applyNumberFormat="1" applyFont="1" applyFill="1" applyBorder="1" applyAlignment="1" applyProtection="1">
      <alignment horizontal="right" vertical="center"/>
      <protection locked="0"/>
    </xf>
    <xf numFmtId="0" fontId="105" fillId="77" borderId="105" xfId="20964" applyFont="1" applyFill="1" applyBorder="1">
      <alignment vertical="center"/>
    </xf>
    <xf numFmtId="0" fontId="105" fillId="77" borderId="106" xfId="20964" applyFont="1" applyFill="1" applyBorder="1">
      <alignment vertical="center"/>
    </xf>
    <xf numFmtId="169" fontId="105" fillId="77" borderId="103" xfId="7" applyNumberFormat="1" applyFont="1" applyFill="1" applyBorder="1" applyAlignment="1">
      <alignment horizontal="right" vertical="center"/>
    </xf>
    <xf numFmtId="0" fontId="110" fillId="3" borderId="102" xfId="20964" applyFont="1" applyFill="1" applyBorder="1" applyAlignment="1">
      <alignment horizontal="center" vertical="center"/>
    </xf>
    <xf numFmtId="0" fontId="111" fillId="78" borderId="104" xfId="20964" applyFont="1" applyFill="1" applyBorder="1" applyAlignment="1">
      <alignment horizontal="center" vertical="center"/>
    </xf>
    <xf numFmtId="0" fontId="45" fillId="78" borderId="106" xfId="20964" applyFont="1" applyFill="1" applyBorder="1">
      <alignment vertical="center"/>
    </xf>
    <xf numFmtId="0" fontId="110" fillId="70" borderId="102" xfId="20964" applyFont="1" applyFill="1" applyBorder="1" applyAlignment="1">
      <alignment horizontal="center" vertical="center"/>
    </xf>
    <xf numFmtId="169" fontId="106" fillId="3" borderId="104" xfId="7" applyNumberFormat="1" applyFont="1" applyFill="1" applyBorder="1" applyAlignment="1" applyProtection="1">
      <alignment horizontal="right" vertical="center"/>
      <protection locked="0"/>
    </xf>
    <xf numFmtId="0" fontId="111" fillId="3" borderId="104" xfId="20964" applyFont="1" applyFill="1" applyBorder="1" applyAlignment="1">
      <alignment horizontal="center" vertical="center"/>
    </xf>
    <xf numFmtId="0" fontId="45" fillId="3" borderId="106" xfId="20964" applyFont="1" applyFill="1" applyBorder="1">
      <alignment vertical="center"/>
    </xf>
    <xf numFmtId="0" fontId="107" fillId="70" borderId="104" xfId="20964" applyFont="1" applyFill="1" applyBorder="1" applyAlignment="1">
      <alignment horizontal="center" vertical="center"/>
    </xf>
    <xf numFmtId="0" fontId="19" fillId="70" borderId="104" xfId="20964" applyFont="1" applyFill="1" applyBorder="1" applyAlignment="1">
      <alignment horizontal="center" vertical="center"/>
    </xf>
    <xf numFmtId="0" fontId="101" fillId="0" borderId="104" xfId="0" applyFont="1" applyBorder="1" applyAlignment="1">
      <alignment horizontal="left" vertical="center" wrapText="1"/>
    </xf>
    <xf numFmtId="10" fontId="97" fillId="0" borderId="104" xfId="20962" applyNumberFormat="1" applyFont="1" applyFill="1" applyBorder="1" applyAlignment="1">
      <alignment horizontal="left" vertical="center" wrapText="1"/>
    </xf>
    <xf numFmtId="1" fontId="3" fillId="0" borderId="87" xfId="0" applyNumberFormat="1" applyFont="1" applyBorder="1" applyAlignment="1">
      <alignment horizontal="right" vertical="center" wrapText="1"/>
    </xf>
    <xf numFmtId="10" fontId="3" fillId="0" borderId="104" xfId="20962" applyNumberFormat="1" applyFont="1" applyFill="1" applyBorder="1" applyAlignment="1">
      <alignment horizontal="left" vertical="center" wrapText="1"/>
    </xf>
    <xf numFmtId="10" fontId="4" fillId="36" borderId="104" xfId="0" applyNumberFormat="1" applyFont="1" applyFill="1" applyBorder="1" applyAlignment="1">
      <alignment horizontal="left" vertical="center" wrapText="1"/>
    </xf>
    <xf numFmtId="10" fontId="101" fillId="0" borderId="104" xfId="20962" applyNumberFormat="1" applyFont="1" applyFill="1" applyBorder="1" applyAlignment="1">
      <alignment horizontal="left" vertical="center" wrapText="1"/>
    </xf>
    <xf numFmtId="10" fontId="4" fillId="36" borderId="104" xfId="20962" applyNumberFormat="1" applyFont="1" applyFill="1" applyBorder="1" applyAlignment="1">
      <alignment horizontal="left" vertical="center" wrapText="1"/>
    </xf>
    <xf numFmtId="10" fontId="4" fillId="36" borderId="104" xfId="0" applyNumberFormat="1" applyFont="1" applyFill="1" applyBorder="1" applyAlignment="1">
      <alignment horizontal="center" vertical="center" wrapText="1"/>
    </xf>
    <xf numFmtId="10" fontId="103" fillId="0" borderId="23" xfId="20962" applyNumberFormat="1" applyFont="1" applyFill="1" applyBorder="1" applyAlignment="1" applyProtection="1">
      <alignment horizontal="left" vertical="center"/>
    </xf>
    <xf numFmtId="0" fontId="4" fillId="36" borderId="104" xfId="0" applyFont="1" applyFill="1" applyBorder="1" applyAlignment="1">
      <alignment horizontal="left" vertical="center" wrapText="1"/>
    </xf>
    <xf numFmtId="0" fontId="3" fillId="0" borderId="104" xfId="0" applyFont="1" applyBorder="1" applyAlignment="1">
      <alignment horizontal="left" vertical="center" wrapText="1"/>
    </xf>
    <xf numFmtId="10" fontId="4" fillId="36" borderId="87" xfId="0" applyNumberFormat="1" applyFont="1" applyFill="1" applyBorder="1" applyAlignment="1">
      <alignment horizontal="left" vertical="center" wrapText="1"/>
    </xf>
    <xf numFmtId="10" fontId="4" fillId="36" borderId="87" xfId="20962" applyNumberFormat="1" applyFont="1" applyFill="1" applyBorder="1" applyAlignment="1">
      <alignment horizontal="left" vertical="center" wrapText="1"/>
    </xf>
    <xf numFmtId="0" fontId="4" fillId="36" borderId="87" xfId="0" applyFont="1" applyFill="1" applyBorder="1" applyAlignment="1">
      <alignment horizontal="center" vertical="center" wrapText="1"/>
    </xf>
    <xf numFmtId="0" fontId="4" fillId="36" borderId="88" xfId="0" applyFont="1" applyFill="1" applyBorder="1" applyAlignment="1">
      <alignment vertical="center" wrapText="1"/>
    </xf>
    <xf numFmtId="0" fontId="4" fillId="36" borderId="103" xfId="0" applyFont="1" applyFill="1" applyBorder="1" applyAlignment="1">
      <alignment vertical="center" wrapText="1"/>
    </xf>
    <xf numFmtId="0" fontId="4" fillId="36" borderId="75" xfId="0" applyFont="1" applyFill="1" applyBorder="1" applyAlignment="1">
      <alignment vertical="center" wrapText="1"/>
    </xf>
    <xf numFmtId="0" fontId="4" fillId="36" borderId="30" xfId="0" applyFont="1" applyFill="1" applyBorder="1" applyAlignment="1">
      <alignment vertical="center" wrapText="1"/>
    </xf>
    <xf numFmtId="0" fontId="84" fillId="0" borderId="104" xfId="0" applyFont="1" applyBorder="1"/>
    <xf numFmtId="0" fontId="6" fillId="0" borderId="104" xfId="17" applyFill="1" applyBorder="1" applyAlignment="1" applyProtection="1">
      <alignment horizontal="left" vertical="center"/>
    </xf>
    <xf numFmtId="0" fontId="6" fillId="0" borderId="104" xfId="17" applyBorder="1" applyAlignment="1" applyProtection="1"/>
    <xf numFmtId="0" fontId="6" fillId="0" borderId="104" xfId="17" applyFill="1" applyBorder="1" applyAlignment="1" applyProtection="1">
      <alignment horizontal="left" vertical="center" wrapText="1"/>
    </xf>
    <xf numFmtId="0" fontId="6" fillId="0" borderId="104" xfId="17" applyFill="1" applyBorder="1" applyAlignment="1" applyProtection="1"/>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2" fillId="0" borderId="3" xfId="0" applyFont="1" applyBorder="1" applyAlignment="1">
      <alignment wrapText="1"/>
    </xf>
    <xf numFmtId="0" fontId="84" fillId="0" borderId="20" xfId="0" applyFont="1" applyBorder="1"/>
    <xf numFmtId="0" fontId="45" fillId="0" borderId="20" xfId="0" applyFont="1" applyBorder="1" applyAlignment="1">
      <alignment horizontal="center" vertical="center" wrapText="1"/>
    </xf>
    <xf numFmtId="3" fontId="104" fillId="36" borderId="104" xfId="0" applyNumberFormat="1" applyFont="1" applyFill="1" applyBorder="1" applyAlignment="1">
      <alignment vertical="center" wrapText="1"/>
    </xf>
    <xf numFmtId="3" fontId="104" fillId="0" borderId="104" xfId="0" applyNumberFormat="1" applyFont="1" applyBorder="1" applyAlignment="1">
      <alignment vertical="center" wrapText="1"/>
    </xf>
    <xf numFmtId="3" fontId="104" fillId="36" borderId="105" xfId="0" applyNumberFormat="1" applyFont="1" applyFill="1" applyBorder="1" applyAlignment="1">
      <alignment vertical="center" wrapText="1"/>
    </xf>
    <xf numFmtId="3" fontId="104" fillId="0" borderId="105" xfId="0" applyNumberFormat="1" applyFont="1" applyBorder="1" applyAlignment="1">
      <alignment vertical="center" wrapText="1"/>
    </xf>
    <xf numFmtId="3" fontId="104" fillId="36" borderId="25" xfId="0" applyNumberFormat="1" applyFont="1" applyFill="1" applyBorder="1" applyAlignment="1">
      <alignment vertical="center" wrapText="1"/>
    </xf>
    <xf numFmtId="3" fontId="104" fillId="36" borderId="90" xfId="0" applyNumberFormat="1" applyFont="1" applyFill="1" applyBorder="1" applyAlignment="1">
      <alignment vertical="center" wrapText="1"/>
    </xf>
    <xf numFmtId="3" fontId="104" fillId="36" borderId="40" xfId="0" applyNumberFormat="1" applyFont="1" applyFill="1" applyBorder="1" applyAlignment="1">
      <alignment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14" fontId="2" fillId="0" borderId="0" xfId="0" applyNumberFormat="1" applyFont="1"/>
    <xf numFmtId="14" fontId="84" fillId="0" borderId="0" xfId="0" applyNumberFormat="1" applyFont="1"/>
    <xf numFmtId="173" fontId="2" fillId="37" borderId="0" xfId="20" applyFont="1"/>
    <xf numFmtId="173" fontId="2" fillId="37" borderId="101" xfId="20" applyFont="1" applyBorder="1"/>
    <xf numFmtId="0" fontId="2" fillId="2" borderId="19" xfId="0" applyFont="1" applyFill="1" applyBorder="1" applyAlignment="1">
      <alignment horizontal="right" vertical="center"/>
    </xf>
    <xf numFmtId="0" fontId="45" fillId="0" borderId="19" xfId="0" applyFont="1" applyBorder="1" applyAlignment="1">
      <alignment horizontal="center" vertical="center" wrapText="1"/>
    </xf>
    <xf numFmtId="0" fontId="2" fillId="2" borderId="22" xfId="0" applyFont="1" applyFill="1" applyBorder="1" applyAlignment="1">
      <alignment horizontal="right" vertical="center"/>
    </xf>
    <xf numFmtId="0" fontId="4" fillId="0" borderId="0" xfId="0" applyFont="1" applyAlignment="1">
      <alignment horizontal="center" wrapText="1"/>
    </xf>
    <xf numFmtId="0" fontId="3" fillId="3" borderId="56" xfId="0" applyFont="1" applyFill="1" applyBorder="1"/>
    <xf numFmtId="0" fontId="3" fillId="3" borderId="107" xfId="0" applyFont="1" applyFill="1" applyBorder="1" applyAlignment="1">
      <alignment wrapText="1"/>
    </xf>
    <xf numFmtId="0" fontId="3" fillId="3" borderId="108" xfId="0" applyFont="1" applyFill="1" applyBorder="1"/>
    <xf numFmtId="0" fontId="4" fillId="3" borderId="81" xfId="0" applyFont="1" applyFill="1" applyBorder="1" applyAlignment="1">
      <alignment horizontal="center" wrapText="1"/>
    </xf>
    <xf numFmtId="0" fontId="3" fillId="0" borderId="104" xfId="0" applyFont="1" applyBorder="1" applyAlignment="1">
      <alignment horizontal="center"/>
    </xf>
    <xf numFmtId="0" fontId="3" fillId="3" borderId="68"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1" xfId="0" applyFont="1" applyFill="1" applyBorder="1" applyAlignment="1">
      <alignment horizontal="center" vertical="center" wrapText="1"/>
    </xf>
    <xf numFmtId="0" fontId="3" fillId="0" borderId="19" xfId="0" applyFont="1" applyBorder="1"/>
    <xf numFmtId="0" fontId="3" fillId="0" borderId="104" xfId="0" applyFont="1" applyBorder="1" applyAlignment="1">
      <alignment wrapText="1"/>
    </xf>
    <xf numFmtId="169" fontId="3" fillId="0" borderId="104" xfId="7" applyNumberFormat="1" applyFont="1" applyBorder="1"/>
    <xf numFmtId="169" fontId="3" fillId="0" borderId="87" xfId="7" applyNumberFormat="1" applyFont="1" applyBorder="1"/>
    <xf numFmtId="0" fontId="100" fillId="0" borderId="104" xfId="0" applyFont="1" applyBorder="1" applyAlignment="1">
      <alignment horizontal="left" wrapText="1" indent="2"/>
    </xf>
    <xf numFmtId="173" fontId="9" fillId="37" borderId="104" xfId="20" applyBorder="1"/>
    <xf numFmtId="169" fontId="3" fillId="0" borderId="104" xfId="7" applyNumberFormat="1" applyFont="1" applyBorder="1" applyAlignment="1">
      <alignment vertical="center"/>
    </xf>
    <xf numFmtId="0" fontId="4" fillId="0" borderId="19" xfId="0" applyFont="1" applyBorder="1"/>
    <xf numFmtId="0" fontId="4" fillId="0" borderId="104" xfId="0" applyFont="1" applyBorder="1" applyAlignment="1">
      <alignment wrapText="1"/>
    </xf>
    <xf numFmtId="169" fontId="4" fillId="0" borderId="87" xfId="7" applyNumberFormat="1" applyFont="1" applyBorder="1"/>
    <xf numFmtId="0" fontId="112" fillId="3" borderId="68" xfId="0" applyFont="1" applyFill="1" applyBorder="1" applyAlignment="1">
      <alignment horizontal="left"/>
    </xf>
    <xf numFmtId="0" fontId="112" fillId="3" borderId="0" xfId="0" applyFont="1" applyFill="1" applyAlignment="1">
      <alignment horizontal="center"/>
    </xf>
    <xf numFmtId="169" fontId="3" fillId="3" borderId="0" xfId="7" applyNumberFormat="1" applyFont="1" applyFill="1" applyBorder="1"/>
    <xf numFmtId="169" fontId="3" fillId="3" borderId="0" xfId="7" applyNumberFormat="1" applyFont="1" applyFill="1" applyBorder="1" applyAlignment="1">
      <alignment vertical="center"/>
    </xf>
    <xf numFmtId="169" fontId="3" fillId="3" borderId="101" xfId="7" applyNumberFormat="1" applyFont="1" applyFill="1" applyBorder="1"/>
    <xf numFmtId="169" fontId="3" fillId="0" borderId="104" xfId="7" applyNumberFormat="1" applyFont="1" applyFill="1" applyBorder="1"/>
    <xf numFmtId="169" fontId="3" fillId="0" borderId="104" xfId="7" applyNumberFormat="1" applyFont="1" applyFill="1" applyBorder="1" applyAlignment="1">
      <alignment vertical="center"/>
    </xf>
    <xf numFmtId="0" fontId="100" fillId="0" borderId="104"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1" xfId="0" applyFont="1" applyFill="1" applyBorder="1"/>
    <xf numFmtId="0" fontId="4" fillId="0" borderId="22" xfId="0" applyFont="1" applyBorder="1"/>
    <xf numFmtId="0" fontId="4" fillId="0" borderId="23" xfId="0" applyFont="1" applyBorder="1" applyAlignment="1">
      <alignment wrapText="1"/>
    </xf>
    <xf numFmtId="10" fontId="4" fillId="0" borderId="24" xfId="20962" applyNumberFormat="1" applyFont="1" applyBorder="1"/>
    <xf numFmtId="0" fontId="2" fillId="2" borderId="93" xfId="0" applyFont="1" applyFill="1" applyBorder="1" applyAlignment="1">
      <alignment horizontal="right" vertical="center"/>
    </xf>
    <xf numFmtId="0" fontId="2" fillId="0" borderId="102" xfId="0" applyFont="1" applyBorder="1" applyAlignment="1">
      <alignment vertical="center" wrapText="1"/>
    </xf>
    <xf numFmtId="197" fontId="2" fillId="2" borderId="102" xfId="0" applyNumberFormat="1" applyFont="1" applyFill="1" applyBorder="1" applyAlignment="1" applyProtection="1">
      <alignment vertical="center"/>
      <protection locked="0"/>
    </xf>
    <xf numFmtId="197" fontId="87" fillId="2" borderId="102" xfId="0" applyNumberFormat="1" applyFont="1" applyFill="1" applyBorder="1" applyAlignment="1" applyProtection="1">
      <alignment vertical="center"/>
      <protection locked="0"/>
    </xf>
    <xf numFmtId="197" fontId="87" fillId="2" borderId="96"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8" fillId="0" borderId="119" xfId="13" applyFont="1" applyBorder="1" applyAlignment="1" applyProtection="1">
      <alignment horizontal="left" vertical="center" wrapText="1"/>
      <protection locked="0"/>
    </xf>
    <xf numFmtId="49" fontId="118" fillId="0" borderId="119" xfId="5" applyNumberFormat="1" applyFont="1" applyBorder="1" applyAlignment="1" applyProtection="1">
      <alignment horizontal="right" vertical="center"/>
      <protection locked="0"/>
    </xf>
    <xf numFmtId="49" fontId="119" fillId="0" borderId="119" xfId="5" applyNumberFormat="1" applyFont="1" applyBorder="1" applyAlignment="1" applyProtection="1">
      <alignment horizontal="right" vertical="center"/>
      <protection locked="0"/>
    </xf>
    <xf numFmtId="0" fontId="114" fillId="0" borderId="119" xfId="0" applyFont="1" applyBorder="1"/>
    <xf numFmtId="43" fontId="113" fillId="0" borderId="119" xfId="20965" applyFont="1" applyFill="1" applyBorder="1"/>
    <xf numFmtId="49" fontId="118" fillId="0" borderId="119" xfId="5" applyNumberFormat="1" applyFont="1" applyBorder="1" applyAlignment="1" applyProtection="1">
      <alignment horizontal="right" vertical="center" wrapText="1"/>
      <protection locked="0"/>
    </xf>
    <xf numFmtId="49" fontId="119" fillId="0" borderId="119" xfId="5" applyNumberFormat="1" applyFont="1" applyBorder="1" applyAlignment="1" applyProtection="1">
      <alignment horizontal="right" vertical="center" wrapText="1"/>
      <protection locked="0"/>
    </xf>
    <xf numFmtId="0" fontId="114" fillId="0" borderId="0" xfId="0" applyFont="1"/>
    <xf numFmtId="0" fontId="113" fillId="0" borderId="119" xfId="0" applyFont="1" applyBorder="1" applyAlignment="1">
      <alignment horizontal="left" vertical="center" wrapText="1"/>
    </xf>
    <xf numFmtId="0" fontId="117" fillId="0" borderId="119" xfId="0" applyFont="1" applyBorder="1"/>
    <xf numFmtId="0" fontId="116" fillId="0" borderId="119" xfId="0" applyFont="1" applyBorder="1" applyAlignment="1">
      <alignment horizontal="left" indent="1"/>
    </xf>
    <xf numFmtId="0" fontId="116" fillId="0" borderId="119" xfId="0" applyFont="1" applyBorder="1" applyAlignment="1">
      <alignment horizontal="left" wrapText="1" indent="1"/>
    </xf>
    <xf numFmtId="0" fontId="113" fillId="0" borderId="119" xfId="0" applyFont="1" applyBorder="1" applyAlignment="1">
      <alignment horizontal="left" indent="1"/>
    </xf>
    <xf numFmtId="0" fontId="113" fillId="0" borderId="119" xfId="0" applyFont="1" applyBorder="1" applyAlignment="1">
      <alignment horizontal="left" wrapText="1" indent="2"/>
    </xf>
    <xf numFmtId="0" fontId="116" fillId="0" borderId="119" xfId="0" applyFont="1" applyBorder="1" applyAlignment="1">
      <alignment horizontal="left" vertical="center" indent="1"/>
    </xf>
    <xf numFmtId="0" fontId="114" fillId="0" borderId="119" xfId="0" applyFont="1" applyBorder="1" applyAlignment="1">
      <alignment horizontal="left" wrapText="1"/>
    </xf>
    <xf numFmtId="0" fontId="114" fillId="0" borderId="119" xfId="0" applyFont="1" applyBorder="1" applyAlignment="1">
      <alignment horizontal="left" wrapText="1" indent="2"/>
    </xf>
    <xf numFmtId="49" fontId="114" fillId="0" borderId="119" xfId="0" applyNumberFormat="1" applyFont="1" applyBorder="1" applyAlignment="1">
      <alignment horizontal="left" indent="3"/>
    </xf>
    <xf numFmtId="49" fontId="114" fillId="0" borderId="119" xfId="0" applyNumberFormat="1" applyFont="1" applyBorder="1" applyAlignment="1">
      <alignment horizontal="left" indent="1"/>
    </xf>
    <xf numFmtId="49" fontId="114" fillId="0" borderId="119" xfId="0" applyNumberFormat="1" applyFont="1" applyBorder="1" applyAlignment="1">
      <alignment horizontal="left" vertical="top" wrapText="1" indent="2"/>
    </xf>
    <xf numFmtId="49" fontId="114" fillId="0" borderId="119" xfId="0" applyNumberFormat="1" applyFont="1" applyBorder="1" applyAlignment="1">
      <alignment horizontal="left" wrapText="1" indent="3"/>
    </xf>
    <xf numFmtId="49" fontId="114" fillId="0" borderId="119" xfId="0" applyNumberFormat="1" applyFont="1" applyBorder="1" applyAlignment="1">
      <alignment horizontal="left" wrapText="1" indent="2"/>
    </xf>
    <xf numFmtId="0" fontId="114" fillId="0" borderId="119" xfId="0" applyFont="1" applyBorder="1" applyAlignment="1">
      <alignment horizontal="left" wrapText="1" indent="1"/>
    </xf>
    <xf numFmtId="49" fontId="114" fillId="0" borderId="119" xfId="0" applyNumberFormat="1" applyFont="1" applyBorder="1" applyAlignment="1">
      <alignment horizontal="left" wrapText="1" indent="1"/>
    </xf>
    <xf numFmtId="0" fontId="116" fillId="0" borderId="74" xfId="0" applyFont="1" applyBorder="1" applyAlignment="1">
      <alignment horizontal="left" vertical="center" wrapText="1"/>
    </xf>
    <xf numFmtId="0" fontId="114" fillId="0" borderId="120" xfId="0" applyFont="1" applyBorder="1" applyAlignment="1">
      <alignment horizontal="center" vertical="center" wrapText="1"/>
    </xf>
    <xf numFmtId="0" fontId="116" fillId="0" borderId="119" xfId="0" applyFont="1" applyBorder="1" applyAlignment="1">
      <alignment horizontal="left" vertical="center" wrapText="1"/>
    </xf>
    <xf numFmtId="0" fontId="114" fillId="0" borderId="119" xfId="0" applyFont="1" applyBorder="1" applyAlignment="1">
      <alignment horizontal="left" indent="1"/>
    </xf>
    <xf numFmtId="0" fontId="6" fillId="0" borderId="119" xfId="17" applyBorder="1" applyAlignment="1" applyProtection="1"/>
    <xf numFmtId="0" fontId="117" fillId="0" borderId="119"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0" xfId="0" applyFont="1" applyAlignment="1">
      <alignment horizontal="center" vertical="center" wrapText="1"/>
    </xf>
    <xf numFmtId="0" fontId="120" fillId="0" borderId="119" xfId="13" applyFont="1" applyBorder="1" applyAlignment="1" applyProtection="1">
      <alignment horizontal="left" vertical="center" wrapText="1"/>
      <protection locked="0"/>
    </xf>
    <xf numFmtId="0" fontId="114" fillId="0" borderId="0" xfId="0" applyFont="1" applyAlignment="1">
      <alignment horizontal="left" vertical="top" wrapText="1"/>
    </xf>
    <xf numFmtId="0" fontId="114" fillId="0" borderId="0" xfId="0" applyFont="1" applyAlignment="1">
      <alignment wrapText="1"/>
    </xf>
    <xf numFmtId="0" fontId="114" fillId="0" borderId="119" xfId="0" applyFont="1" applyBorder="1" applyAlignment="1">
      <alignment horizontal="center" vertical="center"/>
    </xf>
    <xf numFmtId="0" fontId="114" fillId="0" borderId="119" xfId="0" applyFont="1" applyBorder="1" applyAlignment="1">
      <alignment horizontal="center" vertical="center" wrapText="1"/>
    </xf>
    <xf numFmtId="0" fontId="117" fillId="0" borderId="0" xfId="0" applyFont="1"/>
    <xf numFmtId="0" fontId="114" fillId="0" borderId="119" xfId="0" applyFont="1" applyBorder="1" applyAlignment="1">
      <alignment wrapText="1"/>
    </xf>
    <xf numFmtId="0" fontId="114" fillId="0" borderId="119" xfId="0" applyFont="1" applyBorder="1" applyAlignment="1">
      <alignment horizontal="left" indent="8"/>
    </xf>
    <xf numFmtId="0" fontId="114" fillId="0" borderId="0" xfId="0" applyFont="1" applyAlignment="1">
      <alignment horizontal="left"/>
    </xf>
    <xf numFmtId="0" fontId="117" fillId="0" borderId="7" xfId="0" applyFont="1" applyBorder="1"/>
    <xf numFmtId="0" fontId="114" fillId="0" borderId="0" xfId="0" applyFont="1" applyAlignment="1">
      <alignment horizontal="center" vertical="center"/>
    </xf>
    <xf numFmtId="0" fontId="114" fillId="0" borderId="7" xfId="0" applyFont="1" applyBorder="1" applyAlignment="1">
      <alignment wrapText="1"/>
    </xf>
    <xf numFmtId="49" fontId="114" fillId="0" borderId="119" xfId="0" applyNumberFormat="1" applyFont="1" applyBorder="1" applyAlignment="1">
      <alignment horizontal="center" vertical="center" wrapText="1"/>
    </xf>
    <xf numFmtId="0" fontId="114" fillId="0" borderId="119" xfId="0" applyFont="1" applyBorder="1" applyAlignment="1">
      <alignment horizontal="center"/>
    </xf>
    <xf numFmtId="0" fontId="114" fillId="0" borderId="7" xfId="0" applyFont="1" applyBorder="1"/>
    <xf numFmtId="0" fontId="114" fillId="0" borderId="119" xfId="0" applyFont="1" applyBorder="1" applyAlignment="1">
      <alignment horizontal="left" indent="2"/>
    </xf>
    <xf numFmtId="0" fontId="114" fillId="0" borderId="119" xfId="0" applyFont="1" applyBorder="1" applyAlignment="1">
      <alignment horizontal="center" vertical="center" textRotation="90" wrapText="1"/>
    </xf>
    <xf numFmtId="0" fontId="122" fillId="0" borderId="0" xfId="0" applyFont="1"/>
    <xf numFmtId="0" fontId="122" fillId="0" borderId="0" xfId="0" applyFont="1" applyAlignment="1">
      <alignment horizontal="center" vertical="center"/>
    </xf>
    <xf numFmtId="0" fontId="116" fillId="0" borderId="119" xfId="0" applyFont="1" applyBorder="1" applyAlignment="1">
      <alignment horizontal="center" vertical="center" wrapText="1"/>
    </xf>
    <xf numFmtId="0" fontId="114" fillId="79" borderId="119" xfId="0" applyFont="1" applyFill="1" applyBorder="1"/>
    <xf numFmtId="0" fontId="117" fillId="79" borderId="119" xfId="0" applyFont="1" applyFill="1" applyBorder="1"/>
    <xf numFmtId="0" fontId="114" fillId="80" borderId="119" xfId="0" applyFont="1" applyFill="1" applyBorder="1"/>
    <xf numFmtId="0" fontId="0" fillId="0" borderId="119" xfId="0" applyBorder="1" applyAlignment="1">
      <alignment horizontal="left" indent="2"/>
    </xf>
    <xf numFmtId="0" fontId="0" fillId="0" borderId="119" xfId="0" applyBorder="1"/>
    <xf numFmtId="0" fontId="0" fillId="0" borderId="120" xfId="0" applyBorder="1" applyAlignment="1">
      <alignment horizontal="left" indent="2"/>
    </xf>
    <xf numFmtId="0" fontId="0" fillId="0" borderId="120" xfId="0" applyBorder="1"/>
    <xf numFmtId="0" fontId="124" fillId="0" borderId="126" xfId="0" applyFont="1" applyBorder="1" applyAlignment="1">
      <alignment vertical="center" wrapText="1" readingOrder="1"/>
    </xf>
    <xf numFmtId="0" fontId="124" fillId="0" borderId="127" xfId="0" applyFont="1" applyBorder="1" applyAlignment="1">
      <alignment vertical="center" wrapText="1" readingOrder="1"/>
    </xf>
    <xf numFmtId="0" fontId="124" fillId="0" borderId="127" xfId="0" applyFont="1" applyBorder="1" applyAlignment="1">
      <alignment horizontal="left" vertical="center" wrapText="1" indent="1" readingOrder="1"/>
    </xf>
    <xf numFmtId="0" fontId="124" fillId="0" borderId="128" xfId="0" applyFont="1" applyBorder="1" applyAlignment="1">
      <alignment vertical="center" wrapText="1" readingOrder="1"/>
    </xf>
    <xf numFmtId="0" fontId="125" fillId="0" borderId="119" xfId="0" applyFont="1" applyBorder="1" applyAlignment="1">
      <alignment vertical="center" wrapText="1" readingOrder="1"/>
    </xf>
    <xf numFmtId="0" fontId="0" fillId="0" borderId="7" xfId="0" applyBorder="1"/>
    <xf numFmtId="0" fontId="122" fillId="0" borderId="119" xfId="0" applyFont="1" applyBorder="1"/>
    <xf numFmtId="0" fontId="122" fillId="0" borderId="120" xfId="0" applyFont="1" applyBorder="1"/>
    <xf numFmtId="0" fontId="114" fillId="0" borderId="111" xfId="0" applyFont="1" applyBorder="1" applyAlignment="1">
      <alignment horizontal="center" vertical="center" wrapText="1"/>
    </xf>
    <xf numFmtId="0" fontId="0" fillId="0" borderId="119" xfId="0" applyBorder="1" applyAlignment="1">
      <alignment horizontal="left" indent="3"/>
    </xf>
    <xf numFmtId="168" fontId="97" fillId="0" borderId="0" xfId="7" applyFont="1"/>
    <xf numFmtId="14" fontId="97" fillId="0" borderId="0" xfId="0" applyNumberFormat="1" applyFont="1"/>
    <xf numFmtId="197" fontId="97" fillId="0" borderId="119" xfId="0" applyNumberFormat="1" applyFont="1" applyBorder="1" applyAlignment="1" applyProtection="1">
      <alignment vertical="center" wrapText="1"/>
      <protection locked="0"/>
    </xf>
    <xf numFmtId="197" fontId="97" fillId="0" borderId="119" xfId="0" applyNumberFormat="1" applyFont="1" applyBorder="1" applyAlignment="1" applyProtection="1">
      <alignment horizontal="right" vertical="center" wrapText="1"/>
      <protection locked="0"/>
    </xf>
    <xf numFmtId="10" fontId="3" fillId="0" borderId="119" xfId="20962" applyNumberFormat="1" applyFont="1" applyFill="1" applyBorder="1" applyAlignment="1" applyProtection="1">
      <alignment horizontal="right" vertical="center" wrapText="1"/>
      <protection locked="0"/>
    </xf>
    <xf numFmtId="10" fontId="95" fillId="2" borderId="119" xfId="0" applyNumberFormat="1" applyFont="1" applyFill="1" applyBorder="1" applyAlignment="1" applyProtection="1">
      <alignment vertical="center"/>
      <protection locked="0"/>
    </xf>
    <xf numFmtId="197" fontId="95" fillId="2" borderId="119" xfId="0" applyNumberFormat="1" applyFont="1" applyFill="1" applyBorder="1" applyAlignment="1" applyProtection="1">
      <alignment vertical="center"/>
      <protection locked="0"/>
    </xf>
    <xf numFmtId="197" fontId="95" fillId="0" borderId="119" xfId="7" applyNumberFormat="1" applyFont="1" applyFill="1" applyBorder="1" applyAlignment="1" applyProtection="1">
      <alignment horizontal="right"/>
    </xf>
    <xf numFmtId="3" fontId="84" fillId="0" borderId="0" xfId="0" applyNumberFormat="1" applyFont="1"/>
    <xf numFmtId="3" fontId="2" fillId="0" borderId="0" xfId="6" applyNumberFormat="1" applyFont="1" applyFill="1" applyBorder="1" applyProtection="1">
      <protection locked="0"/>
    </xf>
    <xf numFmtId="3" fontId="2" fillId="0" borderId="3" xfId="0" applyNumberFormat="1" applyFont="1" applyBorder="1" applyAlignment="1">
      <alignment horizontal="center" vertical="center" wrapText="1"/>
    </xf>
    <xf numFmtId="3" fontId="2" fillId="0" borderId="3" xfId="0" applyNumberFormat="1" applyFont="1" applyBorder="1" applyAlignment="1" applyProtection="1">
      <alignment horizontal="right"/>
      <protection locked="0"/>
    </xf>
    <xf numFmtId="3" fontId="2" fillId="36" borderId="3" xfId="7" applyNumberFormat="1" applyFont="1" applyFill="1" applyBorder="1" applyAlignment="1" applyProtection="1">
      <alignment horizontal="right"/>
    </xf>
    <xf numFmtId="3" fontId="2" fillId="3" borderId="3" xfId="7" applyNumberFormat="1" applyFont="1" applyFill="1" applyBorder="1" applyAlignment="1" applyProtection="1">
      <alignment horizontal="right"/>
    </xf>
    <xf numFmtId="3" fontId="2" fillId="36" borderId="23" xfId="7" applyNumberFormat="1" applyFont="1" applyFill="1" applyBorder="1" applyAlignment="1" applyProtection="1">
      <alignment horizontal="right"/>
    </xf>
    <xf numFmtId="0" fontId="6" fillId="0" borderId="3" xfId="17" applyBorder="1" applyAlignment="1" applyProtection="1"/>
    <xf numFmtId="3" fontId="104" fillId="0" borderId="119" xfId="0" applyNumberFormat="1" applyFont="1" applyBorder="1" applyAlignment="1">
      <alignment vertical="center" wrapText="1"/>
    </xf>
    <xf numFmtId="0" fontId="95" fillId="0" borderId="19" xfId="0" applyFont="1" applyBorder="1" applyAlignment="1">
      <alignment vertical="center"/>
    </xf>
    <xf numFmtId="10" fontId="3" fillId="0" borderId="87" xfId="0" applyNumberFormat="1" applyFont="1" applyBorder="1"/>
    <xf numFmtId="10" fontId="3" fillId="0" borderId="96" xfId="0" applyNumberFormat="1" applyFont="1" applyBorder="1"/>
    <xf numFmtId="10" fontId="3" fillId="0" borderId="24" xfId="0" applyNumberFormat="1" applyFont="1" applyBorder="1"/>
    <xf numFmtId="3" fontId="3" fillId="0" borderId="87" xfId="0" applyNumberFormat="1" applyFont="1" applyBorder="1" applyAlignment="1">
      <alignment horizontal="right" vertical="center" wrapText="1"/>
    </xf>
    <xf numFmtId="3" fontId="3" fillId="0" borderId="24" xfId="0" applyNumberFormat="1" applyFont="1" applyBorder="1" applyAlignment="1">
      <alignment horizontal="right" vertical="center" wrapText="1"/>
    </xf>
    <xf numFmtId="171" fontId="127" fillId="76" borderId="63" xfId="0" applyNumberFormat="1" applyFont="1" applyFill="1" applyBorder="1" applyAlignment="1">
      <alignment horizontal="center"/>
    </xf>
    <xf numFmtId="171" fontId="3" fillId="0" borderId="121" xfId="0" applyNumberFormat="1" applyFont="1" applyBorder="1"/>
    <xf numFmtId="197" fontId="3" fillId="0" borderId="119" xfId="0" applyNumberFormat="1" applyFont="1" applyBorder="1"/>
    <xf numFmtId="197" fontId="3" fillId="0" borderId="121" xfId="0" applyNumberFormat="1" applyFont="1" applyBorder="1"/>
    <xf numFmtId="3" fontId="3" fillId="0" borderId="91" xfId="0" applyNumberFormat="1" applyFont="1" applyBorder="1" applyAlignment="1">
      <alignment vertical="center"/>
    </xf>
    <xf numFmtId="0" fontId="3" fillId="3" borderId="122" xfId="0" applyFont="1" applyFill="1" applyBorder="1" applyAlignment="1">
      <alignment vertical="center"/>
    </xf>
    <xf numFmtId="0" fontId="3" fillId="0" borderId="121" xfId="0" applyFont="1" applyBorder="1" applyAlignment="1">
      <alignment vertical="center"/>
    </xf>
    <xf numFmtId="3" fontId="3" fillId="0" borderId="121" xfId="0" applyNumberFormat="1" applyFont="1" applyBorder="1" applyAlignment="1">
      <alignment vertical="center"/>
    </xf>
    <xf numFmtId="3" fontId="3" fillId="0" borderId="27" xfId="0" applyNumberFormat="1" applyFont="1" applyBorder="1" applyAlignment="1">
      <alignment vertical="center"/>
    </xf>
    <xf numFmtId="3" fontId="3" fillId="0" borderId="111" xfId="0" applyNumberFormat="1" applyFont="1" applyBorder="1" applyAlignment="1">
      <alignment vertical="center"/>
    </xf>
    <xf numFmtId="10" fontId="3" fillId="0" borderId="99" xfId="0" applyNumberFormat="1" applyFont="1" applyBorder="1" applyAlignment="1">
      <alignment vertical="center"/>
    </xf>
    <xf numFmtId="169" fontId="106" fillId="0" borderId="119" xfId="948" applyNumberFormat="1" applyFont="1" applyFill="1" applyBorder="1" applyAlignment="1" applyProtection="1">
      <alignment horizontal="right" vertical="center"/>
      <protection locked="0"/>
    </xf>
    <xf numFmtId="168" fontId="106" fillId="0" borderId="104" xfId="7" applyFont="1" applyFill="1" applyBorder="1" applyAlignment="1" applyProtection="1">
      <alignment horizontal="right" vertical="center"/>
      <protection locked="0"/>
    </xf>
    <xf numFmtId="3" fontId="117" fillId="0" borderId="119" xfId="0" applyNumberFormat="1" applyFont="1" applyBorder="1"/>
    <xf numFmtId="3" fontId="114" fillId="0" borderId="119" xfId="0" applyNumberFormat="1" applyFont="1" applyBorder="1"/>
    <xf numFmtId="197" fontId="3" fillId="0" borderId="119" xfId="0" applyNumberFormat="1" applyFont="1" applyBorder="1" applyAlignment="1" applyProtection="1">
      <alignment vertical="center" wrapText="1"/>
      <protection locked="0"/>
    </xf>
    <xf numFmtId="197" fontId="3" fillId="0" borderId="87" xfId="0" applyNumberFormat="1" applyFont="1" applyBorder="1" applyAlignment="1" applyProtection="1">
      <alignment vertical="center" wrapText="1"/>
      <protection locked="0"/>
    </xf>
    <xf numFmtId="3" fontId="3" fillId="0" borderId="87" xfId="0" applyNumberFormat="1" applyFont="1" applyBorder="1" applyAlignment="1">
      <alignment vertical="center"/>
    </xf>
    <xf numFmtId="3" fontId="3" fillId="0" borderId="18" xfId="0" applyNumberFormat="1" applyFont="1" applyBorder="1" applyAlignment="1">
      <alignment vertical="center"/>
    </xf>
    <xf numFmtId="3" fontId="3" fillId="0" borderId="96" xfId="0" applyNumberFormat="1" applyFont="1" applyBorder="1" applyAlignment="1">
      <alignment vertical="center"/>
    </xf>
    <xf numFmtId="10" fontId="3" fillId="0" borderId="100" xfId="0" applyNumberFormat="1" applyFont="1" applyBorder="1" applyAlignment="1">
      <alignment vertical="center"/>
    </xf>
    <xf numFmtId="197" fontId="128" fillId="0" borderId="119" xfId="0" applyNumberFormat="1" applyFont="1" applyBorder="1" applyAlignment="1" applyProtection="1">
      <alignment horizontal="right"/>
      <protection locked="0"/>
    </xf>
    <xf numFmtId="14" fontId="84" fillId="0" borderId="0" xfId="0" applyNumberFormat="1" applyFont="1" applyAlignment="1">
      <alignment horizontal="left"/>
    </xf>
    <xf numFmtId="14" fontId="2" fillId="0" borderId="0" xfId="0" applyNumberFormat="1" applyFont="1" applyAlignment="1">
      <alignment horizontal="left"/>
    </xf>
    <xf numFmtId="0" fontId="94" fillId="0" borderId="71" xfId="0" applyFont="1" applyBorder="1" applyAlignment="1">
      <alignment horizontal="left" wrapText="1"/>
    </xf>
    <xf numFmtId="0" fontId="94" fillId="0" borderId="70" xfId="0" applyFont="1" applyBorder="1" applyAlignment="1">
      <alignment horizontal="left" wrapText="1"/>
    </xf>
    <xf numFmtId="0" fontId="2" fillId="0" borderId="27" xfId="0" applyFont="1" applyBorder="1" applyAlignment="1">
      <alignment horizontal="center"/>
    </xf>
    <xf numFmtId="0" fontId="2" fillId="0" borderId="28" xfId="0" applyFont="1" applyBorder="1" applyAlignment="1">
      <alignment horizontal="center"/>
    </xf>
    <xf numFmtId="0" fontId="2" fillId="0" borderId="30" xfId="0" applyFont="1" applyBorder="1" applyAlignment="1">
      <alignment horizontal="center"/>
    </xf>
    <xf numFmtId="0" fontId="2" fillId="0" borderId="29" xfId="0" applyFont="1" applyBorder="1" applyAlignment="1">
      <alignment horizontal="center"/>
    </xf>
    <xf numFmtId="0" fontId="84" fillId="0" borderId="0" xfId="0" applyFont="1" applyAlignment="1">
      <alignment horizontal="left" vertical="top" wrapText="1"/>
    </xf>
    <xf numFmtId="0" fontId="86" fillId="0" borderId="4" xfId="0" applyFont="1" applyBorder="1" applyAlignment="1">
      <alignment horizontal="center" vertical="center"/>
    </xf>
    <xf numFmtId="0" fontId="86" fillId="0" borderId="72"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0" xfId="0" applyFont="1" applyBorder="1" applyAlignment="1">
      <alignment horizontal="center" vertical="center" wrapText="1"/>
    </xf>
    <xf numFmtId="0" fontId="86" fillId="0" borderId="86" xfId="0" applyFont="1" applyBorder="1" applyAlignment="1">
      <alignment horizontal="center" vertical="center" wrapText="1"/>
    </xf>
    <xf numFmtId="0" fontId="84" fillId="0" borderId="86" xfId="0" applyFont="1" applyBorder="1" applyAlignment="1">
      <alignment horizontal="center" vertical="center" wrapText="1"/>
    </xf>
    <xf numFmtId="0" fontId="45" fillId="0" borderId="86" xfId="11" applyFont="1" applyBorder="1" applyAlignment="1">
      <alignment horizontal="center" vertical="center" wrapText="1"/>
    </xf>
    <xf numFmtId="0" fontId="45" fillId="0" borderId="87" xfId="11" applyFont="1" applyBorder="1" applyAlignment="1">
      <alignment horizontal="center" vertical="center" wrapText="1"/>
    </xf>
    <xf numFmtId="0" fontId="45" fillId="0" borderId="76"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7" xfId="13" applyFont="1" applyFill="1" applyBorder="1" applyAlignment="1" applyProtection="1">
      <alignment horizontal="center" vertical="center" wrapText="1"/>
      <protection locked="0"/>
    </xf>
    <xf numFmtId="0" fontId="99" fillId="3" borderId="69"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45" fillId="3" borderId="75" xfId="1" applyNumberFormat="1" applyFont="1" applyFill="1" applyBorder="1" applyAlignment="1" applyProtection="1">
      <alignment horizontal="center"/>
      <protection locked="0"/>
    </xf>
    <xf numFmtId="169" fontId="45" fillId="3" borderId="28" xfId="1" applyNumberFormat="1" applyFont="1" applyFill="1" applyBorder="1" applyAlignment="1" applyProtection="1">
      <alignment horizontal="center"/>
      <protection locked="0"/>
    </xf>
    <xf numFmtId="169" fontId="45" fillId="3" borderId="29" xfId="1" applyNumberFormat="1" applyFont="1" applyFill="1" applyBorder="1" applyAlignment="1" applyProtection="1">
      <alignment horizontal="center"/>
      <protection locked="0"/>
    </xf>
    <xf numFmtId="169" fontId="45" fillId="0" borderId="16" xfId="1" applyNumberFormat="1" applyFont="1" applyFill="1" applyBorder="1" applyAlignment="1" applyProtection="1">
      <alignment horizontal="center"/>
      <protection locked="0"/>
    </xf>
    <xf numFmtId="169" fontId="45" fillId="0" borderId="17" xfId="1" applyNumberFormat="1" applyFont="1" applyFill="1" applyBorder="1" applyAlignment="1" applyProtection="1">
      <alignment horizontal="center"/>
      <protection locked="0"/>
    </xf>
    <xf numFmtId="169" fontId="45" fillId="0" borderId="18" xfId="1" applyNumberFormat="1" applyFont="1" applyFill="1" applyBorder="1" applyAlignment="1" applyProtection="1">
      <alignment horizontal="center"/>
      <protection locked="0"/>
    </xf>
    <xf numFmtId="0" fontId="86" fillId="0" borderId="53" xfId="0" applyFont="1" applyBorder="1" applyAlignment="1">
      <alignment horizontal="center" vertical="center" wrapText="1"/>
    </xf>
    <xf numFmtId="0" fontId="86" fillId="0" borderId="54" xfId="0" applyFont="1" applyBorder="1" applyAlignment="1">
      <alignment horizontal="center" vertical="center" wrapText="1"/>
    </xf>
    <xf numFmtId="169" fontId="45" fillId="0" borderId="78" xfId="1" applyNumberFormat="1" applyFont="1" applyFill="1" applyBorder="1" applyAlignment="1" applyProtection="1">
      <alignment horizontal="center" vertical="center" wrapText="1"/>
      <protection locked="0"/>
    </xf>
    <xf numFmtId="169" fontId="45" fillId="0" borderId="79" xfId="1" applyNumberFormat="1" applyFont="1" applyFill="1" applyBorder="1" applyAlignment="1" applyProtection="1">
      <alignment horizontal="center" vertical="center" wrapText="1"/>
      <protection locked="0"/>
    </xf>
    <xf numFmtId="0" fontId="3" fillId="0" borderId="77" xfId="0" applyFont="1" applyBorder="1" applyAlignment="1">
      <alignment horizontal="center" vertical="center" wrapText="1"/>
    </xf>
    <xf numFmtId="0" fontId="3" fillId="0" borderId="69" xfId="0" applyFont="1" applyBorder="1" applyAlignment="1">
      <alignment horizontal="center" vertical="center" wrapText="1"/>
    </xf>
    <xf numFmtId="0" fontId="86" fillId="0" borderId="80" xfId="0" applyFont="1" applyBorder="1" applyAlignment="1">
      <alignment horizontal="center"/>
    </xf>
    <xf numFmtId="0" fontId="86" fillId="0" borderId="81"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6" xfId="0" applyFont="1" applyBorder="1" applyAlignment="1">
      <alignment horizontal="left" vertical="center"/>
    </xf>
    <xf numFmtId="0" fontId="100" fillId="0" borderId="57" xfId="0" applyFont="1" applyBorder="1" applyAlignment="1">
      <alignment horizontal="left"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17" xfId="0" applyFont="1" applyBorder="1" applyAlignment="1">
      <alignment horizontal="center"/>
    </xf>
    <xf numFmtId="0" fontId="3" fillId="0" borderId="18" xfId="0" applyFont="1" applyBorder="1" applyAlignment="1">
      <alignment horizontal="center" vertical="center" wrapText="1"/>
    </xf>
    <xf numFmtId="0" fontId="3" fillId="0" borderId="87" xfId="0" applyFont="1" applyBorder="1" applyAlignment="1">
      <alignment horizontal="center" vertical="center" wrapText="1"/>
    </xf>
    <xf numFmtId="0" fontId="116" fillId="0" borderId="109" xfId="0" applyFont="1" applyBorder="1" applyAlignment="1">
      <alignment horizontal="left" vertical="center" wrapText="1"/>
    </xf>
    <xf numFmtId="0" fontId="116" fillId="0" borderId="110" xfId="0" applyFont="1" applyBorder="1" applyAlignment="1">
      <alignment horizontal="left" vertical="center" wrapText="1"/>
    </xf>
    <xf numFmtId="0" fontId="116" fillId="0" borderId="114" xfId="0" applyFont="1" applyBorder="1" applyAlignment="1">
      <alignment horizontal="left" vertical="center" wrapText="1"/>
    </xf>
    <xf numFmtId="0" fontId="116" fillId="0" borderId="115" xfId="0" applyFont="1" applyBorder="1" applyAlignment="1">
      <alignment horizontal="left" vertical="center" wrapText="1"/>
    </xf>
    <xf numFmtId="0" fontId="116" fillId="0" borderId="117" xfId="0" applyFont="1" applyBorder="1" applyAlignment="1">
      <alignment horizontal="left" vertical="center" wrapText="1"/>
    </xf>
    <xf numFmtId="0" fontId="116" fillId="0" borderId="118" xfId="0" applyFont="1" applyBorder="1" applyAlignment="1">
      <alignment horizontal="left" vertical="center" wrapText="1"/>
    </xf>
    <xf numFmtId="0" fontId="117" fillId="0" borderId="111" xfId="0" applyFont="1" applyBorder="1" applyAlignment="1">
      <alignment horizontal="center" vertical="center" wrapText="1"/>
    </xf>
    <xf numFmtId="0" fontId="117" fillId="0" borderId="112" xfId="0" applyFont="1" applyBorder="1" applyAlignment="1">
      <alignment horizontal="center" vertical="center" wrapText="1"/>
    </xf>
    <xf numFmtId="0" fontId="117" fillId="0" borderId="113" xfId="0" applyFont="1" applyBorder="1" applyAlignment="1">
      <alignment horizontal="center" vertical="center" wrapText="1"/>
    </xf>
    <xf numFmtId="0" fontId="117" fillId="0" borderId="91" xfId="0" applyFont="1" applyBorder="1" applyAlignment="1">
      <alignment horizontal="center" vertical="center" wrapText="1"/>
    </xf>
    <xf numFmtId="0" fontId="117" fillId="0" borderId="116" xfId="0" applyFont="1" applyBorder="1" applyAlignment="1">
      <alignment horizontal="center" vertical="center" wrapText="1"/>
    </xf>
    <xf numFmtId="0" fontId="117" fillId="0" borderId="81" xfId="0" applyFont="1" applyBorder="1" applyAlignment="1">
      <alignment horizontal="center" vertical="center" wrapText="1"/>
    </xf>
    <xf numFmtId="0" fontId="114" fillId="0" borderId="120"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119" xfId="0" applyFont="1" applyBorder="1" applyAlignment="1">
      <alignment horizontal="center" vertical="center" wrapText="1"/>
    </xf>
    <xf numFmtId="0" fontId="121" fillId="0" borderId="119" xfId="0" applyFont="1" applyBorder="1" applyAlignment="1">
      <alignment horizontal="center" vertical="center"/>
    </xf>
    <xf numFmtId="0" fontId="121" fillId="0" borderId="111" xfId="0" applyFont="1" applyBorder="1" applyAlignment="1">
      <alignment horizontal="center" vertical="center"/>
    </xf>
    <xf numFmtId="0" fontId="121" fillId="0" borderId="113" xfId="0" applyFont="1" applyBorder="1" applyAlignment="1">
      <alignment horizontal="center" vertical="center"/>
    </xf>
    <xf numFmtId="0" fontId="121" fillId="0" borderId="91" xfId="0" applyFont="1" applyBorder="1" applyAlignment="1">
      <alignment horizontal="center" vertical="center"/>
    </xf>
    <xf numFmtId="0" fontId="121" fillId="0" borderId="81" xfId="0" applyFont="1" applyBorder="1" applyAlignment="1">
      <alignment horizontal="center" vertical="center"/>
    </xf>
    <xf numFmtId="0" fontId="117" fillId="0" borderId="119" xfId="0" applyFont="1" applyBorder="1" applyAlignment="1">
      <alignment horizontal="center" vertical="center" wrapText="1"/>
    </xf>
    <xf numFmtId="0" fontId="117" fillId="0" borderId="76" xfId="0" applyFont="1" applyBorder="1" applyAlignment="1">
      <alignment horizontal="center" vertical="center" wrapText="1"/>
    </xf>
    <xf numFmtId="0" fontId="117" fillId="0" borderId="74" xfId="0" applyFont="1" applyBorder="1" applyAlignment="1">
      <alignment horizontal="center" vertical="center" wrapText="1"/>
    </xf>
    <xf numFmtId="0" fontId="114" fillId="0" borderId="121" xfId="0" applyFont="1" applyBorder="1" applyAlignment="1">
      <alignment horizontal="center" vertical="center" wrapText="1"/>
    </xf>
    <xf numFmtId="0" fontId="114" fillId="0" borderId="122" xfId="0" applyFont="1" applyBorder="1" applyAlignment="1">
      <alignment horizontal="center" vertical="center" wrapText="1"/>
    </xf>
    <xf numFmtId="0" fontId="114" fillId="0" borderId="123" xfId="0" applyFont="1" applyBorder="1" applyAlignment="1">
      <alignment horizontal="center" vertical="center" wrapText="1"/>
    </xf>
    <xf numFmtId="0" fontId="117" fillId="0" borderId="82" xfId="0" applyFont="1" applyBorder="1" applyAlignment="1">
      <alignment horizontal="center" vertical="center" wrapText="1"/>
    </xf>
    <xf numFmtId="0" fontId="117" fillId="0" borderId="7" xfId="0" applyFont="1" applyBorder="1" applyAlignment="1">
      <alignment horizontal="center" vertical="center" wrapText="1"/>
    </xf>
    <xf numFmtId="0" fontId="114" fillId="0" borderId="82" xfId="0" applyFont="1" applyBorder="1" applyAlignment="1">
      <alignment horizontal="center" vertical="center" wrapText="1"/>
    </xf>
    <xf numFmtId="0" fontId="114" fillId="0" borderId="76" xfId="0" applyFont="1" applyBorder="1" applyAlignment="1">
      <alignment horizontal="center" vertical="center" wrapText="1"/>
    </xf>
    <xf numFmtId="0" fontId="114" fillId="0" borderId="0" xfId="0" applyFont="1" applyAlignment="1">
      <alignment horizontal="center" vertical="center" wrapText="1"/>
    </xf>
    <xf numFmtId="0" fontId="114" fillId="0" borderId="74" xfId="0" applyFont="1" applyBorder="1" applyAlignment="1">
      <alignment horizontal="center" vertical="center" wrapText="1"/>
    </xf>
    <xf numFmtId="0" fontId="114" fillId="0" borderId="81" xfId="0" applyFont="1" applyBorder="1" applyAlignment="1">
      <alignment horizontal="center" vertical="center" wrapText="1"/>
    </xf>
    <xf numFmtId="0" fontId="117" fillId="0" borderId="111" xfId="0" applyFont="1" applyBorder="1" applyAlignment="1">
      <alignment horizontal="center" vertical="top" wrapText="1"/>
    </xf>
    <xf numFmtId="0" fontId="117" fillId="0" borderId="113" xfId="0" applyFont="1" applyBorder="1" applyAlignment="1">
      <alignment horizontal="center" vertical="top" wrapText="1"/>
    </xf>
    <xf numFmtId="0" fontId="117" fillId="0" borderId="76" xfId="0" applyFont="1" applyBorder="1" applyAlignment="1">
      <alignment horizontal="center" vertical="top" wrapText="1"/>
    </xf>
    <xf numFmtId="0" fontId="117" fillId="0" borderId="74" xfId="0" applyFont="1" applyBorder="1" applyAlignment="1">
      <alignment horizontal="center" vertical="top" wrapText="1"/>
    </xf>
    <xf numFmtId="0" fontId="117" fillId="0" borderId="91" xfId="0" applyFont="1" applyBorder="1" applyAlignment="1">
      <alignment horizontal="center" vertical="top" wrapText="1"/>
    </xf>
    <xf numFmtId="0" fontId="117" fillId="0" borderId="81" xfId="0" applyFont="1" applyBorder="1" applyAlignment="1">
      <alignment horizontal="center" vertical="top" wrapText="1"/>
    </xf>
    <xf numFmtId="0" fontId="114" fillId="0" borderId="0" xfId="0" applyFont="1" applyAlignment="1">
      <alignment horizontal="center" vertical="center"/>
    </xf>
    <xf numFmtId="0" fontId="114" fillId="0" borderId="74" xfId="0" applyFont="1" applyBorder="1" applyAlignment="1">
      <alignment horizontal="center" vertical="center"/>
    </xf>
    <xf numFmtId="0" fontId="114" fillId="0" borderId="76" xfId="0" applyFont="1" applyBorder="1" applyAlignment="1">
      <alignment horizontal="center" vertical="center"/>
    </xf>
    <xf numFmtId="0" fontId="114" fillId="0" borderId="121" xfId="0" applyFont="1" applyBorder="1" applyAlignment="1">
      <alignment horizontal="center" vertical="center"/>
    </xf>
    <xf numFmtId="0" fontId="114" fillId="0" borderId="122" xfId="0" applyFont="1" applyBorder="1" applyAlignment="1">
      <alignment horizontal="center" vertical="center"/>
    </xf>
    <xf numFmtId="0" fontId="114" fillId="0" borderId="123" xfId="0" applyFont="1" applyBorder="1" applyAlignment="1">
      <alignment horizontal="center" vertical="center"/>
    </xf>
    <xf numFmtId="0" fontId="114" fillId="0" borderId="111" xfId="0" applyFont="1" applyBorder="1" applyAlignment="1">
      <alignment horizontal="center" vertical="top" wrapText="1"/>
    </xf>
    <xf numFmtId="0" fontId="114" fillId="0" borderId="112" xfId="0" applyFont="1" applyBorder="1" applyAlignment="1">
      <alignment horizontal="center" vertical="top" wrapText="1"/>
    </xf>
    <xf numFmtId="0" fontId="114" fillId="0" borderId="113" xfId="0" applyFont="1" applyBorder="1" applyAlignment="1">
      <alignment horizontal="center" vertical="top" wrapText="1"/>
    </xf>
    <xf numFmtId="0" fontId="114" fillId="0" borderId="122" xfId="0" applyFont="1" applyBorder="1" applyAlignment="1">
      <alignment horizontal="center" vertical="top" wrapText="1"/>
    </xf>
    <xf numFmtId="0" fontId="114" fillId="0" borderId="123" xfId="0" applyFont="1" applyBorder="1" applyAlignment="1">
      <alignment horizontal="center" vertical="top" wrapText="1"/>
    </xf>
    <xf numFmtId="0" fontId="114" fillId="0" borderId="120" xfId="0" applyFont="1" applyBorder="1" applyAlignment="1">
      <alignment horizontal="center" vertical="top" wrapText="1"/>
    </xf>
    <xf numFmtId="0" fontId="114" fillId="0" borderId="7" xfId="0" applyFont="1" applyBorder="1" applyAlignment="1">
      <alignment horizontal="center" vertical="top" wrapText="1"/>
    </xf>
    <xf numFmtId="0" fontId="116" fillId="0" borderId="124" xfId="0" applyFont="1" applyBorder="1" applyAlignment="1">
      <alignment horizontal="left" vertical="top" wrapText="1"/>
    </xf>
    <xf numFmtId="0" fontId="116" fillId="0" borderId="125" xfId="0" applyFont="1" applyBorder="1" applyAlignment="1">
      <alignment horizontal="left" vertical="top" wrapText="1"/>
    </xf>
    <xf numFmtId="0" fontId="122" fillId="0" borderId="120" xfId="0" applyFont="1" applyBorder="1" applyAlignment="1">
      <alignment horizontal="center" vertical="center" wrapText="1"/>
    </xf>
    <xf numFmtId="0" fontId="122" fillId="0" borderId="111" xfId="0" applyFont="1" applyBorder="1" applyAlignment="1">
      <alignment horizontal="center" vertical="center" wrapText="1"/>
    </xf>
    <xf numFmtId="0" fontId="126" fillId="0" borderId="119" xfId="0" applyFont="1" applyBorder="1" applyAlignment="1">
      <alignment horizontal="center" vertical="center"/>
    </xf>
    <xf numFmtId="0" fontId="123" fillId="0" borderId="119" xfId="0" applyFont="1" applyBorder="1" applyAlignment="1">
      <alignment horizontal="center" vertical="center" wrapText="1"/>
    </xf>
    <xf numFmtId="10" fontId="2" fillId="2" borderId="23" xfId="0" applyNumberFormat="1" applyFont="1" applyFill="1" applyBorder="1" applyAlignment="1" applyProtection="1">
      <alignment vertical="center"/>
      <protection locked="0"/>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aysera.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election activeCell="C10" sqref="C10"/>
    </sheetView>
  </sheetViews>
  <sheetFormatPr defaultColWidth="9.125" defaultRowHeight="14.25"/>
  <cols>
    <col min="1" max="1" width="10.25" style="4" customWidth="1"/>
    <col min="2" max="2" width="138.375" style="5" bestFit="1" customWidth="1"/>
    <col min="3" max="3" width="39.5" style="5" customWidth="1"/>
    <col min="4" max="6" width="9.125" style="5"/>
    <col min="7" max="7" width="25" style="5" customWidth="1"/>
    <col min="8" max="16384" width="9.125" style="5"/>
  </cols>
  <sheetData>
    <row r="1" spans="1:3" ht="15">
      <c r="A1" s="178"/>
      <c r="B1" s="224" t="s">
        <v>343</v>
      </c>
      <c r="C1" s="178"/>
    </row>
    <row r="2" spans="1:3">
      <c r="A2" s="225">
        <v>1</v>
      </c>
      <c r="B2" s="359" t="s">
        <v>344</v>
      </c>
      <c r="C2" s="94" t="s">
        <v>740</v>
      </c>
    </row>
    <row r="3" spans="1:3">
      <c r="A3" s="225">
        <v>2</v>
      </c>
      <c r="B3" s="360" t="s">
        <v>340</v>
      </c>
      <c r="C3" s="94" t="s">
        <v>741</v>
      </c>
    </row>
    <row r="4" spans="1:3">
      <c r="A4" s="225">
        <v>3</v>
      </c>
      <c r="B4" s="361" t="s">
        <v>345</v>
      </c>
      <c r="C4" s="94" t="s">
        <v>742</v>
      </c>
    </row>
    <row r="5" spans="1:3">
      <c r="A5" s="226">
        <v>4</v>
      </c>
      <c r="B5" s="362" t="s">
        <v>341</v>
      </c>
      <c r="C5" s="564" t="s">
        <v>743</v>
      </c>
    </row>
    <row r="6" spans="1:3" s="227" customFormat="1" ht="45.75" customHeight="1">
      <c r="A6" s="596" t="s">
        <v>419</v>
      </c>
      <c r="B6" s="597"/>
      <c r="C6" s="597"/>
    </row>
    <row r="7" spans="1:3" ht="15">
      <c r="A7" s="228" t="s">
        <v>29</v>
      </c>
      <c r="B7" s="224" t="s">
        <v>342</v>
      </c>
    </row>
    <row r="8" spans="1:3">
      <c r="A8" s="178">
        <v>1</v>
      </c>
      <c r="B8" s="268" t="s">
        <v>20</v>
      </c>
    </row>
    <row r="9" spans="1:3">
      <c r="A9" s="178">
        <v>2</v>
      </c>
      <c r="B9" s="268" t="s">
        <v>21</v>
      </c>
    </row>
    <row r="10" spans="1:3">
      <c r="A10" s="178">
        <v>3</v>
      </c>
      <c r="B10" s="268" t="s">
        <v>22</v>
      </c>
    </row>
    <row r="11" spans="1:3">
      <c r="A11" s="178">
        <v>4</v>
      </c>
      <c r="B11" s="268" t="s">
        <v>23</v>
      </c>
    </row>
    <row r="12" spans="1:3">
      <c r="A12" s="178">
        <v>5</v>
      </c>
      <c r="B12" s="268" t="s">
        <v>24</v>
      </c>
    </row>
    <row r="13" spans="1:3">
      <c r="A13" s="178">
        <v>6</v>
      </c>
      <c r="B13" s="269" t="s">
        <v>352</v>
      </c>
    </row>
    <row r="14" spans="1:3">
      <c r="A14" s="178">
        <v>7</v>
      </c>
      <c r="B14" s="268" t="s">
        <v>346</v>
      </c>
    </row>
    <row r="15" spans="1:3">
      <c r="A15" s="178">
        <v>8</v>
      </c>
      <c r="B15" s="268" t="s">
        <v>347</v>
      </c>
    </row>
    <row r="16" spans="1:3">
      <c r="A16" s="178">
        <v>9</v>
      </c>
      <c r="B16" s="268" t="s">
        <v>25</v>
      </c>
    </row>
    <row r="17" spans="1:2">
      <c r="A17" s="358" t="s">
        <v>418</v>
      </c>
      <c r="B17" s="357" t="s">
        <v>405</v>
      </c>
    </row>
    <row r="18" spans="1:2">
      <c r="A18" s="178">
        <v>10</v>
      </c>
      <c r="B18" s="268" t="s">
        <v>26</v>
      </c>
    </row>
    <row r="19" spans="1:2">
      <c r="A19" s="178">
        <v>11</v>
      </c>
      <c r="B19" s="269" t="s">
        <v>348</v>
      </c>
    </row>
    <row r="20" spans="1:2">
      <c r="A20" s="178">
        <v>12</v>
      </c>
      <c r="B20" s="269" t="s">
        <v>27</v>
      </c>
    </row>
    <row r="21" spans="1:2">
      <c r="A21" s="413">
        <v>13</v>
      </c>
      <c r="B21" s="414" t="s">
        <v>349</v>
      </c>
    </row>
    <row r="22" spans="1:2">
      <c r="A22" s="413">
        <v>14</v>
      </c>
      <c r="B22" s="415" t="s">
        <v>376</v>
      </c>
    </row>
    <row r="23" spans="1:2">
      <c r="A23" s="413">
        <v>15</v>
      </c>
      <c r="B23" s="416" t="s">
        <v>28</v>
      </c>
    </row>
    <row r="24" spans="1:2">
      <c r="A24" s="413">
        <v>15.1</v>
      </c>
      <c r="B24" s="417" t="s">
        <v>432</v>
      </c>
    </row>
    <row r="25" spans="1:2">
      <c r="A25" s="413">
        <v>16</v>
      </c>
      <c r="B25" s="417" t="s">
        <v>496</v>
      </c>
    </row>
    <row r="26" spans="1:2">
      <c r="A26" s="413">
        <v>17</v>
      </c>
      <c r="B26" s="417" t="s">
        <v>537</v>
      </c>
    </row>
    <row r="27" spans="1:2">
      <c r="A27" s="413">
        <v>18</v>
      </c>
      <c r="B27" s="417" t="s">
        <v>707</v>
      </c>
    </row>
    <row r="28" spans="1:2">
      <c r="A28" s="413">
        <v>19</v>
      </c>
      <c r="B28" s="417" t="s">
        <v>708</v>
      </c>
    </row>
    <row r="29" spans="1:2">
      <c r="A29" s="413">
        <v>20</v>
      </c>
      <c r="B29" s="508" t="s">
        <v>538</v>
      </c>
    </row>
    <row r="30" spans="1:2">
      <c r="A30" s="413">
        <v>21</v>
      </c>
      <c r="B30" s="417" t="s">
        <v>704</v>
      </c>
    </row>
    <row r="31" spans="1:2">
      <c r="A31" s="413">
        <v>22</v>
      </c>
      <c r="B31" s="417" t="s">
        <v>539</v>
      </c>
    </row>
    <row r="32" spans="1:2">
      <c r="A32" s="413">
        <v>23</v>
      </c>
      <c r="B32" s="417" t="s">
        <v>540</v>
      </c>
    </row>
    <row r="33" spans="1:2">
      <c r="A33" s="413">
        <v>24</v>
      </c>
      <c r="B33" s="417" t="s">
        <v>541</v>
      </c>
    </row>
    <row r="34" spans="1:2">
      <c r="A34" s="413">
        <v>25</v>
      </c>
      <c r="B34" s="417" t="s">
        <v>542</v>
      </c>
    </row>
    <row r="35" spans="1:2">
      <c r="A35" s="413">
        <v>26</v>
      </c>
      <c r="B35" s="417" t="s">
        <v>739</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and Qualitative information on Retail Products" xr:uid="{00000000-0004-0000-0000-00001B000000}"/>
    <hyperlink ref="C5" r:id="rId1" xr:uid="{901C5F99-0367-44F4-8D1A-C5E6CB0B8482}"/>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B1" sqref="B1:B2"/>
    </sheetView>
  </sheetViews>
  <sheetFormatPr defaultColWidth="9.125" defaultRowHeight="12.75"/>
  <cols>
    <col min="1" max="1" width="9.5" style="4" bestFit="1" customWidth="1"/>
    <col min="2" max="2" width="132.5" style="4" customWidth="1"/>
    <col min="3" max="3" width="18.5" style="4" customWidth="1"/>
    <col min="4" max="16384" width="9.125" style="4"/>
  </cols>
  <sheetData>
    <row r="1" spans="1:3">
      <c r="A1" s="2" t="s">
        <v>30</v>
      </c>
      <c r="B1" s="3" t="str">
        <f>'Info '!$C$2</f>
        <v>Paysera Bank Georgia JSC</v>
      </c>
    </row>
    <row r="2" spans="1:3" s="2" customFormat="1" ht="15.75" customHeight="1">
      <c r="A2" s="2" t="s">
        <v>31</v>
      </c>
      <c r="B2" s="595">
        <f>'1. key ratios '!$B$2</f>
        <v>44926</v>
      </c>
    </row>
    <row r="3" spans="1:3" s="2" customFormat="1" ht="15.75" customHeight="1"/>
    <row r="4" spans="1:3" ht="13.5" thickBot="1">
      <c r="A4" s="4" t="s">
        <v>245</v>
      </c>
      <c r="B4" s="160" t="s">
        <v>244</v>
      </c>
    </row>
    <row r="5" spans="1:3">
      <c r="A5" s="101" t="s">
        <v>6</v>
      </c>
      <c r="B5" s="102"/>
      <c r="C5" s="103" t="s">
        <v>73</v>
      </c>
    </row>
    <row r="6" spans="1:3">
      <c r="A6" s="104">
        <v>1</v>
      </c>
      <c r="B6" s="105" t="s">
        <v>243</v>
      </c>
      <c r="C6" s="106">
        <f>SUM(C7:C11)</f>
        <v>2980149.7623439031</v>
      </c>
    </row>
    <row r="7" spans="1:3">
      <c r="A7" s="104">
        <v>2</v>
      </c>
      <c r="B7" s="107" t="s">
        <v>242</v>
      </c>
      <c r="C7" s="108">
        <v>3250005</v>
      </c>
    </row>
    <row r="8" spans="1:3">
      <c r="A8" s="104">
        <v>3</v>
      </c>
      <c r="B8" s="109" t="s">
        <v>241</v>
      </c>
      <c r="C8" s="108">
        <v>0</v>
      </c>
    </row>
    <row r="9" spans="1:3">
      <c r="A9" s="104">
        <v>4</v>
      </c>
      <c r="B9" s="109" t="s">
        <v>240</v>
      </c>
      <c r="C9" s="108">
        <v>0</v>
      </c>
    </row>
    <row r="10" spans="1:3">
      <c r="A10" s="104">
        <v>5</v>
      </c>
      <c r="B10" s="109" t="s">
        <v>239</v>
      </c>
      <c r="C10" s="108">
        <v>0</v>
      </c>
    </row>
    <row r="11" spans="1:3">
      <c r="A11" s="104">
        <v>6</v>
      </c>
      <c r="B11" s="110" t="s">
        <v>238</v>
      </c>
      <c r="C11" s="108">
        <v>-269855.23765609693</v>
      </c>
    </row>
    <row r="12" spans="1:3" s="79" customFormat="1">
      <c r="A12" s="104">
        <v>7</v>
      </c>
      <c r="B12" s="105" t="s">
        <v>237</v>
      </c>
      <c r="C12" s="111">
        <f>SUM(C13:C27)</f>
        <v>201846.66666666666</v>
      </c>
    </row>
    <row r="13" spans="1:3" s="79" customFormat="1">
      <c r="A13" s="104">
        <v>8</v>
      </c>
      <c r="B13" s="112" t="s">
        <v>236</v>
      </c>
      <c r="C13" s="108">
        <v>0</v>
      </c>
    </row>
    <row r="14" spans="1:3" s="79" customFormat="1">
      <c r="A14" s="104">
        <v>9</v>
      </c>
      <c r="B14" s="114" t="s">
        <v>235</v>
      </c>
      <c r="C14" s="108">
        <v>0</v>
      </c>
    </row>
    <row r="15" spans="1:3" s="79" customFormat="1">
      <c r="A15" s="104">
        <v>10</v>
      </c>
      <c r="B15" s="115" t="s">
        <v>234</v>
      </c>
      <c r="C15" s="108">
        <v>201846.66666666666</v>
      </c>
    </row>
    <row r="16" spans="1:3" s="79" customFormat="1">
      <c r="A16" s="104">
        <v>11</v>
      </c>
      <c r="B16" s="116" t="s">
        <v>233</v>
      </c>
      <c r="C16" s="108">
        <v>0</v>
      </c>
    </row>
    <row r="17" spans="1:3" s="79" customFormat="1">
      <c r="A17" s="104">
        <v>12</v>
      </c>
      <c r="B17" s="115" t="s">
        <v>232</v>
      </c>
      <c r="C17" s="108">
        <v>0</v>
      </c>
    </row>
    <row r="18" spans="1:3" s="79" customFormat="1">
      <c r="A18" s="104">
        <v>13</v>
      </c>
      <c r="B18" s="115" t="s">
        <v>231</v>
      </c>
      <c r="C18" s="108">
        <v>0</v>
      </c>
    </row>
    <row r="19" spans="1:3" s="79" customFormat="1">
      <c r="A19" s="104">
        <v>14</v>
      </c>
      <c r="B19" s="115" t="s">
        <v>230</v>
      </c>
      <c r="C19" s="108">
        <v>0</v>
      </c>
    </row>
    <row r="20" spans="1:3" s="79" customFormat="1">
      <c r="A20" s="104">
        <v>15</v>
      </c>
      <c r="B20" s="115" t="s">
        <v>229</v>
      </c>
      <c r="C20" s="108">
        <v>0</v>
      </c>
    </row>
    <row r="21" spans="1:3" s="79" customFormat="1" ht="25.5">
      <c r="A21" s="104">
        <v>16</v>
      </c>
      <c r="B21" s="114" t="s">
        <v>228</v>
      </c>
      <c r="C21" s="108">
        <v>0</v>
      </c>
    </row>
    <row r="22" spans="1:3" s="79" customFormat="1">
      <c r="A22" s="104">
        <v>17</v>
      </c>
      <c r="B22" s="117" t="s">
        <v>227</v>
      </c>
      <c r="C22" s="108">
        <v>0</v>
      </c>
    </row>
    <row r="23" spans="1:3" s="79" customFormat="1">
      <c r="A23" s="104">
        <v>18</v>
      </c>
      <c r="B23" s="114" t="s">
        <v>226</v>
      </c>
      <c r="C23" s="108">
        <v>0</v>
      </c>
    </row>
    <row r="24" spans="1:3" s="79" customFormat="1" ht="25.5">
      <c r="A24" s="104">
        <v>19</v>
      </c>
      <c r="B24" s="114" t="s">
        <v>203</v>
      </c>
      <c r="C24" s="108">
        <v>0</v>
      </c>
    </row>
    <row r="25" spans="1:3" s="79" customFormat="1">
      <c r="A25" s="104">
        <v>20</v>
      </c>
      <c r="B25" s="116" t="s">
        <v>225</v>
      </c>
      <c r="C25" s="108">
        <v>0</v>
      </c>
    </row>
    <row r="26" spans="1:3" s="79" customFormat="1">
      <c r="A26" s="104">
        <v>21</v>
      </c>
      <c r="B26" s="116" t="s">
        <v>224</v>
      </c>
      <c r="C26" s="108">
        <v>0</v>
      </c>
    </row>
    <row r="27" spans="1:3" s="79" customFormat="1">
      <c r="A27" s="104">
        <v>22</v>
      </c>
      <c r="B27" s="116" t="s">
        <v>223</v>
      </c>
      <c r="C27" s="108">
        <v>0</v>
      </c>
    </row>
    <row r="28" spans="1:3" s="79" customFormat="1">
      <c r="A28" s="104">
        <v>23</v>
      </c>
      <c r="B28" s="118" t="s">
        <v>222</v>
      </c>
      <c r="C28" s="111">
        <f>C6-C12</f>
        <v>2778303.0956772366</v>
      </c>
    </row>
    <row r="29" spans="1:3" s="79" customFormat="1">
      <c r="A29" s="119"/>
      <c r="B29" s="120"/>
      <c r="C29" s="113"/>
    </row>
    <row r="30" spans="1:3" s="79" customFormat="1">
      <c r="A30" s="119">
        <v>24</v>
      </c>
      <c r="B30" s="118" t="s">
        <v>221</v>
      </c>
      <c r="C30" s="111">
        <f>C31+C34</f>
        <v>4000538.0999999996</v>
      </c>
    </row>
    <row r="31" spans="1:3" s="79" customFormat="1">
      <c r="A31" s="119">
        <v>25</v>
      </c>
      <c r="B31" s="109" t="s">
        <v>220</v>
      </c>
      <c r="C31" s="121">
        <f>C32+C33</f>
        <v>0</v>
      </c>
    </row>
    <row r="32" spans="1:3" s="79" customFormat="1">
      <c r="A32" s="119">
        <v>26</v>
      </c>
      <c r="B32" s="122" t="s">
        <v>301</v>
      </c>
      <c r="C32" s="108">
        <v>0</v>
      </c>
    </row>
    <row r="33" spans="1:3" s="79" customFormat="1">
      <c r="A33" s="119">
        <v>27</v>
      </c>
      <c r="B33" s="122" t="s">
        <v>219</v>
      </c>
      <c r="C33" s="108">
        <v>0</v>
      </c>
    </row>
    <row r="34" spans="1:3" s="79" customFormat="1">
      <c r="A34" s="119">
        <v>28</v>
      </c>
      <c r="B34" s="109" t="s">
        <v>218</v>
      </c>
      <c r="C34" s="108">
        <v>4000538.0999999996</v>
      </c>
    </row>
    <row r="35" spans="1:3" s="79" customFormat="1">
      <c r="A35" s="119">
        <v>29</v>
      </c>
      <c r="B35" s="118" t="s">
        <v>217</v>
      </c>
      <c r="C35" s="111">
        <f>SUM(C36:C40)</f>
        <v>0</v>
      </c>
    </row>
    <row r="36" spans="1:3" s="79" customFormat="1">
      <c r="A36" s="119">
        <v>30</v>
      </c>
      <c r="B36" s="114" t="s">
        <v>216</v>
      </c>
      <c r="C36" s="108">
        <v>0</v>
      </c>
    </row>
    <row r="37" spans="1:3" s="79" customFormat="1">
      <c r="A37" s="119">
        <v>31</v>
      </c>
      <c r="B37" s="115" t="s">
        <v>215</v>
      </c>
      <c r="C37" s="108">
        <v>0</v>
      </c>
    </row>
    <row r="38" spans="1:3" s="79" customFormat="1">
      <c r="A38" s="119">
        <v>32</v>
      </c>
      <c r="B38" s="114" t="s">
        <v>214</v>
      </c>
      <c r="C38" s="108">
        <v>0</v>
      </c>
    </row>
    <row r="39" spans="1:3" s="79" customFormat="1" ht="25.5">
      <c r="A39" s="119">
        <v>33</v>
      </c>
      <c r="B39" s="114" t="s">
        <v>203</v>
      </c>
      <c r="C39" s="108">
        <v>0</v>
      </c>
    </row>
    <row r="40" spans="1:3" s="79" customFormat="1">
      <c r="A40" s="119">
        <v>34</v>
      </c>
      <c r="B40" s="116" t="s">
        <v>213</v>
      </c>
      <c r="C40" s="108">
        <v>0</v>
      </c>
    </row>
    <row r="41" spans="1:3" s="79" customFormat="1">
      <c r="A41" s="119">
        <v>35</v>
      </c>
      <c r="B41" s="118" t="s">
        <v>212</v>
      </c>
      <c r="C41" s="111">
        <f>C30-C35</f>
        <v>4000538.0999999996</v>
      </c>
    </row>
    <row r="42" spans="1:3" s="79" customFormat="1">
      <c r="A42" s="119"/>
      <c r="B42" s="120"/>
      <c r="C42" s="113"/>
    </row>
    <row r="43" spans="1:3" s="79" customFormat="1">
      <c r="A43" s="119">
        <v>36</v>
      </c>
      <c r="B43" s="123" t="s">
        <v>211</v>
      </c>
      <c r="C43" s="111">
        <f>SUM(C44:C46)</f>
        <v>0</v>
      </c>
    </row>
    <row r="44" spans="1:3" s="79" customFormat="1">
      <c r="A44" s="119">
        <v>37</v>
      </c>
      <c r="B44" s="109" t="s">
        <v>210</v>
      </c>
      <c r="C44" s="108">
        <v>0</v>
      </c>
    </row>
    <row r="45" spans="1:3" s="79" customFormat="1">
      <c r="A45" s="119">
        <v>38</v>
      </c>
      <c r="B45" s="109" t="s">
        <v>209</v>
      </c>
      <c r="C45" s="108">
        <v>0</v>
      </c>
    </row>
    <row r="46" spans="1:3" s="79" customFormat="1">
      <c r="A46" s="119">
        <v>39</v>
      </c>
      <c r="B46" s="109" t="s">
        <v>208</v>
      </c>
      <c r="C46" s="108">
        <v>0</v>
      </c>
    </row>
    <row r="47" spans="1:3" s="79" customFormat="1">
      <c r="A47" s="119">
        <v>40</v>
      </c>
      <c r="B47" s="123" t="s">
        <v>207</v>
      </c>
      <c r="C47" s="111">
        <f>SUM(C48:C51)</f>
        <v>0</v>
      </c>
    </row>
    <row r="48" spans="1:3" s="79" customFormat="1">
      <c r="A48" s="119">
        <v>41</v>
      </c>
      <c r="B48" s="114" t="s">
        <v>206</v>
      </c>
      <c r="C48" s="108">
        <v>0</v>
      </c>
    </row>
    <row r="49" spans="1:3" s="79" customFormat="1">
      <c r="A49" s="119">
        <v>42</v>
      </c>
      <c r="B49" s="115" t="s">
        <v>205</v>
      </c>
      <c r="C49" s="108">
        <v>0</v>
      </c>
    </row>
    <row r="50" spans="1:3" s="79" customFormat="1">
      <c r="A50" s="119">
        <v>43</v>
      </c>
      <c r="B50" s="114" t="s">
        <v>204</v>
      </c>
      <c r="C50" s="108">
        <v>0</v>
      </c>
    </row>
    <row r="51" spans="1:3" s="79" customFormat="1" ht="25.5">
      <c r="A51" s="119">
        <v>44</v>
      </c>
      <c r="B51" s="114" t="s">
        <v>203</v>
      </c>
      <c r="C51" s="108">
        <v>0</v>
      </c>
    </row>
    <row r="52" spans="1:3" s="79" customFormat="1" ht="13.5" thickBot="1">
      <c r="A52" s="124">
        <v>45</v>
      </c>
      <c r="B52" s="125" t="s">
        <v>202</v>
      </c>
      <c r="C52" s="126">
        <f>C43-C47</f>
        <v>0</v>
      </c>
    </row>
    <row r="55" spans="1:3">
      <c r="B55" s="4" t="s">
        <v>7</v>
      </c>
    </row>
  </sheetData>
  <dataValidations count="1">
    <dataValidation operator="lessThanOrEqual" allowBlank="1" showInputMessage="1" showErrorMessage="1" errorTitle="Should be negative number" error="Should be whole negative number or 0" sqref="C28:C31 C35 C41:C43 C47 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D23" sqref="D23"/>
    </sheetView>
  </sheetViews>
  <sheetFormatPr defaultColWidth="9.125" defaultRowHeight="15"/>
  <cols>
    <col min="1" max="1" width="9.5" style="255" bestFit="1" customWidth="1"/>
    <col min="2" max="2" width="59" style="255" customWidth="1"/>
    <col min="3" max="3" width="16.75" style="255" bestFit="1" customWidth="1"/>
    <col min="4" max="4" width="13.25" style="255" bestFit="1" customWidth="1"/>
    <col min="5" max="16384" width="9.125" style="255"/>
  </cols>
  <sheetData>
    <row r="1" spans="1:4">
      <c r="A1" s="253" t="s">
        <v>30</v>
      </c>
      <c r="B1" s="3" t="str">
        <f>'Info '!$C$2</f>
        <v>Paysera Bank Georgia JSC</v>
      </c>
    </row>
    <row r="2" spans="1:4" s="253" customFormat="1" ht="15.75" customHeight="1">
      <c r="A2" s="253" t="s">
        <v>31</v>
      </c>
      <c r="B2" s="595">
        <f>'1. key ratios '!$B$2</f>
        <v>44926</v>
      </c>
    </row>
    <row r="3" spans="1:4" s="253" customFormat="1" ht="15.75" customHeight="1"/>
    <row r="4" spans="1:4" ht="15.75" thickBot="1">
      <c r="A4" s="255" t="s">
        <v>404</v>
      </c>
      <c r="B4" s="347" t="s">
        <v>405</v>
      </c>
    </row>
    <row r="5" spans="1:4" s="260" customFormat="1" ht="12.75" customHeight="1">
      <c r="A5" s="411"/>
      <c r="B5" s="412" t="s">
        <v>408</v>
      </c>
      <c r="C5" s="340" t="s">
        <v>406</v>
      </c>
      <c r="D5" s="341" t="s">
        <v>407</v>
      </c>
    </row>
    <row r="6" spans="1:4" s="348" customFormat="1">
      <c r="A6" s="342">
        <v>1</v>
      </c>
      <c r="B6" s="404" t="s">
        <v>409</v>
      </c>
      <c r="C6" s="404"/>
      <c r="D6" s="343"/>
    </row>
    <row r="7" spans="1:4" s="348" customFormat="1">
      <c r="A7" s="344" t="s">
        <v>395</v>
      </c>
      <c r="B7" s="405" t="s">
        <v>410</v>
      </c>
      <c r="C7" s="396">
        <v>4.4999999999999998E-2</v>
      </c>
      <c r="D7" s="570">
        <f>C7*'5. RWA '!$C$13</f>
        <v>143344.23217451471</v>
      </c>
    </row>
    <row r="8" spans="1:4" s="348" customFormat="1">
      <c r="A8" s="344" t="s">
        <v>396</v>
      </c>
      <c r="B8" s="405" t="s">
        <v>411</v>
      </c>
      <c r="C8" s="398">
        <v>0.06</v>
      </c>
      <c r="D8" s="570">
        <f>C8*'5. RWA '!$C$13</f>
        <v>191125.64289935294</v>
      </c>
    </row>
    <row r="9" spans="1:4" s="348" customFormat="1">
      <c r="A9" s="344" t="s">
        <v>397</v>
      </c>
      <c r="B9" s="405" t="s">
        <v>412</v>
      </c>
      <c r="C9" s="398">
        <v>0.08</v>
      </c>
      <c r="D9" s="570">
        <f>C9*'5. RWA '!$C$13</f>
        <v>254834.19053247062</v>
      </c>
    </row>
    <row r="10" spans="1:4" s="348" customFormat="1">
      <c r="A10" s="342" t="s">
        <v>398</v>
      </c>
      <c r="B10" s="404" t="s">
        <v>413</v>
      </c>
      <c r="C10" s="399"/>
      <c r="D10" s="406"/>
    </row>
    <row r="11" spans="1:4" s="349" customFormat="1">
      <c r="A11" s="345" t="s">
        <v>399</v>
      </c>
      <c r="B11" s="395" t="s">
        <v>479</v>
      </c>
      <c r="C11" s="400">
        <v>2.5000000000000001E-2</v>
      </c>
      <c r="D11" s="570">
        <f>C11*'5. RWA '!$C$13</f>
        <v>79635.684541397073</v>
      </c>
    </row>
    <row r="12" spans="1:4" s="349" customFormat="1">
      <c r="A12" s="345" t="s">
        <v>400</v>
      </c>
      <c r="B12" s="395" t="s">
        <v>414</v>
      </c>
      <c r="C12" s="400">
        <v>0</v>
      </c>
      <c r="D12" s="397">
        <f>C12*'5. RWA '!$C$13</f>
        <v>0</v>
      </c>
    </row>
    <row r="13" spans="1:4" s="349" customFormat="1">
      <c r="A13" s="345" t="s">
        <v>401</v>
      </c>
      <c r="B13" s="395" t="s">
        <v>415</v>
      </c>
      <c r="C13" s="400"/>
      <c r="D13" s="397">
        <f>C13*'5. RWA '!$C$13</f>
        <v>0</v>
      </c>
    </row>
    <row r="14" spans="1:4" s="349" customFormat="1">
      <c r="A14" s="342" t="s">
        <v>402</v>
      </c>
      <c r="B14" s="404" t="s">
        <v>476</v>
      </c>
      <c r="C14" s="401"/>
      <c r="D14" s="407"/>
    </row>
    <row r="15" spans="1:4" s="349" customFormat="1">
      <c r="A15" s="345">
        <v>3.1</v>
      </c>
      <c r="B15" s="395" t="s">
        <v>420</v>
      </c>
      <c r="C15" s="400"/>
      <c r="D15" s="397">
        <f>C15*'5. RWA '!$C$13</f>
        <v>0</v>
      </c>
    </row>
    <row r="16" spans="1:4" s="349" customFormat="1">
      <c r="A16" s="345">
        <v>3.2</v>
      </c>
      <c r="B16" s="395" t="s">
        <v>421</v>
      </c>
      <c r="C16" s="400"/>
      <c r="D16" s="397">
        <f>C16*'5. RWA '!$C$13</f>
        <v>0</v>
      </c>
    </row>
    <row r="17" spans="1:4" s="348" customFormat="1">
      <c r="A17" s="345">
        <v>3.3</v>
      </c>
      <c r="B17" s="395" t="s">
        <v>422</v>
      </c>
      <c r="C17" s="400"/>
      <c r="D17" s="397">
        <f>C17*'5. RWA '!$C$13</f>
        <v>0</v>
      </c>
    </row>
    <row r="18" spans="1:4" s="260" customFormat="1" ht="12.75" customHeight="1">
      <c r="A18" s="409"/>
      <c r="B18" s="410" t="s">
        <v>475</v>
      </c>
      <c r="C18" s="402" t="s">
        <v>406</v>
      </c>
      <c r="D18" s="408" t="s">
        <v>407</v>
      </c>
    </row>
    <row r="19" spans="1:4" s="348" customFormat="1">
      <c r="A19" s="346">
        <v>4</v>
      </c>
      <c r="B19" s="395" t="s">
        <v>416</v>
      </c>
      <c r="C19" s="400">
        <f>C7+C11+C12+C13+C15</f>
        <v>7.0000000000000007E-2</v>
      </c>
      <c r="D19" s="570">
        <f>C19*'5. RWA '!$C$13</f>
        <v>222979.91671591179</v>
      </c>
    </row>
    <row r="20" spans="1:4" s="348" customFormat="1">
      <c r="A20" s="346">
        <v>5</v>
      </c>
      <c r="B20" s="395" t="s">
        <v>136</v>
      </c>
      <c r="C20" s="400">
        <f>C8+C11+C12+C13+C16</f>
        <v>8.4999999999999992E-2</v>
      </c>
      <c r="D20" s="570">
        <f>C20*'5. RWA '!$C$13</f>
        <v>270761.32744074997</v>
      </c>
    </row>
    <row r="21" spans="1:4" s="348" customFormat="1" ht="15.75" thickBot="1">
      <c r="A21" s="350" t="s">
        <v>403</v>
      </c>
      <c r="B21" s="351" t="s">
        <v>417</v>
      </c>
      <c r="C21" s="403">
        <f>C9+C11+C12+C13+C17</f>
        <v>0.10500000000000001</v>
      </c>
      <c r="D21" s="571">
        <f>C21*'5. RWA '!$C$13</f>
        <v>334469.87507386768</v>
      </c>
    </row>
    <row r="23" spans="1:4" ht="52.5">
      <c r="B23" s="298"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Normal="100" workbookViewId="0">
      <pane xSplit="1" ySplit="5" topLeftCell="B24" activePane="bottomRight" state="frozen"/>
      <selection activeCell="B47" sqref="B47"/>
      <selection pane="topRight" activeCell="B47" sqref="B47"/>
      <selection pane="bottomLeft" activeCell="B47" sqref="B47"/>
      <selection pane="bottomRight" activeCell="B1" sqref="B1:B2"/>
    </sheetView>
  </sheetViews>
  <sheetFormatPr defaultColWidth="9.125" defaultRowHeight="14.25"/>
  <cols>
    <col min="1" max="1" width="10.75" style="4" customWidth="1"/>
    <col min="2" max="2" width="91.875" style="4" customWidth="1"/>
    <col min="3" max="3" width="53.125" style="4" customWidth="1"/>
    <col min="4" max="4" width="32.25" style="4" customWidth="1"/>
    <col min="5" max="5" width="9.5" style="5" customWidth="1"/>
    <col min="6" max="16384" width="9.125" style="5"/>
  </cols>
  <sheetData>
    <row r="1" spans="1:6">
      <c r="A1" s="2" t="s">
        <v>30</v>
      </c>
      <c r="B1" s="3" t="str">
        <f>'Info '!$C$2</f>
        <v>Paysera Bank Georgia JSC</v>
      </c>
      <c r="E1" s="4"/>
      <c r="F1" s="4"/>
    </row>
    <row r="2" spans="1:6" s="2" customFormat="1" ht="15.75" customHeight="1">
      <c r="A2" s="2" t="s">
        <v>31</v>
      </c>
      <c r="B2" s="595">
        <f>'1. key ratios '!$B$2</f>
        <v>44926</v>
      </c>
    </row>
    <row r="3" spans="1:6" s="2" customFormat="1" ht="15.75" customHeight="1">
      <c r="A3" s="127"/>
    </row>
    <row r="4" spans="1:6" s="2" customFormat="1" ht="15.75" customHeight="1" thickBot="1">
      <c r="A4" s="2" t="s">
        <v>86</v>
      </c>
      <c r="B4" s="245" t="s">
        <v>285</v>
      </c>
      <c r="D4" s="46" t="s">
        <v>73</v>
      </c>
    </row>
    <row r="5" spans="1:6" ht="25.5">
      <c r="A5" s="128" t="s">
        <v>6</v>
      </c>
      <c r="B5" s="271" t="s">
        <v>339</v>
      </c>
      <c r="C5" s="129" t="s">
        <v>92</v>
      </c>
      <c r="D5" s="130" t="s">
        <v>93</v>
      </c>
    </row>
    <row r="6" spans="1:6">
      <c r="A6" s="95">
        <v>1</v>
      </c>
      <c r="B6" s="131" t="s">
        <v>35</v>
      </c>
      <c r="C6" s="132">
        <v>0</v>
      </c>
      <c r="D6" s="133"/>
      <c r="E6" s="134"/>
    </row>
    <row r="7" spans="1:6">
      <c r="A7" s="95">
        <v>2</v>
      </c>
      <c r="B7" s="135" t="s">
        <v>36</v>
      </c>
      <c r="C7" s="132">
        <v>0</v>
      </c>
      <c r="D7" s="136"/>
      <c r="E7" s="134"/>
    </row>
    <row r="8" spans="1:6">
      <c r="A8" s="95">
        <v>3</v>
      </c>
      <c r="B8" s="135" t="s">
        <v>37</v>
      </c>
      <c r="C8" s="132">
        <v>6443624.5299999993</v>
      </c>
      <c r="D8" s="136"/>
      <c r="E8" s="134"/>
    </row>
    <row r="9" spans="1:6">
      <c r="A9" s="95">
        <v>4</v>
      </c>
      <c r="B9" s="135" t="s">
        <v>38</v>
      </c>
      <c r="C9" s="132">
        <v>0</v>
      </c>
      <c r="D9" s="136"/>
      <c r="E9" s="134"/>
    </row>
    <row r="10" spans="1:6">
      <c r="A10" s="95">
        <v>5</v>
      </c>
      <c r="B10" s="135" t="s">
        <v>39</v>
      </c>
      <c r="C10" s="132">
        <v>0</v>
      </c>
      <c r="D10" s="136"/>
      <c r="E10" s="134"/>
    </row>
    <row r="11" spans="1:6">
      <c r="A11" s="95">
        <v>6.1</v>
      </c>
      <c r="B11" s="246" t="s">
        <v>40</v>
      </c>
      <c r="C11" s="132">
        <v>0</v>
      </c>
      <c r="D11" s="137"/>
      <c r="E11" s="138"/>
    </row>
    <row r="12" spans="1:6">
      <c r="A12" s="95">
        <v>6.2</v>
      </c>
      <c r="B12" s="247" t="s">
        <v>41</v>
      </c>
      <c r="C12" s="132">
        <v>0</v>
      </c>
      <c r="D12" s="137"/>
      <c r="E12" s="138"/>
    </row>
    <row r="13" spans="1:6">
      <c r="A13" s="95" t="s">
        <v>710</v>
      </c>
      <c r="B13" s="140" t="s">
        <v>712</v>
      </c>
      <c r="C13" s="132">
        <v>0</v>
      </c>
      <c r="D13" s="137"/>
      <c r="E13" s="138"/>
    </row>
    <row r="14" spans="1:6">
      <c r="A14" s="95" t="s">
        <v>711</v>
      </c>
      <c r="B14" s="140" t="s">
        <v>713</v>
      </c>
      <c r="C14" s="132">
        <v>0</v>
      </c>
      <c r="D14" s="137"/>
      <c r="E14" s="138"/>
    </row>
    <row r="15" spans="1:6">
      <c r="A15" s="95">
        <v>6</v>
      </c>
      <c r="B15" s="135" t="s">
        <v>42</v>
      </c>
      <c r="C15" s="139">
        <f>C11+C12</f>
        <v>0</v>
      </c>
      <c r="D15" s="137"/>
      <c r="E15" s="134"/>
    </row>
    <row r="16" spans="1:6">
      <c r="A16" s="95">
        <v>7</v>
      </c>
      <c r="B16" s="135" t="s">
        <v>43</v>
      </c>
      <c r="C16" s="132">
        <v>0</v>
      </c>
      <c r="D16" s="136"/>
      <c r="E16" s="134"/>
    </row>
    <row r="17" spans="1:5">
      <c r="A17" s="95">
        <v>8</v>
      </c>
      <c r="B17" s="135" t="s">
        <v>198</v>
      </c>
      <c r="C17" s="132">
        <v>0</v>
      </c>
      <c r="D17" s="136"/>
      <c r="E17" s="134"/>
    </row>
    <row r="18" spans="1:5">
      <c r="A18" s="95">
        <v>9</v>
      </c>
      <c r="B18" s="135" t="s">
        <v>44</v>
      </c>
      <c r="C18" s="132">
        <v>0</v>
      </c>
      <c r="D18" s="136"/>
      <c r="E18" s="134"/>
    </row>
    <row r="19" spans="1:5">
      <c r="A19" s="95">
        <v>9.1</v>
      </c>
      <c r="B19" s="140" t="s">
        <v>88</v>
      </c>
      <c r="C19" s="132">
        <v>0</v>
      </c>
      <c r="D19" s="136"/>
      <c r="E19" s="134"/>
    </row>
    <row r="20" spans="1:5">
      <c r="A20" s="95">
        <v>9.1999999999999993</v>
      </c>
      <c r="B20" s="140" t="s">
        <v>89</v>
      </c>
      <c r="C20" s="132">
        <v>0</v>
      </c>
      <c r="D20" s="136"/>
      <c r="E20" s="134"/>
    </row>
    <row r="21" spans="1:5">
      <c r="A21" s="95">
        <v>9.3000000000000007</v>
      </c>
      <c r="B21" s="140" t="s">
        <v>267</v>
      </c>
      <c r="C21" s="132">
        <v>0</v>
      </c>
      <c r="D21" s="136"/>
      <c r="E21" s="134"/>
    </row>
    <row r="22" spans="1:5">
      <c r="A22" s="95">
        <v>10</v>
      </c>
      <c r="B22" s="135" t="s">
        <v>45</v>
      </c>
      <c r="C22" s="132">
        <v>769267.1635045493</v>
      </c>
      <c r="D22" s="136"/>
      <c r="E22" s="134"/>
    </row>
    <row r="23" spans="1:5">
      <c r="A23" s="95">
        <v>10.1</v>
      </c>
      <c r="B23" s="140" t="s">
        <v>90</v>
      </c>
      <c r="C23" s="132">
        <v>201846.66666666666</v>
      </c>
      <c r="D23" s="141" t="s">
        <v>91</v>
      </c>
      <c r="E23" s="134"/>
    </row>
    <row r="24" spans="1:5">
      <c r="A24" s="95">
        <v>11</v>
      </c>
      <c r="B24" s="142" t="s">
        <v>46</v>
      </c>
      <c r="C24" s="132">
        <v>109517.05581800001</v>
      </c>
      <c r="D24" s="143"/>
      <c r="E24" s="134"/>
    </row>
    <row r="25" spans="1:5" ht="15">
      <c r="A25" s="95">
        <v>12</v>
      </c>
      <c r="B25" s="144" t="s">
        <v>47</v>
      </c>
      <c r="C25" s="145">
        <f>SUM(C6:C10,C15:C18,C22,C24)</f>
        <v>7322408.7493225485</v>
      </c>
      <c r="D25" s="146"/>
      <c r="E25" s="147"/>
    </row>
    <row r="26" spans="1:5">
      <c r="A26" s="95">
        <v>13</v>
      </c>
      <c r="B26" s="135" t="s">
        <v>49</v>
      </c>
      <c r="C26" s="132">
        <v>0</v>
      </c>
      <c r="D26" s="148"/>
      <c r="E26" s="134"/>
    </row>
    <row r="27" spans="1:5">
      <c r="A27" s="95">
        <v>14</v>
      </c>
      <c r="B27" s="135" t="s">
        <v>50</v>
      </c>
      <c r="C27" s="132">
        <v>0</v>
      </c>
      <c r="D27" s="136"/>
      <c r="E27" s="134"/>
    </row>
    <row r="28" spans="1:5">
      <c r="A28" s="95">
        <v>15</v>
      </c>
      <c r="B28" s="135" t="s">
        <v>51</v>
      </c>
      <c r="C28" s="132">
        <v>0</v>
      </c>
      <c r="D28" s="136"/>
      <c r="E28" s="134"/>
    </row>
    <row r="29" spans="1:5">
      <c r="A29" s="95">
        <v>16</v>
      </c>
      <c r="B29" s="135" t="s">
        <v>52</v>
      </c>
      <c r="C29" s="132">
        <v>0</v>
      </c>
      <c r="D29" s="136"/>
      <c r="E29" s="134"/>
    </row>
    <row r="30" spans="1:5">
      <c r="A30" s="95">
        <v>17</v>
      </c>
      <c r="B30" s="135" t="s">
        <v>53</v>
      </c>
      <c r="C30" s="132">
        <v>0</v>
      </c>
      <c r="D30" s="136"/>
      <c r="E30" s="134"/>
    </row>
    <row r="31" spans="1:5">
      <c r="A31" s="95">
        <v>18</v>
      </c>
      <c r="B31" s="135" t="s">
        <v>54</v>
      </c>
      <c r="C31" s="132">
        <v>0</v>
      </c>
      <c r="D31" s="136"/>
      <c r="E31" s="134"/>
    </row>
    <row r="32" spans="1:5">
      <c r="A32" s="95">
        <v>19</v>
      </c>
      <c r="B32" s="135" t="s">
        <v>55</v>
      </c>
      <c r="C32" s="132">
        <v>0</v>
      </c>
      <c r="D32" s="136"/>
      <c r="E32" s="134"/>
    </row>
    <row r="33" spans="1:5">
      <c r="A33" s="95">
        <v>20</v>
      </c>
      <c r="B33" s="135" t="s">
        <v>56</v>
      </c>
      <c r="C33" s="132">
        <v>341720.89434264606</v>
      </c>
      <c r="D33" s="136"/>
      <c r="E33" s="134"/>
    </row>
    <row r="34" spans="1:5">
      <c r="A34" s="95">
        <v>20.100000000000001</v>
      </c>
      <c r="B34" s="149" t="s">
        <v>715</v>
      </c>
      <c r="C34" s="132">
        <v>0</v>
      </c>
      <c r="D34" s="143"/>
      <c r="E34" s="134"/>
    </row>
    <row r="35" spans="1:5">
      <c r="A35" s="95">
        <v>21</v>
      </c>
      <c r="B35" s="142" t="s">
        <v>57</v>
      </c>
      <c r="C35" s="132">
        <v>4000538.0999999996</v>
      </c>
      <c r="D35" s="143"/>
      <c r="E35" s="134"/>
    </row>
    <row r="36" spans="1:5">
      <c r="A36" s="95">
        <v>21.1</v>
      </c>
      <c r="B36" s="149" t="s">
        <v>714</v>
      </c>
      <c r="C36" s="132">
        <v>0</v>
      </c>
      <c r="D36" s="150"/>
      <c r="E36" s="134"/>
    </row>
    <row r="37" spans="1:5" ht="15">
      <c r="A37" s="95">
        <v>22</v>
      </c>
      <c r="B37" s="144" t="s">
        <v>58</v>
      </c>
      <c r="C37" s="145">
        <f>SUM(C26:C35)</f>
        <v>4342258.9943426456</v>
      </c>
      <c r="D37" s="146"/>
      <c r="E37" s="147"/>
    </row>
    <row r="38" spans="1:5" ht="15.75">
      <c r="A38" s="95">
        <v>23</v>
      </c>
      <c r="B38" s="142" t="s">
        <v>60</v>
      </c>
      <c r="C38" s="132">
        <v>3250005</v>
      </c>
      <c r="D38" s="572" t="s">
        <v>759</v>
      </c>
      <c r="E38" s="134"/>
    </row>
    <row r="39" spans="1:5">
      <c r="A39" s="95">
        <v>24</v>
      </c>
      <c r="B39" s="142" t="s">
        <v>61</v>
      </c>
      <c r="C39" s="132">
        <v>0</v>
      </c>
      <c r="D39" s="136"/>
      <c r="E39" s="134"/>
    </row>
    <row r="40" spans="1:5">
      <c r="A40" s="95">
        <v>25</v>
      </c>
      <c r="B40" s="142" t="s">
        <v>62</v>
      </c>
      <c r="C40" s="132">
        <v>0</v>
      </c>
      <c r="D40" s="136"/>
      <c r="E40" s="134"/>
    </row>
    <row r="41" spans="1:5">
      <c r="A41" s="95">
        <v>26</v>
      </c>
      <c r="B41" s="142" t="s">
        <v>63</v>
      </c>
      <c r="C41" s="132">
        <v>0</v>
      </c>
      <c r="D41" s="136"/>
      <c r="E41" s="134"/>
    </row>
    <row r="42" spans="1:5">
      <c r="A42" s="95">
        <v>27</v>
      </c>
      <c r="B42" s="142" t="s">
        <v>64</v>
      </c>
      <c r="C42" s="132">
        <v>0</v>
      </c>
      <c r="D42" s="136"/>
      <c r="E42" s="134"/>
    </row>
    <row r="43" spans="1:5" ht="15.75">
      <c r="A43" s="95">
        <v>28</v>
      </c>
      <c r="B43" s="142" t="s">
        <v>65</v>
      </c>
      <c r="C43" s="132">
        <v>-269855.23765609693</v>
      </c>
      <c r="D43" s="572" t="s">
        <v>760</v>
      </c>
      <c r="E43" s="134"/>
    </row>
    <row r="44" spans="1:5">
      <c r="A44" s="95">
        <v>29</v>
      </c>
      <c r="B44" s="142" t="s">
        <v>66</v>
      </c>
      <c r="C44" s="132">
        <v>0</v>
      </c>
      <c r="D44" s="136"/>
      <c r="E44" s="134"/>
    </row>
    <row r="45" spans="1:5" ht="15.75" thickBot="1">
      <c r="A45" s="151">
        <v>30</v>
      </c>
      <c r="B45" s="152" t="s">
        <v>265</v>
      </c>
      <c r="C45" s="153">
        <f>SUM(C38:C44)</f>
        <v>2980149.7623439031</v>
      </c>
      <c r="D45" s="154"/>
      <c r="E45" s="14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85" zoomScaleNormal="85" workbookViewId="0">
      <pane xSplit="1" ySplit="4" topLeftCell="B5" activePane="bottomRight" state="frozen"/>
      <selection activeCell="B9" sqref="B9"/>
      <selection pane="topRight" activeCell="B9" sqref="B9"/>
      <selection pane="bottomLeft" activeCell="B9" sqref="B9"/>
      <selection pane="bottomRight" activeCell="E31" sqref="E31"/>
    </sheetView>
  </sheetViews>
  <sheetFormatPr defaultColWidth="9.125" defaultRowHeight="12.75"/>
  <cols>
    <col min="1" max="1" width="10.5" style="4" bestFit="1" customWidth="1"/>
    <col min="2" max="2" width="95" style="4" customWidth="1"/>
    <col min="3" max="3" width="13" style="4" bestFit="1" customWidth="1"/>
    <col min="4" max="4" width="16.5" style="4" bestFit="1" customWidth="1"/>
    <col min="5" max="5" width="13" style="4" bestFit="1" customWidth="1"/>
    <col min="6" max="6" width="16.5" style="4" bestFit="1" customWidth="1"/>
    <col min="7" max="7" width="13" style="4" bestFit="1" customWidth="1"/>
    <col min="8" max="8" width="13.25" style="4" bestFit="1" customWidth="1"/>
    <col min="9" max="9" width="13" style="4" bestFit="1" customWidth="1"/>
    <col min="10" max="10" width="13.25" style="4" bestFit="1" customWidth="1"/>
    <col min="11" max="11" width="13" style="4" bestFit="1" customWidth="1"/>
    <col min="12" max="16" width="13" style="45" bestFit="1" customWidth="1"/>
    <col min="17" max="17" width="14.75" style="45" customWidth="1"/>
    <col min="18" max="18" width="13" style="45" bestFit="1" customWidth="1"/>
    <col min="19" max="19" width="34.875" style="45" customWidth="1"/>
    <col min="20" max="16384" width="9.125" style="45"/>
  </cols>
  <sheetData>
    <row r="1" spans="1:19">
      <c r="A1" s="2" t="s">
        <v>30</v>
      </c>
      <c r="B1" s="3" t="str">
        <f>'Info '!$C$2</f>
        <v>Paysera Bank Georgia JSC</v>
      </c>
    </row>
    <row r="2" spans="1:19">
      <c r="A2" s="2" t="s">
        <v>31</v>
      </c>
      <c r="B2" s="595">
        <f>'1. key ratios '!$B$2</f>
        <v>44926</v>
      </c>
    </row>
    <row r="4" spans="1:19" ht="26.25" thickBot="1">
      <c r="A4" s="4" t="s">
        <v>248</v>
      </c>
      <c r="B4" s="289" t="s">
        <v>374</v>
      </c>
    </row>
    <row r="5" spans="1:19" s="279" customFormat="1" ht="15">
      <c r="A5" s="274"/>
      <c r="B5" s="275"/>
      <c r="C5" s="276" t="s">
        <v>0</v>
      </c>
      <c r="D5" s="276" t="s">
        <v>1</v>
      </c>
      <c r="E5" s="276" t="s">
        <v>2</v>
      </c>
      <c r="F5" s="276" t="s">
        <v>3</v>
      </c>
      <c r="G5" s="276" t="s">
        <v>4</v>
      </c>
      <c r="H5" s="276" t="s">
        <v>5</v>
      </c>
      <c r="I5" s="276" t="s">
        <v>8</v>
      </c>
      <c r="J5" s="276" t="s">
        <v>9</v>
      </c>
      <c r="K5" s="276" t="s">
        <v>10</v>
      </c>
      <c r="L5" s="276" t="s">
        <v>11</v>
      </c>
      <c r="M5" s="276" t="s">
        <v>12</v>
      </c>
      <c r="N5" s="276" t="s">
        <v>13</v>
      </c>
      <c r="O5" s="276" t="s">
        <v>357</v>
      </c>
      <c r="P5" s="276" t="s">
        <v>358</v>
      </c>
      <c r="Q5" s="276" t="s">
        <v>359</v>
      </c>
      <c r="R5" s="277" t="s">
        <v>360</v>
      </c>
      <c r="S5" s="278" t="s">
        <v>361</v>
      </c>
    </row>
    <row r="6" spans="1:19" s="279" customFormat="1" ht="99" customHeight="1">
      <c r="A6" s="280"/>
      <c r="B6" s="619" t="s">
        <v>362</v>
      </c>
      <c r="C6" s="615">
        <v>0</v>
      </c>
      <c r="D6" s="616"/>
      <c r="E6" s="615">
        <v>0.2</v>
      </c>
      <c r="F6" s="616"/>
      <c r="G6" s="615">
        <v>0.35</v>
      </c>
      <c r="H6" s="616"/>
      <c r="I6" s="615">
        <v>0.5</v>
      </c>
      <c r="J6" s="616"/>
      <c r="K6" s="615">
        <v>0.75</v>
      </c>
      <c r="L6" s="616"/>
      <c r="M6" s="615">
        <v>1</v>
      </c>
      <c r="N6" s="616"/>
      <c r="O6" s="615">
        <v>1.5</v>
      </c>
      <c r="P6" s="616"/>
      <c r="Q6" s="615">
        <v>2.5</v>
      </c>
      <c r="R6" s="616"/>
      <c r="S6" s="617" t="s">
        <v>247</v>
      </c>
    </row>
    <row r="7" spans="1:19" s="279" customFormat="1" ht="30.75" customHeight="1">
      <c r="A7" s="280"/>
      <c r="B7" s="620"/>
      <c r="C7" s="270" t="s">
        <v>250</v>
      </c>
      <c r="D7" s="270" t="s">
        <v>249</v>
      </c>
      <c r="E7" s="270" t="s">
        <v>250</v>
      </c>
      <c r="F7" s="270" t="s">
        <v>249</v>
      </c>
      <c r="G7" s="270" t="s">
        <v>250</v>
      </c>
      <c r="H7" s="270" t="s">
        <v>249</v>
      </c>
      <c r="I7" s="270" t="s">
        <v>250</v>
      </c>
      <c r="J7" s="270" t="s">
        <v>249</v>
      </c>
      <c r="K7" s="270" t="s">
        <v>250</v>
      </c>
      <c r="L7" s="270" t="s">
        <v>249</v>
      </c>
      <c r="M7" s="270" t="s">
        <v>250</v>
      </c>
      <c r="N7" s="270" t="s">
        <v>249</v>
      </c>
      <c r="O7" s="270" t="s">
        <v>250</v>
      </c>
      <c r="P7" s="270" t="s">
        <v>249</v>
      </c>
      <c r="Q7" s="270" t="s">
        <v>250</v>
      </c>
      <c r="R7" s="270" t="s">
        <v>249</v>
      </c>
      <c r="S7" s="618"/>
    </row>
    <row r="8" spans="1:19" ht="15">
      <c r="A8" s="155">
        <v>1</v>
      </c>
      <c r="B8" s="1" t="s">
        <v>95</v>
      </c>
      <c r="C8" s="573">
        <v>0</v>
      </c>
      <c r="D8" s="573">
        <v>0</v>
      </c>
      <c r="E8" s="573">
        <v>0</v>
      </c>
      <c r="F8" s="573">
        <v>0</v>
      </c>
      <c r="G8" s="573">
        <v>0</v>
      </c>
      <c r="H8" s="573">
        <v>0</v>
      </c>
      <c r="I8" s="573">
        <v>0</v>
      </c>
      <c r="J8" s="573">
        <v>0</v>
      </c>
      <c r="K8" s="573">
        <v>0</v>
      </c>
      <c r="L8" s="573">
        <v>0</v>
      </c>
      <c r="M8" s="573">
        <v>0</v>
      </c>
      <c r="N8" s="573">
        <v>0</v>
      </c>
      <c r="O8" s="573">
        <v>0</v>
      </c>
      <c r="P8" s="573">
        <v>0</v>
      </c>
      <c r="Q8" s="573">
        <v>0</v>
      </c>
      <c r="R8" s="573">
        <v>0</v>
      </c>
      <c r="S8" s="290">
        <f>$C$6*SUM(C8:D8)+$E$6*SUM(E8:F8)+$G$6*SUM(G8:H8)+$I$6*SUM(I8:J8)+$K$6*SUM(K8:L8)+$M$6*SUM(M8:N8)+$O$6*SUM(O8:P8)+$Q$6*SUM(Q8:R8)</f>
        <v>0</v>
      </c>
    </row>
    <row r="9" spans="1:19" ht="15">
      <c r="A9" s="155">
        <v>2</v>
      </c>
      <c r="B9" s="1" t="s">
        <v>96</v>
      </c>
      <c r="C9" s="573">
        <v>0</v>
      </c>
      <c r="D9" s="573">
        <v>0</v>
      </c>
      <c r="E9" s="573">
        <v>0</v>
      </c>
      <c r="F9" s="573">
        <v>0</v>
      </c>
      <c r="G9" s="573">
        <v>0</v>
      </c>
      <c r="H9" s="573">
        <v>0</v>
      </c>
      <c r="I9" s="573">
        <v>0</v>
      </c>
      <c r="J9" s="573">
        <v>0</v>
      </c>
      <c r="K9" s="573">
        <v>0</v>
      </c>
      <c r="L9" s="573">
        <v>0</v>
      </c>
      <c r="M9" s="573">
        <v>0</v>
      </c>
      <c r="N9" s="573">
        <v>0</v>
      </c>
      <c r="O9" s="573">
        <v>0</v>
      </c>
      <c r="P9" s="573">
        <v>0</v>
      </c>
      <c r="Q9" s="573">
        <v>0</v>
      </c>
      <c r="R9" s="573">
        <v>0</v>
      </c>
      <c r="S9" s="290">
        <f t="shared" ref="S9:S21" si="0">$C$6*SUM(C9:D9)+$E$6*SUM(E9:F9)+$G$6*SUM(G9:H9)+$I$6*SUM(I9:J9)+$K$6*SUM(K9:L9)+$M$6*SUM(M9:N9)+$O$6*SUM(O9:P9)+$Q$6*SUM(Q9:R9)</f>
        <v>0</v>
      </c>
    </row>
    <row r="10" spans="1:19" ht="15">
      <c r="A10" s="155">
        <v>3</v>
      </c>
      <c r="B10" s="1" t="s">
        <v>268</v>
      </c>
      <c r="C10" s="573">
        <v>0</v>
      </c>
      <c r="D10" s="573">
        <v>0</v>
      </c>
      <c r="E10" s="573">
        <v>0</v>
      </c>
      <c r="F10" s="573">
        <v>0</v>
      </c>
      <c r="G10" s="573">
        <v>0</v>
      </c>
      <c r="H10" s="573">
        <v>0</v>
      </c>
      <c r="I10" s="573">
        <v>0</v>
      </c>
      <c r="J10" s="573">
        <v>0</v>
      </c>
      <c r="K10" s="573">
        <v>0</v>
      </c>
      <c r="L10" s="573">
        <v>0</v>
      </c>
      <c r="M10" s="573">
        <v>0</v>
      </c>
      <c r="N10" s="573">
        <v>0</v>
      </c>
      <c r="O10" s="573">
        <v>0</v>
      </c>
      <c r="P10" s="573">
        <v>0</v>
      </c>
      <c r="Q10" s="573">
        <v>0</v>
      </c>
      <c r="R10" s="573">
        <v>0</v>
      </c>
      <c r="S10" s="290">
        <f t="shared" si="0"/>
        <v>0</v>
      </c>
    </row>
    <row r="11" spans="1:19" ht="15">
      <c r="A11" s="155">
        <v>4</v>
      </c>
      <c r="B11" s="1" t="s">
        <v>97</v>
      </c>
      <c r="C11" s="573">
        <v>0</v>
      </c>
      <c r="D11" s="573">
        <v>0</v>
      </c>
      <c r="E11" s="573">
        <v>0</v>
      </c>
      <c r="F11" s="573">
        <v>0</v>
      </c>
      <c r="G11" s="573">
        <v>0</v>
      </c>
      <c r="H11" s="573">
        <v>0</v>
      </c>
      <c r="I11" s="573">
        <v>0</v>
      </c>
      <c r="J11" s="573">
        <v>0</v>
      </c>
      <c r="K11" s="573">
        <v>0</v>
      </c>
      <c r="L11" s="573">
        <v>0</v>
      </c>
      <c r="M11" s="573">
        <v>0</v>
      </c>
      <c r="N11" s="573">
        <v>0</v>
      </c>
      <c r="O11" s="573">
        <v>0</v>
      </c>
      <c r="P11" s="573">
        <v>0</v>
      </c>
      <c r="Q11" s="573">
        <v>0</v>
      </c>
      <c r="R11" s="573">
        <v>0</v>
      </c>
      <c r="S11" s="290">
        <f t="shared" si="0"/>
        <v>0</v>
      </c>
    </row>
    <row r="12" spans="1:19" ht="15">
      <c r="A12" s="155">
        <v>5</v>
      </c>
      <c r="B12" s="1" t="s">
        <v>98</v>
      </c>
      <c r="C12" s="573">
        <v>0</v>
      </c>
      <c r="D12" s="573">
        <v>0</v>
      </c>
      <c r="E12" s="573">
        <v>0</v>
      </c>
      <c r="F12" s="573">
        <v>0</v>
      </c>
      <c r="G12" s="573">
        <v>0</v>
      </c>
      <c r="H12" s="573">
        <v>0</v>
      </c>
      <c r="I12" s="573">
        <v>0</v>
      </c>
      <c r="J12" s="573">
        <v>0</v>
      </c>
      <c r="K12" s="573">
        <v>0</v>
      </c>
      <c r="L12" s="573">
        <v>0</v>
      </c>
      <c r="M12" s="573">
        <v>0</v>
      </c>
      <c r="N12" s="573">
        <v>0</v>
      </c>
      <c r="O12" s="573">
        <v>0</v>
      </c>
      <c r="P12" s="573">
        <v>0</v>
      </c>
      <c r="Q12" s="573">
        <v>0</v>
      </c>
      <c r="R12" s="573">
        <v>0</v>
      </c>
      <c r="S12" s="290">
        <f t="shared" si="0"/>
        <v>0</v>
      </c>
    </row>
    <row r="13" spans="1:19" ht="15">
      <c r="A13" s="155">
        <v>6</v>
      </c>
      <c r="B13" s="1" t="s">
        <v>99</v>
      </c>
      <c r="C13" s="573">
        <v>0</v>
      </c>
      <c r="D13" s="573">
        <v>0</v>
      </c>
      <c r="E13" s="573">
        <v>2418411.12</v>
      </c>
      <c r="F13" s="573">
        <v>0</v>
      </c>
      <c r="G13" s="573">
        <v>0</v>
      </c>
      <c r="H13" s="573">
        <v>0</v>
      </c>
      <c r="I13" s="573">
        <v>4025213.4099999997</v>
      </c>
      <c r="J13" s="573">
        <v>0</v>
      </c>
      <c r="K13" s="573">
        <v>0</v>
      </c>
      <c r="L13" s="573">
        <v>0</v>
      </c>
      <c r="M13" s="573">
        <v>0</v>
      </c>
      <c r="N13" s="573">
        <v>0</v>
      </c>
      <c r="O13" s="573">
        <v>0</v>
      </c>
      <c r="P13" s="573">
        <v>0</v>
      </c>
      <c r="Q13" s="573">
        <v>0</v>
      </c>
      <c r="R13" s="573">
        <v>0</v>
      </c>
      <c r="S13" s="290">
        <f t="shared" si="0"/>
        <v>2496288.929</v>
      </c>
    </row>
    <row r="14" spans="1:19" ht="15">
      <c r="A14" s="155">
        <v>7</v>
      </c>
      <c r="B14" s="1" t="s">
        <v>100</v>
      </c>
      <c r="C14" s="573">
        <v>0</v>
      </c>
      <c r="D14" s="573">
        <v>0</v>
      </c>
      <c r="E14" s="573">
        <v>0</v>
      </c>
      <c r="F14" s="573">
        <v>0</v>
      </c>
      <c r="G14" s="573">
        <v>0</v>
      </c>
      <c r="H14" s="573">
        <v>0</v>
      </c>
      <c r="I14" s="573">
        <v>0</v>
      </c>
      <c r="J14" s="573">
        <v>0</v>
      </c>
      <c r="K14" s="573">
        <v>0</v>
      </c>
      <c r="L14" s="573">
        <v>0</v>
      </c>
      <c r="M14" s="573">
        <v>0</v>
      </c>
      <c r="N14" s="573">
        <v>0</v>
      </c>
      <c r="O14" s="573">
        <v>0</v>
      </c>
      <c r="P14" s="573">
        <v>0</v>
      </c>
      <c r="Q14" s="573">
        <v>0</v>
      </c>
      <c r="R14" s="573">
        <v>0</v>
      </c>
      <c r="S14" s="290">
        <f t="shared" si="0"/>
        <v>0</v>
      </c>
    </row>
    <row r="15" spans="1:19" ht="15">
      <c r="A15" s="155">
        <v>8</v>
      </c>
      <c r="B15" s="1" t="s">
        <v>101</v>
      </c>
      <c r="C15" s="573">
        <v>0</v>
      </c>
      <c r="D15" s="573">
        <v>0</v>
      </c>
      <c r="E15" s="573">
        <v>0</v>
      </c>
      <c r="F15" s="573">
        <v>0</v>
      </c>
      <c r="G15" s="573">
        <v>0</v>
      </c>
      <c r="H15" s="573">
        <v>0</v>
      </c>
      <c r="I15" s="573">
        <v>0</v>
      </c>
      <c r="J15" s="573">
        <v>0</v>
      </c>
      <c r="K15" s="573">
        <v>0</v>
      </c>
      <c r="L15" s="573">
        <v>0</v>
      </c>
      <c r="M15" s="573">
        <v>0</v>
      </c>
      <c r="N15" s="573">
        <v>0</v>
      </c>
      <c r="O15" s="573">
        <v>0</v>
      </c>
      <c r="P15" s="573">
        <v>0</v>
      </c>
      <c r="Q15" s="573">
        <v>0</v>
      </c>
      <c r="R15" s="573">
        <v>0</v>
      </c>
      <c r="S15" s="290">
        <f t="shared" si="0"/>
        <v>0</v>
      </c>
    </row>
    <row r="16" spans="1:19" ht="15">
      <c r="A16" s="155">
        <v>9</v>
      </c>
      <c r="B16" s="1" t="s">
        <v>102</v>
      </c>
      <c r="C16" s="573">
        <v>0</v>
      </c>
      <c r="D16" s="573">
        <v>0</v>
      </c>
      <c r="E16" s="573">
        <v>0</v>
      </c>
      <c r="F16" s="573">
        <v>0</v>
      </c>
      <c r="G16" s="573">
        <v>0</v>
      </c>
      <c r="H16" s="573">
        <v>0</v>
      </c>
      <c r="I16" s="573">
        <v>0</v>
      </c>
      <c r="J16" s="573">
        <v>0</v>
      </c>
      <c r="K16" s="573">
        <v>0</v>
      </c>
      <c r="L16" s="573">
        <v>0</v>
      </c>
      <c r="M16" s="573">
        <v>0</v>
      </c>
      <c r="N16" s="573">
        <v>0</v>
      </c>
      <c r="O16" s="573">
        <v>0</v>
      </c>
      <c r="P16" s="573">
        <v>0</v>
      </c>
      <c r="Q16" s="573">
        <v>0</v>
      </c>
      <c r="R16" s="573">
        <v>0</v>
      </c>
      <c r="S16" s="290">
        <f t="shared" si="0"/>
        <v>0</v>
      </c>
    </row>
    <row r="17" spans="1:19" ht="15">
      <c r="A17" s="155">
        <v>10</v>
      </c>
      <c r="B17" s="1" t="s">
        <v>103</v>
      </c>
      <c r="C17" s="573">
        <v>0</v>
      </c>
      <c r="D17" s="573">
        <v>0</v>
      </c>
      <c r="E17" s="573">
        <v>0</v>
      </c>
      <c r="F17" s="573">
        <v>0</v>
      </c>
      <c r="G17" s="573">
        <v>0</v>
      </c>
      <c r="H17" s="573">
        <v>0</v>
      </c>
      <c r="I17" s="573">
        <v>0</v>
      </c>
      <c r="J17" s="573">
        <v>0</v>
      </c>
      <c r="K17" s="573">
        <v>0</v>
      </c>
      <c r="L17" s="573">
        <v>0</v>
      </c>
      <c r="M17" s="573">
        <v>0</v>
      </c>
      <c r="N17" s="573">
        <v>0</v>
      </c>
      <c r="O17" s="573">
        <v>0</v>
      </c>
      <c r="P17" s="573">
        <v>0</v>
      </c>
      <c r="Q17" s="573">
        <v>0</v>
      </c>
      <c r="R17" s="573">
        <v>0</v>
      </c>
      <c r="S17" s="290">
        <f t="shared" si="0"/>
        <v>0</v>
      </c>
    </row>
    <row r="18" spans="1:19" ht="15">
      <c r="A18" s="155">
        <v>11</v>
      </c>
      <c r="B18" s="1" t="s">
        <v>104</v>
      </c>
      <c r="C18" s="573">
        <v>0</v>
      </c>
      <c r="D18" s="573">
        <v>0</v>
      </c>
      <c r="E18" s="573">
        <v>0</v>
      </c>
      <c r="F18" s="573">
        <v>0</v>
      </c>
      <c r="G18" s="573">
        <v>0</v>
      </c>
      <c r="H18" s="573">
        <v>0</v>
      </c>
      <c r="I18" s="573">
        <v>0</v>
      </c>
      <c r="J18" s="573">
        <v>0</v>
      </c>
      <c r="K18" s="573">
        <v>0</v>
      </c>
      <c r="L18" s="573">
        <v>0</v>
      </c>
      <c r="M18" s="573">
        <v>0</v>
      </c>
      <c r="N18" s="573">
        <v>0</v>
      </c>
      <c r="O18" s="573">
        <v>0</v>
      </c>
      <c r="P18" s="573">
        <v>0</v>
      </c>
      <c r="Q18" s="573">
        <v>0</v>
      </c>
      <c r="R18" s="573">
        <v>0</v>
      </c>
      <c r="S18" s="290">
        <f t="shared" si="0"/>
        <v>0</v>
      </c>
    </row>
    <row r="19" spans="1:19" ht="15">
      <c r="A19" s="155">
        <v>12</v>
      </c>
      <c r="B19" s="1" t="s">
        <v>105</v>
      </c>
      <c r="C19" s="573">
        <v>0</v>
      </c>
      <c r="D19" s="573">
        <v>0</v>
      </c>
      <c r="E19" s="573">
        <v>0</v>
      </c>
      <c r="F19" s="573">
        <v>0</v>
      </c>
      <c r="G19" s="573">
        <v>0</v>
      </c>
      <c r="H19" s="573">
        <v>0</v>
      </c>
      <c r="I19" s="573">
        <v>0</v>
      </c>
      <c r="J19" s="573">
        <v>0</v>
      </c>
      <c r="K19" s="573">
        <v>0</v>
      </c>
      <c r="L19" s="573">
        <v>0</v>
      </c>
      <c r="M19" s="573">
        <v>0</v>
      </c>
      <c r="N19" s="573">
        <v>0</v>
      </c>
      <c r="O19" s="573">
        <v>0</v>
      </c>
      <c r="P19" s="573">
        <v>0</v>
      </c>
      <c r="Q19" s="573">
        <v>0</v>
      </c>
      <c r="R19" s="573">
        <v>0</v>
      </c>
      <c r="S19" s="290">
        <f t="shared" si="0"/>
        <v>0</v>
      </c>
    </row>
    <row r="20" spans="1:19" ht="15">
      <c r="A20" s="155">
        <v>13</v>
      </c>
      <c r="B20" s="1" t="s">
        <v>246</v>
      </c>
      <c r="C20" s="573">
        <v>0</v>
      </c>
      <c r="D20" s="573">
        <v>0</v>
      </c>
      <c r="E20" s="573">
        <v>0</v>
      </c>
      <c r="F20" s="573">
        <v>0</v>
      </c>
      <c r="G20" s="573">
        <v>0</v>
      </c>
      <c r="H20" s="573">
        <v>0</v>
      </c>
      <c r="I20" s="573">
        <v>0</v>
      </c>
      <c r="J20" s="573">
        <v>0</v>
      </c>
      <c r="K20" s="573">
        <v>0</v>
      </c>
      <c r="L20" s="573">
        <v>0</v>
      </c>
      <c r="M20" s="573">
        <v>0</v>
      </c>
      <c r="N20" s="573">
        <v>0</v>
      </c>
      <c r="O20" s="573">
        <v>0</v>
      </c>
      <c r="P20" s="573">
        <v>0</v>
      </c>
      <c r="Q20" s="573">
        <v>0</v>
      </c>
      <c r="R20" s="573">
        <v>0</v>
      </c>
      <c r="S20" s="290">
        <f t="shared" si="0"/>
        <v>0</v>
      </c>
    </row>
    <row r="21" spans="1:19" ht="15">
      <c r="A21" s="155">
        <v>14</v>
      </c>
      <c r="B21" s="1" t="s">
        <v>107</v>
      </c>
      <c r="C21" s="573">
        <v>0</v>
      </c>
      <c r="D21" s="573">
        <v>0</v>
      </c>
      <c r="E21" s="573">
        <v>0</v>
      </c>
      <c r="F21" s="573">
        <v>0</v>
      </c>
      <c r="G21" s="573">
        <v>0</v>
      </c>
      <c r="H21" s="573">
        <v>0</v>
      </c>
      <c r="I21" s="573">
        <v>0</v>
      </c>
      <c r="J21" s="573">
        <v>0</v>
      </c>
      <c r="K21" s="573">
        <v>0</v>
      </c>
      <c r="L21" s="573">
        <v>0</v>
      </c>
      <c r="M21" s="573">
        <v>676937.55265588267</v>
      </c>
      <c r="N21" s="573">
        <v>0</v>
      </c>
      <c r="O21" s="573">
        <v>0</v>
      </c>
      <c r="P21" s="573">
        <v>0</v>
      </c>
      <c r="Q21" s="573">
        <v>0</v>
      </c>
      <c r="R21" s="573">
        <v>0</v>
      </c>
      <c r="S21" s="290">
        <f t="shared" si="0"/>
        <v>676937.55265588267</v>
      </c>
    </row>
    <row r="22" spans="1:19" ht="13.5" thickBot="1">
      <c r="A22" s="157"/>
      <c r="B22" s="158" t="s">
        <v>108</v>
      </c>
      <c r="C22" s="159">
        <f>SUM(C8:C21)</f>
        <v>0</v>
      </c>
      <c r="D22" s="159">
        <f t="shared" ref="D22:J22" si="1">SUM(D8:D21)</f>
        <v>0</v>
      </c>
      <c r="E22" s="159">
        <f t="shared" si="1"/>
        <v>2418411.12</v>
      </c>
      <c r="F22" s="159">
        <f t="shared" si="1"/>
        <v>0</v>
      </c>
      <c r="G22" s="159">
        <f t="shared" si="1"/>
        <v>0</v>
      </c>
      <c r="H22" s="159">
        <f t="shared" si="1"/>
        <v>0</v>
      </c>
      <c r="I22" s="159">
        <f t="shared" si="1"/>
        <v>4025213.4099999997</v>
      </c>
      <c r="J22" s="159">
        <f t="shared" si="1"/>
        <v>0</v>
      </c>
      <c r="K22" s="159">
        <f t="shared" ref="K22:S22" si="2">SUM(K8:K21)</f>
        <v>0</v>
      </c>
      <c r="L22" s="159">
        <f t="shared" si="2"/>
        <v>0</v>
      </c>
      <c r="M22" s="159">
        <f t="shared" si="2"/>
        <v>676937.55265588267</v>
      </c>
      <c r="N22" s="159">
        <f t="shared" si="2"/>
        <v>0</v>
      </c>
      <c r="O22" s="159">
        <f t="shared" si="2"/>
        <v>0</v>
      </c>
      <c r="P22" s="159">
        <f t="shared" si="2"/>
        <v>0</v>
      </c>
      <c r="Q22" s="159">
        <f t="shared" si="2"/>
        <v>0</v>
      </c>
      <c r="R22" s="159">
        <f t="shared" si="2"/>
        <v>0</v>
      </c>
      <c r="S22" s="291">
        <f t="shared" si="2"/>
        <v>3173226.4816558827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E27" sqref="E27"/>
    </sheetView>
  </sheetViews>
  <sheetFormatPr defaultColWidth="9.125" defaultRowHeight="12.75"/>
  <cols>
    <col min="1" max="1" width="10.5" style="4" bestFit="1" customWidth="1"/>
    <col min="2" max="2" width="63.75" style="4" bestFit="1" customWidth="1"/>
    <col min="3" max="3" width="19" style="4" customWidth="1"/>
    <col min="4" max="4" width="19.5" style="4" customWidth="1"/>
    <col min="5" max="5" width="31.125" style="4" customWidth="1"/>
    <col min="6" max="6" width="29.125" style="4" customWidth="1"/>
    <col min="7" max="7" width="28.5" style="4" customWidth="1"/>
    <col min="8" max="8" width="26.5" style="4" customWidth="1"/>
    <col min="9" max="9" width="23.75" style="4" customWidth="1"/>
    <col min="10" max="10" width="21.5" style="4" customWidth="1"/>
    <col min="11" max="11" width="15.75" style="4" customWidth="1"/>
    <col min="12" max="12" width="13.25" style="4" customWidth="1"/>
    <col min="13" max="13" width="20.875" style="4" customWidth="1"/>
    <col min="14" max="14" width="19.25" style="4" customWidth="1"/>
    <col min="15" max="15" width="18.5" style="4" customWidth="1"/>
    <col min="16" max="16" width="19" style="4" customWidth="1"/>
    <col min="17" max="17" width="20.25" style="4" customWidth="1"/>
    <col min="18" max="18" width="18" style="4" customWidth="1"/>
    <col min="19" max="19" width="36" style="4" customWidth="1"/>
    <col min="20" max="20" width="26.125" style="4" customWidth="1"/>
    <col min="21" max="21" width="24.875" style="4" customWidth="1"/>
    <col min="22" max="22" width="20" style="4" customWidth="1"/>
    <col min="23" max="16384" width="9.125" style="45"/>
  </cols>
  <sheetData>
    <row r="1" spans="1:22">
      <c r="A1" s="2" t="s">
        <v>30</v>
      </c>
      <c r="B1" s="3" t="str">
        <f>'Info '!$C$2</f>
        <v>Paysera Bank Georgia JSC</v>
      </c>
    </row>
    <row r="2" spans="1:22">
      <c r="A2" s="2" t="s">
        <v>31</v>
      </c>
      <c r="B2" s="595">
        <f>'1. key ratios '!$B$2</f>
        <v>44926</v>
      </c>
    </row>
    <row r="4" spans="1:22" ht="13.5" thickBot="1">
      <c r="A4" s="4" t="s">
        <v>365</v>
      </c>
      <c r="B4" s="160" t="s">
        <v>94</v>
      </c>
      <c r="V4" s="46" t="s">
        <v>73</v>
      </c>
    </row>
    <row r="5" spans="1:22" ht="12.75" customHeight="1">
      <c r="A5" s="161"/>
      <c r="B5" s="162"/>
      <c r="C5" s="621" t="s">
        <v>276</v>
      </c>
      <c r="D5" s="622"/>
      <c r="E5" s="622"/>
      <c r="F5" s="622"/>
      <c r="G5" s="622"/>
      <c r="H5" s="622"/>
      <c r="I5" s="622"/>
      <c r="J5" s="622"/>
      <c r="K5" s="622"/>
      <c r="L5" s="623"/>
      <c r="M5" s="624" t="s">
        <v>277</v>
      </c>
      <c r="N5" s="625"/>
      <c r="O5" s="625"/>
      <c r="P5" s="625"/>
      <c r="Q5" s="625"/>
      <c r="R5" s="625"/>
      <c r="S5" s="626"/>
      <c r="T5" s="629" t="s">
        <v>363</v>
      </c>
      <c r="U5" s="629" t="s">
        <v>364</v>
      </c>
      <c r="V5" s="627" t="s">
        <v>120</v>
      </c>
    </row>
    <row r="6" spans="1:22" s="100" customFormat="1" ht="89.25">
      <c r="A6" s="98"/>
      <c r="B6" s="163"/>
      <c r="C6" s="164" t="s">
        <v>109</v>
      </c>
      <c r="D6" s="250" t="s">
        <v>110</v>
      </c>
      <c r="E6" s="190" t="s">
        <v>279</v>
      </c>
      <c r="F6" s="190" t="s">
        <v>280</v>
      </c>
      <c r="G6" s="250" t="s">
        <v>283</v>
      </c>
      <c r="H6" s="250" t="s">
        <v>278</v>
      </c>
      <c r="I6" s="250" t="s">
        <v>111</v>
      </c>
      <c r="J6" s="250" t="s">
        <v>112</v>
      </c>
      <c r="K6" s="165" t="s">
        <v>113</v>
      </c>
      <c r="L6" s="166" t="s">
        <v>114</v>
      </c>
      <c r="M6" s="164" t="s">
        <v>281</v>
      </c>
      <c r="N6" s="165" t="s">
        <v>115</v>
      </c>
      <c r="O6" s="165" t="s">
        <v>116</v>
      </c>
      <c r="P6" s="165" t="s">
        <v>117</v>
      </c>
      <c r="Q6" s="165" t="s">
        <v>118</v>
      </c>
      <c r="R6" s="165" t="s">
        <v>119</v>
      </c>
      <c r="S6" s="272" t="s">
        <v>282</v>
      </c>
      <c r="T6" s="630"/>
      <c r="U6" s="630"/>
      <c r="V6" s="628"/>
    </row>
    <row r="7" spans="1:22">
      <c r="A7" s="167">
        <v>1</v>
      </c>
      <c r="B7" s="1" t="s">
        <v>95</v>
      </c>
      <c r="C7" s="168"/>
      <c r="D7" s="156"/>
      <c r="E7" s="156"/>
      <c r="F7" s="156"/>
      <c r="G7" s="156"/>
      <c r="H7" s="156"/>
      <c r="I7" s="156"/>
      <c r="J7" s="156"/>
      <c r="K7" s="156"/>
      <c r="L7" s="169"/>
      <c r="M7" s="168"/>
      <c r="N7" s="156"/>
      <c r="O7" s="156"/>
      <c r="P7" s="156"/>
      <c r="Q7" s="156"/>
      <c r="R7" s="156"/>
      <c r="S7" s="169"/>
      <c r="T7" s="281"/>
      <c r="U7" s="281"/>
      <c r="V7" s="170">
        <f>SUM(C7:S7)</f>
        <v>0</v>
      </c>
    </row>
    <row r="8" spans="1:22">
      <c r="A8" s="167">
        <v>2</v>
      </c>
      <c r="B8" s="1" t="s">
        <v>96</v>
      </c>
      <c r="C8" s="168"/>
      <c r="D8" s="156"/>
      <c r="E8" s="156"/>
      <c r="F8" s="156"/>
      <c r="G8" s="156"/>
      <c r="H8" s="156"/>
      <c r="I8" s="156"/>
      <c r="J8" s="156"/>
      <c r="K8" s="156"/>
      <c r="L8" s="169"/>
      <c r="M8" s="168"/>
      <c r="N8" s="156"/>
      <c r="O8" s="156"/>
      <c r="P8" s="156"/>
      <c r="Q8" s="156"/>
      <c r="R8" s="156"/>
      <c r="S8" s="169"/>
      <c r="T8" s="281"/>
      <c r="U8" s="281"/>
      <c r="V8" s="170">
        <f t="shared" ref="V8:V20" si="0">SUM(C8:S8)</f>
        <v>0</v>
      </c>
    </row>
    <row r="9" spans="1:22">
      <c r="A9" s="167">
        <v>3</v>
      </c>
      <c r="B9" s="1" t="s">
        <v>269</v>
      </c>
      <c r="C9" s="168"/>
      <c r="D9" s="156"/>
      <c r="E9" s="156"/>
      <c r="F9" s="156"/>
      <c r="G9" s="156"/>
      <c r="H9" s="156"/>
      <c r="I9" s="156"/>
      <c r="J9" s="156"/>
      <c r="K9" s="156"/>
      <c r="L9" s="169"/>
      <c r="M9" s="168"/>
      <c r="N9" s="156"/>
      <c r="O9" s="156"/>
      <c r="P9" s="156"/>
      <c r="Q9" s="156"/>
      <c r="R9" s="156"/>
      <c r="S9" s="169"/>
      <c r="T9" s="281"/>
      <c r="U9" s="281"/>
      <c r="V9" s="170">
        <f t="shared" si="0"/>
        <v>0</v>
      </c>
    </row>
    <row r="10" spans="1:22">
      <c r="A10" s="167">
        <v>4</v>
      </c>
      <c r="B10" s="1" t="s">
        <v>97</v>
      </c>
      <c r="C10" s="168"/>
      <c r="D10" s="156"/>
      <c r="E10" s="156"/>
      <c r="F10" s="156"/>
      <c r="G10" s="156"/>
      <c r="H10" s="156"/>
      <c r="I10" s="156"/>
      <c r="J10" s="156"/>
      <c r="K10" s="156"/>
      <c r="L10" s="169"/>
      <c r="M10" s="168"/>
      <c r="N10" s="156"/>
      <c r="O10" s="156"/>
      <c r="P10" s="156"/>
      <c r="Q10" s="156"/>
      <c r="R10" s="156"/>
      <c r="S10" s="169"/>
      <c r="T10" s="281"/>
      <c r="U10" s="281"/>
      <c r="V10" s="170">
        <f t="shared" si="0"/>
        <v>0</v>
      </c>
    </row>
    <row r="11" spans="1:22">
      <c r="A11" s="167">
        <v>5</v>
      </c>
      <c r="B11" s="1" t="s">
        <v>98</v>
      </c>
      <c r="C11" s="168"/>
      <c r="D11" s="156"/>
      <c r="E11" s="156"/>
      <c r="F11" s="156"/>
      <c r="G11" s="156"/>
      <c r="H11" s="156"/>
      <c r="I11" s="156"/>
      <c r="J11" s="156"/>
      <c r="K11" s="156"/>
      <c r="L11" s="169"/>
      <c r="M11" s="168"/>
      <c r="N11" s="156"/>
      <c r="O11" s="156"/>
      <c r="P11" s="156"/>
      <c r="Q11" s="156"/>
      <c r="R11" s="156"/>
      <c r="S11" s="169"/>
      <c r="T11" s="281"/>
      <c r="U11" s="281"/>
      <c r="V11" s="170">
        <f t="shared" si="0"/>
        <v>0</v>
      </c>
    </row>
    <row r="12" spans="1:22">
      <c r="A12" s="167">
        <v>6</v>
      </c>
      <c r="B12" s="1" t="s">
        <v>99</v>
      </c>
      <c r="C12" s="168"/>
      <c r="D12" s="156"/>
      <c r="E12" s="156"/>
      <c r="F12" s="156"/>
      <c r="G12" s="156"/>
      <c r="H12" s="156"/>
      <c r="I12" s="156"/>
      <c r="J12" s="156"/>
      <c r="K12" s="156"/>
      <c r="L12" s="169"/>
      <c r="M12" s="168"/>
      <c r="N12" s="156"/>
      <c r="O12" s="156"/>
      <c r="P12" s="156"/>
      <c r="Q12" s="156"/>
      <c r="R12" s="156"/>
      <c r="S12" s="169"/>
      <c r="T12" s="281"/>
      <c r="U12" s="281"/>
      <c r="V12" s="170">
        <f t="shared" si="0"/>
        <v>0</v>
      </c>
    </row>
    <row r="13" spans="1:22">
      <c r="A13" s="167">
        <v>7</v>
      </c>
      <c r="B13" s="1" t="s">
        <v>100</v>
      </c>
      <c r="C13" s="168"/>
      <c r="D13" s="156"/>
      <c r="E13" s="156"/>
      <c r="F13" s="156"/>
      <c r="G13" s="156"/>
      <c r="H13" s="156"/>
      <c r="I13" s="156"/>
      <c r="J13" s="156"/>
      <c r="K13" s="156"/>
      <c r="L13" s="169"/>
      <c r="M13" s="168"/>
      <c r="N13" s="156"/>
      <c r="O13" s="156"/>
      <c r="P13" s="156"/>
      <c r="Q13" s="156"/>
      <c r="R13" s="156"/>
      <c r="S13" s="169"/>
      <c r="T13" s="281"/>
      <c r="U13" s="281"/>
      <c r="V13" s="170">
        <f t="shared" si="0"/>
        <v>0</v>
      </c>
    </row>
    <row r="14" spans="1:22">
      <c r="A14" s="167">
        <v>8</v>
      </c>
      <c r="B14" s="1" t="s">
        <v>101</v>
      </c>
      <c r="C14" s="168"/>
      <c r="D14" s="156"/>
      <c r="E14" s="156"/>
      <c r="F14" s="156"/>
      <c r="G14" s="156"/>
      <c r="H14" s="156"/>
      <c r="I14" s="156"/>
      <c r="J14" s="156"/>
      <c r="K14" s="156"/>
      <c r="L14" s="169"/>
      <c r="M14" s="168"/>
      <c r="N14" s="156"/>
      <c r="O14" s="156"/>
      <c r="P14" s="156"/>
      <c r="Q14" s="156"/>
      <c r="R14" s="156"/>
      <c r="S14" s="169"/>
      <c r="T14" s="281"/>
      <c r="U14" s="281"/>
      <c r="V14" s="170">
        <f t="shared" si="0"/>
        <v>0</v>
      </c>
    </row>
    <row r="15" spans="1:22">
      <c r="A15" s="167">
        <v>9</v>
      </c>
      <c r="B15" s="1" t="s">
        <v>102</v>
      </c>
      <c r="C15" s="168"/>
      <c r="D15" s="156"/>
      <c r="E15" s="156"/>
      <c r="F15" s="156"/>
      <c r="G15" s="156"/>
      <c r="H15" s="156"/>
      <c r="I15" s="156"/>
      <c r="J15" s="156"/>
      <c r="K15" s="156"/>
      <c r="L15" s="169"/>
      <c r="M15" s="168"/>
      <c r="N15" s="156"/>
      <c r="O15" s="156"/>
      <c r="P15" s="156"/>
      <c r="Q15" s="156"/>
      <c r="R15" s="156"/>
      <c r="S15" s="169"/>
      <c r="T15" s="281"/>
      <c r="U15" s="281"/>
      <c r="V15" s="170">
        <f t="shared" si="0"/>
        <v>0</v>
      </c>
    </row>
    <row r="16" spans="1:22">
      <c r="A16" s="167">
        <v>10</v>
      </c>
      <c r="B16" s="1" t="s">
        <v>103</v>
      </c>
      <c r="C16" s="168"/>
      <c r="D16" s="156"/>
      <c r="E16" s="156"/>
      <c r="F16" s="156"/>
      <c r="G16" s="156"/>
      <c r="H16" s="156"/>
      <c r="I16" s="156"/>
      <c r="J16" s="156"/>
      <c r="K16" s="156"/>
      <c r="L16" s="169"/>
      <c r="M16" s="168"/>
      <c r="N16" s="156"/>
      <c r="O16" s="156"/>
      <c r="P16" s="156"/>
      <c r="Q16" s="156"/>
      <c r="R16" s="156"/>
      <c r="S16" s="169"/>
      <c r="T16" s="281"/>
      <c r="U16" s="281"/>
      <c r="V16" s="170">
        <f t="shared" si="0"/>
        <v>0</v>
      </c>
    </row>
    <row r="17" spans="1:22">
      <c r="A17" s="167">
        <v>11</v>
      </c>
      <c r="B17" s="1" t="s">
        <v>104</v>
      </c>
      <c r="C17" s="168"/>
      <c r="D17" s="156"/>
      <c r="E17" s="156"/>
      <c r="F17" s="156"/>
      <c r="G17" s="156"/>
      <c r="H17" s="156"/>
      <c r="I17" s="156"/>
      <c r="J17" s="156"/>
      <c r="K17" s="156"/>
      <c r="L17" s="169"/>
      <c r="M17" s="168"/>
      <c r="N17" s="156"/>
      <c r="O17" s="156"/>
      <c r="P17" s="156"/>
      <c r="Q17" s="156"/>
      <c r="R17" s="156"/>
      <c r="S17" s="169"/>
      <c r="T17" s="281"/>
      <c r="U17" s="281"/>
      <c r="V17" s="170">
        <f t="shared" si="0"/>
        <v>0</v>
      </c>
    </row>
    <row r="18" spans="1:22">
      <c r="A18" s="167">
        <v>12</v>
      </c>
      <c r="B18" s="1" t="s">
        <v>105</v>
      </c>
      <c r="C18" s="168"/>
      <c r="D18" s="156"/>
      <c r="E18" s="156"/>
      <c r="F18" s="156"/>
      <c r="G18" s="156"/>
      <c r="H18" s="156"/>
      <c r="I18" s="156"/>
      <c r="J18" s="156"/>
      <c r="K18" s="156"/>
      <c r="L18" s="169"/>
      <c r="M18" s="168"/>
      <c r="N18" s="156"/>
      <c r="O18" s="156"/>
      <c r="P18" s="156"/>
      <c r="Q18" s="156"/>
      <c r="R18" s="156"/>
      <c r="S18" s="169"/>
      <c r="T18" s="281"/>
      <c r="U18" s="281"/>
      <c r="V18" s="170">
        <f t="shared" si="0"/>
        <v>0</v>
      </c>
    </row>
    <row r="19" spans="1:22">
      <c r="A19" s="167">
        <v>13</v>
      </c>
      <c r="B19" s="1" t="s">
        <v>106</v>
      </c>
      <c r="C19" s="168"/>
      <c r="D19" s="156"/>
      <c r="E19" s="156"/>
      <c r="F19" s="156"/>
      <c r="G19" s="156"/>
      <c r="H19" s="156"/>
      <c r="I19" s="156"/>
      <c r="J19" s="156"/>
      <c r="K19" s="156"/>
      <c r="L19" s="169"/>
      <c r="M19" s="168"/>
      <c r="N19" s="156"/>
      <c r="O19" s="156"/>
      <c r="P19" s="156"/>
      <c r="Q19" s="156"/>
      <c r="R19" s="156"/>
      <c r="S19" s="169"/>
      <c r="T19" s="281"/>
      <c r="U19" s="281"/>
      <c r="V19" s="170">
        <f t="shared" si="0"/>
        <v>0</v>
      </c>
    </row>
    <row r="20" spans="1:22">
      <c r="A20" s="167">
        <v>14</v>
      </c>
      <c r="B20" s="1" t="s">
        <v>107</v>
      </c>
      <c r="C20" s="168"/>
      <c r="D20" s="156"/>
      <c r="E20" s="156"/>
      <c r="F20" s="156"/>
      <c r="G20" s="156"/>
      <c r="H20" s="156"/>
      <c r="I20" s="156"/>
      <c r="J20" s="156"/>
      <c r="K20" s="156"/>
      <c r="L20" s="169"/>
      <c r="M20" s="168"/>
      <c r="N20" s="156"/>
      <c r="O20" s="156"/>
      <c r="P20" s="156"/>
      <c r="Q20" s="156"/>
      <c r="R20" s="156"/>
      <c r="S20" s="169"/>
      <c r="T20" s="281"/>
      <c r="U20" s="281"/>
      <c r="V20" s="170">
        <f t="shared" si="0"/>
        <v>0</v>
      </c>
    </row>
    <row r="21" spans="1:22" ht="13.5" thickBot="1">
      <c r="A21" s="157"/>
      <c r="B21" s="171" t="s">
        <v>108</v>
      </c>
      <c r="C21" s="172">
        <f>SUM(C7:C20)</f>
        <v>0</v>
      </c>
      <c r="D21" s="159">
        <f t="shared" ref="D21:V21" si="1">SUM(D7:D20)</f>
        <v>0</v>
      </c>
      <c r="E21" s="159">
        <f t="shared" si="1"/>
        <v>0</v>
      </c>
      <c r="F21" s="159">
        <f t="shared" si="1"/>
        <v>0</v>
      </c>
      <c r="G21" s="159">
        <f t="shared" si="1"/>
        <v>0</v>
      </c>
      <c r="H21" s="159">
        <f t="shared" si="1"/>
        <v>0</v>
      </c>
      <c r="I21" s="159">
        <f t="shared" si="1"/>
        <v>0</v>
      </c>
      <c r="J21" s="159">
        <f t="shared" si="1"/>
        <v>0</v>
      </c>
      <c r="K21" s="159">
        <f t="shared" si="1"/>
        <v>0</v>
      </c>
      <c r="L21" s="173">
        <f t="shared" si="1"/>
        <v>0</v>
      </c>
      <c r="M21" s="172">
        <f t="shared" si="1"/>
        <v>0</v>
      </c>
      <c r="N21" s="159">
        <f t="shared" si="1"/>
        <v>0</v>
      </c>
      <c r="O21" s="159">
        <f t="shared" si="1"/>
        <v>0</v>
      </c>
      <c r="P21" s="159">
        <f t="shared" si="1"/>
        <v>0</v>
      </c>
      <c r="Q21" s="159">
        <f t="shared" si="1"/>
        <v>0</v>
      </c>
      <c r="R21" s="159">
        <f t="shared" si="1"/>
        <v>0</v>
      </c>
      <c r="S21" s="173">
        <f>SUM(S7:S20)</f>
        <v>0</v>
      </c>
      <c r="T21" s="173">
        <f>SUM(T7:T20)</f>
        <v>0</v>
      </c>
      <c r="U21" s="173">
        <f t="shared" ref="U21" si="2">SUM(U7:U20)</f>
        <v>0</v>
      </c>
      <c r="V21" s="174">
        <f t="shared" si="1"/>
        <v>0</v>
      </c>
    </row>
    <row r="24" spans="1:22">
      <c r="C24" s="77"/>
      <c r="D24" s="77"/>
      <c r="E24" s="77"/>
    </row>
    <row r="25" spans="1:22">
      <c r="A25" s="97"/>
      <c r="B25" s="97"/>
      <c r="D25" s="77"/>
      <c r="E25" s="77"/>
    </row>
    <row r="26" spans="1:22">
      <c r="A26" s="97"/>
      <c r="B26" s="78"/>
      <c r="D26" s="77"/>
      <c r="E26" s="77"/>
    </row>
    <row r="27" spans="1:22">
      <c r="A27" s="97"/>
      <c r="B27" s="97"/>
      <c r="D27" s="77"/>
      <c r="E27" s="77"/>
    </row>
    <row r="28" spans="1:22">
      <c r="A28" s="97"/>
      <c r="B28" s="78"/>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E28" sqref="E28"/>
    </sheetView>
  </sheetViews>
  <sheetFormatPr defaultColWidth="9.125" defaultRowHeight="15"/>
  <cols>
    <col min="1" max="1" width="10.5" style="4" bestFit="1" customWidth="1"/>
    <col min="2" max="2" width="101.875" style="4" customWidth="1"/>
    <col min="3" max="3" width="13.75" style="255" customWidth="1"/>
    <col min="4" max="4" width="14.875" style="255" bestFit="1" customWidth="1"/>
    <col min="5" max="5" width="17.75" style="255" customWidth="1"/>
    <col min="6" max="6" width="15.875" style="255" customWidth="1"/>
    <col min="7" max="7" width="17.5" style="255" customWidth="1"/>
    <col min="8" max="8" width="15.25" style="255" customWidth="1"/>
    <col min="9" max="16384" width="9.125" style="45"/>
  </cols>
  <sheetData>
    <row r="1" spans="1:9">
      <c r="A1" s="2" t="s">
        <v>30</v>
      </c>
      <c r="B1" s="3" t="str">
        <f>'Info '!$C$2</f>
        <v>Paysera Bank Georgia JSC</v>
      </c>
      <c r="C1" s="3">
        <f>'Info '!D2</f>
        <v>0</v>
      </c>
    </row>
    <row r="2" spans="1:9">
      <c r="A2" s="2" t="s">
        <v>31</v>
      </c>
      <c r="B2" s="595">
        <f>'1. key ratios '!$B$2</f>
        <v>44926</v>
      </c>
      <c r="C2" s="432">
        <v>44286</v>
      </c>
    </row>
    <row r="4" spans="1:9" ht="15.75" thickBot="1">
      <c r="A4" s="2" t="s">
        <v>252</v>
      </c>
      <c r="B4" s="160" t="s">
        <v>375</v>
      </c>
    </row>
    <row r="5" spans="1:9">
      <c r="A5" s="161"/>
      <c r="B5" s="175"/>
      <c r="C5" s="282" t="s">
        <v>0</v>
      </c>
      <c r="D5" s="282" t="s">
        <v>1</v>
      </c>
      <c r="E5" s="282" t="s">
        <v>2</v>
      </c>
      <c r="F5" s="282" t="s">
        <v>3</v>
      </c>
      <c r="G5" s="283" t="s">
        <v>4</v>
      </c>
      <c r="H5" s="284" t="s">
        <v>5</v>
      </c>
      <c r="I5" s="176"/>
    </row>
    <row r="6" spans="1:9" s="176" customFormat="1" ht="12.75" customHeight="1">
      <c r="A6" s="177"/>
      <c r="B6" s="633" t="s">
        <v>251</v>
      </c>
      <c r="C6" s="619" t="s">
        <v>367</v>
      </c>
      <c r="D6" s="635" t="s">
        <v>366</v>
      </c>
      <c r="E6" s="636"/>
      <c r="F6" s="619" t="s">
        <v>371</v>
      </c>
      <c r="G6" s="619" t="s">
        <v>372</v>
      </c>
      <c r="H6" s="631" t="s">
        <v>370</v>
      </c>
    </row>
    <row r="7" spans="1:9" ht="45">
      <c r="A7" s="179"/>
      <c r="B7" s="634"/>
      <c r="C7" s="620"/>
      <c r="D7" s="285" t="s">
        <v>369</v>
      </c>
      <c r="E7" s="285" t="s">
        <v>368</v>
      </c>
      <c r="F7" s="620"/>
      <c r="G7" s="620"/>
      <c r="H7" s="632"/>
      <c r="I7" s="176"/>
    </row>
    <row r="8" spans="1:9">
      <c r="A8" s="177">
        <v>1</v>
      </c>
      <c r="B8" s="1" t="s">
        <v>95</v>
      </c>
      <c r="C8" s="574"/>
      <c r="D8" s="574"/>
      <c r="E8" s="574"/>
      <c r="F8" s="574"/>
      <c r="G8" s="575"/>
      <c r="H8" s="287" t="e">
        <f>G8/(C8+E8)</f>
        <v>#DIV/0!</v>
      </c>
    </row>
    <row r="9" spans="1:9" ht="15" customHeight="1">
      <c r="A9" s="177">
        <v>2</v>
      </c>
      <c r="B9" s="1" t="s">
        <v>96</v>
      </c>
      <c r="C9" s="574"/>
      <c r="D9" s="574"/>
      <c r="E9" s="574"/>
      <c r="F9" s="574"/>
      <c r="G9" s="575"/>
      <c r="H9" s="287" t="e">
        <f t="shared" ref="H9:H21" si="0">G9/(C9+E9)</f>
        <v>#DIV/0!</v>
      </c>
    </row>
    <row r="10" spans="1:9">
      <c r="A10" s="177">
        <v>3</v>
      </c>
      <c r="B10" s="1" t="s">
        <v>269</v>
      </c>
      <c r="C10" s="574"/>
      <c r="D10" s="574"/>
      <c r="E10" s="574"/>
      <c r="F10" s="574"/>
      <c r="G10" s="575"/>
      <c r="H10" s="287" t="e">
        <f t="shared" si="0"/>
        <v>#DIV/0!</v>
      </c>
    </row>
    <row r="11" spans="1:9">
      <c r="A11" s="177">
        <v>4</v>
      </c>
      <c r="B11" s="1" t="s">
        <v>97</v>
      </c>
      <c r="C11" s="574"/>
      <c r="D11" s="574"/>
      <c r="E11" s="574"/>
      <c r="F11" s="574"/>
      <c r="G11" s="575"/>
      <c r="H11" s="287" t="e">
        <f t="shared" si="0"/>
        <v>#DIV/0!</v>
      </c>
    </row>
    <row r="12" spans="1:9">
      <c r="A12" s="177">
        <v>5</v>
      </c>
      <c r="B12" s="1" t="s">
        <v>98</v>
      </c>
      <c r="C12" s="574"/>
      <c r="D12" s="574"/>
      <c r="E12" s="574"/>
      <c r="F12" s="574"/>
      <c r="G12" s="575"/>
      <c r="H12" s="287" t="e">
        <f t="shared" si="0"/>
        <v>#DIV/0!</v>
      </c>
    </row>
    <row r="13" spans="1:9">
      <c r="A13" s="177">
        <v>6</v>
      </c>
      <c r="B13" s="1" t="s">
        <v>99</v>
      </c>
      <c r="C13" s="574">
        <v>6443624.5299999993</v>
      </c>
      <c r="D13" s="574"/>
      <c r="E13" s="574"/>
      <c r="F13" s="574">
        <v>2496288.929</v>
      </c>
      <c r="G13" s="575">
        <f>F13</f>
        <v>2496288.929</v>
      </c>
      <c r="H13" s="287">
        <f t="shared" si="0"/>
        <v>0.38740446737358242</v>
      </c>
    </row>
    <row r="14" spans="1:9">
      <c r="A14" s="177">
        <v>7</v>
      </c>
      <c r="B14" s="1" t="s">
        <v>100</v>
      </c>
      <c r="C14" s="574"/>
      <c r="D14" s="574"/>
      <c r="E14" s="574"/>
      <c r="F14" s="574"/>
      <c r="G14" s="575"/>
      <c r="H14" s="287" t="e">
        <f t="shared" si="0"/>
        <v>#DIV/0!</v>
      </c>
    </row>
    <row r="15" spans="1:9">
      <c r="A15" s="177">
        <v>8</v>
      </c>
      <c r="B15" s="1" t="s">
        <v>101</v>
      </c>
      <c r="C15" s="574"/>
      <c r="D15" s="574"/>
      <c r="E15" s="574"/>
      <c r="F15" s="574"/>
      <c r="G15" s="575"/>
      <c r="H15" s="287" t="e">
        <f t="shared" si="0"/>
        <v>#DIV/0!</v>
      </c>
    </row>
    <row r="16" spans="1:9">
      <c r="A16" s="177">
        <v>9</v>
      </c>
      <c r="B16" s="1" t="s">
        <v>102</v>
      </c>
      <c r="C16" s="574"/>
      <c r="D16" s="574"/>
      <c r="E16" s="574"/>
      <c r="F16" s="574"/>
      <c r="G16" s="575"/>
      <c r="H16" s="287" t="e">
        <f t="shared" si="0"/>
        <v>#DIV/0!</v>
      </c>
    </row>
    <row r="17" spans="1:8">
      <c r="A17" s="177">
        <v>10</v>
      </c>
      <c r="B17" s="1" t="s">
        <v>103</v>
      </c>
      <c r="C17" s="574"/>
      <c r="D17" s="574"/>
      <c r="E17" s="574"/>
      <c r="F17" s="574"/>
      <c r="G17" s="575"/>
      <c r="H17" s="287" t="e">
        <f t="shared" si="0"/>
        <v>#DIV/0!</v>
      </c>
    </row>
    <row r="18" spans="1:8">
      <c r="A18" s="177">
        <v>11</v>
      </c>
      <c r="B18" s="1" t="s">
        <v>104</v>
      </c>
      <c r="C18" s="574"/>
      <c r="D18" s="574"/>
      <c r="E18" s="574"/>
      <c r="F18" s="574"/>
      <c r="G18" s="575"/>
      <c r="H18" s="287" t="e">
        <f t="shared" si="0"/>
        <v>#DIV/0!</v>
      </c>
    </row>
    <row r="19" spans="1:8">
      <c r="A19" s="177">
        <v>12</v>
      </c>
      <c r="B19" s="1" t="s">
        <v>105</v>
      </c>
      <c r="C19" s="574"/>
      <c r="D19" s="574"/>
      <c r="E19" s="574"/>
      <c r="F19" s="574"/>
      <c r="G19" s="575"/>
      <c r="H19" s="287" t="e">
        <f t="shared" si="0"/>
        <v>#DIV/0!</v>
      </c>
    </row>
    <row r="20" spans="1:8">
      <c r="A20" s="177">
        <v>13</v>
      </c>
      <c r="B20" s="1" t="s">
        <v>246</v>
      </c>
      <c r="C20" s="574"/>
      <c r="D20" s="574"/>
      <c r="E20" s="574"/>
      <c r="F20" s="574"/>
      <c r="G20" s="575"/>
      <c r="H20" s="287" t="e">
        <f t="shared" si="0"/>
        <v>#DIV/0!</v>
      </c>
    </row>
    <row r="21" spans="1:8">
      <c r="A21" s="177">
        <v>14</v>
      </c>
      <c r="B21" s="1" t="s">
        <v>107</v>
      </c>
      <c r="C21" s="574">
        <v>676937.55265588267</v>
      </c>
      <c r="D21" s="574"/>
      <c r="E21" s="574"/>
      <c r="F21" s="574">
        <f>C21</f>
        <v>676937.55265588267</v>
      </c>
      <c r="G21" s="575">
        <f>F21</f>
        <v>676937.55265588267</v>
      </c>
      <c r="H21" s="287">
        <f t="shared" si="0"/>
        <v>1</v>
      </c>
    </row>
    <row r="22" spans="1:8" ht="15.75" thickBot="1">
      <c r="A22" s="180"/>
      <c r="B22" s="181" t="s">
        <v>108</v>
      </c>
      <c r="C22" s="286">
        <f>SUM(C8:C21)</f>
        <v>7120562.0826558825</v>
      </c>
      <c r="D22" s="286">
        <f>SUM(D8:D21)</f>
        <v>0</v>
      </c>
      <c r="E22" s="286">
        <f>SUM(E8:E21)</f>
        <v>0</v>
      </c>
      <c r="F22" s="286">
        <f>SUM(F8:F21)</f>
        <v>3173226.4816558827</v>
      </c>
      <c r="G22" s="286">
        <f>SUM(G8:G21)</f>
        <v>3173226.4816558827</v>
      </c>
      <c r="H22" s="288">
        <f>G22/(C22+E22)</f>
        <v>0.4456426957339733</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C28" sqref="C28:C29"/>
    </sheetView>
  </sheetViews>
  <sheetFormatPr defaultColWidth="9.125" defaultRowHeight="15"/>
  <cols>
    <col min="1" max="1" width="10.5" style="255" bestFit="1" customWidth="1"/>
    <col min="2" max="2" width="104.125" style="255" customWidth="1"/>
    <col min="3" max="11" width="12.75" style="255" customWidth="1"/>
    <col min="12" max="16384" width="9.125" style="255"/>
  </cols>
  <sheetData>
    <row r="1" spans="1:11">
      <c r="A1" s="255" t="s">
        <v>30</v>
      </c>
      <c r="B1" s="3" t="str">
        <f>'Info '!$C$2</f>
        <v>Paysera Bank Georgia JSC</v>
      </c>
    </row>
    <row r="2" spans="1:11">
      <c r="A2" s="255" t="s">
        <v>31</v>
      </c>
      <c r="B2" s="595">
        <f>'1. key ratios '!$B$2</f>
        <v>44926</v>
      </c>
    </row>
    <row r="4" spans="1:11" ht="15.75" thickBot="1">
      <c r="A4" s="255" t="s">
        <v>248</v>
      </c>
      <c r="B4" s="332" t="s">
        <v>376</v>
      </c>
    </row>
    <row r="5" spans="1:11" ht="30" customHeight="1">
      <c r="A5" s="637"/>
      <c r="B5" s="638"/>
      <c r="C5" s="639" t="s">
        <v>428</v>
      </c>
      <c r="D5" s="639"/>
      <c r="E5" s="639"/>
      <c r="F5" s="639" t="s">
        <v>429</v>
      </c>
      <c r="G5" s="639"/>
      <c r="H5" s="639"/>
      <c r="I5" s="639" t="s">
        <v>430</v>
      </c>
      <c r="J5" s="639"/>
      <c r="K5" s="640"/>
    </row>
    <row r="6" spans="1:11">
      <c r="A6" s="299"/>
      <c r="B6" s="300"/>
      <c r="C6" s="25" t="s">
        <v>69</v>
      </c>
      <c r="D6" s="25" t="s">
        <v>70</v>
      </c>
      <c r="E6" s="25" t="s">
        <v>71</v>
      </c>
      <c r="F6" s="25" t="s">
        <v>69</v>
      </c>
      <c r="G6" s="25" t="s">
        <v>70</v>
      </c>
      <c r="H6" s="25" t="s">
        <v>71</v>
      </c>
      <c r="I6" s="25" t="s">
        <v>69</v>
      </c>
      <c r="J6" s="25" t="s">
        <v>70</v>
      </c>
      <c r="K6" s="25" t="s">
        <v>71</v>
      </c>
    </row>
    <row r="7" spans="1:11">
      <c r="A7" s="301" t="s">
        <v>379</v>
      </c>
      <c r="B7" s="302"/>
      <c r="C7" s="302"/>
      <c r="D7" s="302"/>
      <c r="E7" s="302"/>
      <c r="F7" s="302"/>
      <c r="G7" s="302"/>
      <c r="H7" s="302"/>
      <c r="I7" s="302"/>
      <c r="J7" s="302"/>
      <c r="K7" s="303"/>
    </row>
    <row r="8" spans="1:11">
      <c r="A8" s="304">
        <v>1</v>
      </c>
      <c r="B8" s="305" t="s">
        <v>377</v>
      </c>
      <c r="C8" s="306"/>
      <c r="D8" s="306"/>
      <c r="E8" s="306"/>
      <c r="F8" s="576">
        <v>2406719.4700000002</v>
      </c>
      <c r="G8" s="576">
        <v>4025213.41</v>
      </c>
      <c r="H8" s="576">
        <v>6443624.5300000003</v>
      </c>
      <c r="I8" s="307">
        <v>-11691.65</v>
      </c>
      <c r="J8" s="307">
        <v>0</v>
      </c>
      <c r="K8" s="308">
        <v>-11691.65</v>
      </c>
    </row>
    <row r="9" spans="1:11">
      <c r="A9" s="301" t="s">
        <v>380</v>
      </c>
      <c r="B9" s="302"/>
      <c r="C9" s="302"/>
      <c r="D9" s="302"/>
      <c r="E9" s="302"/>
      <c r="F9" s="577"/>
      <c r="G9" s="577"/>
      <c r="H9" s="577"/>
      <c r="I9" s="302"/>
      <c r="J9" s="302"/>
      <c r="K9" s="303"/>
    </row>
    <row r="10" spans="1:11">
      <c r="A10" s="309">
        <v>2</v>
      </c>
      <c r="B10" s="310" t="s">
        <v>388</v>
      </c>
      <c r="C10" s="310"/>
      <c r="D10" s="311"/>
      <c r="E10" s="311"/>
      <c r="F10" s="578"/>
      <c r="G10" s="578"/>
      <c r="H10" s="578"/>
      <c r="I10" s="311"/>
      <c r="J10" s="311"/>
      <c r="K10" s="312"/>
    </row>
    <row r="11" spans="1:11">
      <c r="A11" s="309">
        <v>3</v>
      </c>
      <c r="B11" s="310" t="s">
        <v>382</v>
      </c>
      <c r="C11" s="310"/>
      <c r="D11" s="311"/>
      <c r="E11" s="311"/>
      <c r="F11" s="578"/>
      <c r="G11" s="578"/>
      <c r="H11" s="578"/>
      <c r="I11" s="311"/>
      <c r="J11" s="311"/>
      <c r="K11" s="312"/>
    </row>
    <row r="12" spans="1:11">
      <c r="A12" s="309">
        <v>4</v>
      </c>
      <c r="B12" s="310" t="s">
        <v>383</v>
      </c>
      <c r="C12" s="310"/>
      <c r="D12" s="311"/>
      <c r="E12" s="311"/>
      <c r="F12" s="578"/>
      <c r="G12" s="578"/>
      <c r="H12" s="578"/>
      <c r="I12" s="311"/>
      <c r="J12" s="311"/>
      <c r="K12" s="312"/>
    </row>
    <row r="13" spans="1:11">
      <c r="A13" s="309">
        <v>5</v>
      </c>
      <c r="B13" s="310" t="s">
        <v>391</v>
      </c>
      <c r="C13" s="310"/>
      <c r="D13" s="311"/>
      <c r="E13" s="311"/>
      <c r="F13" s="578"/>
      <c r="G13" s="578"/>
      <c r="H13" s="578"/>
      <c r="I13" s="311"/>
      <c r="J13" s="311"/>
      <c r="K13" s="312"/>
    </row>
    <row r="14" spans="1:11">
      <c r="A14" s="309">
        <v>6</v>
      </c>
      <c r="B14" s="310" t="s">
        <v>423</v>
      </c>
      <c r="C14" s="310"/>
      <c r="D14" s="311"/>
      <c r="E14" s="311"/>
      <c r="F14" s="578"/>
      <c r="G14" s="578"/>
      <c r="H14" s="578"/>
      <c r="I14" s="311"/>
      <c r="J14" s="311"/>
      <c r="K14" s="312"/>
    </row>
    <row r="15" spans="1:11">
      <c r="A15" s="309">
        <v>7</v>
      </c>
      <c r="B15" s="310" t="s">
        <v>424</v>
      </c>
      <c r="C15" s="310"/>
      <c r="D15" s="311"/>
      <c r="E15" s="311"/>
      <c r="F15" s="579">
        <v>62516.226681818182</v>
      </c>
      <c r="G15" s="578">
        <v>0</v>
      </c>
      <c r="H15" s="579">
        <v>62516.226681818182</v>
      </c>
      <c r="I15" s="579">
        <v>62516.226681818182</v>
      </c>
      <c r="J15" s="578">
        <v>0</v>
      </c>
      <c r="K15" s="589">
        <v>62516.226681818182</v>
      </c>
    </row>
    <row r="16" spans="1:11">
      <c r="A16" s="309">
        <v>8</v>
      </c>
      <c r="B16" s="313" t="s">
        <v>384</v>
      </c>
      <c r="C16" s="310"/>
      <c r="D16" s="311"/>
      <c r="E16" s="311"/>
      <c r="F16" s="578"/>
      <c r="G16" s="578"/>
      <c r="H16" s="578"/>
      <c r="I16" s="311"/>
      <c r="J16" s="311"/>
      <c r="K16" s="312"/>
    </row>
    <row r="17" spans="1:11">
      <c r="A17" s="301" t="s">
        <v>381</v>
      </c>
      <c r="B17" s="302"/>
      <c r="C17" s="302"/>
      <c r="D17" s="302"/>
      <c r="E17" s="302"/>
      <c r="F17" s="577"/>
      <c r="G17" s="577"/>
      <c r="H17" s="577"/>
      <c r="I17" s="302"/>
      <c r="J17" s="302"/>
      <c r="K17" s="303"/>
    </row>
    <row r="18" spans="1:11">
      <c r="A18" s="309">
        <v>9</v>
      </c>
      <c r="B18" s="310" t="s">
        <v>387</v>
      </c>
      <c r="C18" s="310"/>
      <c r="D18" s="311"/>
      <c r="E18" s="311"/>
      <c r="F18" s="578"/>
      <c r="G18" s="578"/>
      <c r="H18" s="578"/>
      <c r="I18" s="311"/>
      <c r="J18" s="311"/>
      <c r="K18" s="312"/>
    </row>
    <row r="19" spans="1:11">
      <c r="A19" s="309">
        <v>10</v>
      </c>
      <c r="B19" s="310" t="s">
        <v>425</v>
      </c>
      <c r="C19" s="310"/>
      <c r="D19" s="311"/>
      <c r="E19" s="311"/>
      <c r="F19" s="578"/>
      <c r="G19" s="578"/>
      <c r="H19" s="578"/>
      <c r="I19" s="311"/>
      <c r="J19" s="311"/>
      <c r="K19" s="312"/>
    </row>
    <row r="20" spans="1:11">
      <c r="A20" s="309">
        <v>11</v>
      </c>
      <c r="B20" s="310" t="s">
        <v>386</v>
      </c>
      <c r="C20" s="310"/>
      <c r="D20" s="311"/>
      <c r="E20" s="311"/>
      <c r="F20" s="578"/>
      <c r="G20" s="578"/>
      <c r="H20" s="578"/>
      <c r="I20" s="311"/>
      <c r="J20" s="311"/>
      <c r="K20" s="312"/>
    </row>
    <row r="21" spans="1:11" ht="15.75" thickBot="1">
      <c r="A21" s="314">
        <v>12</v>
      </c>
      <c r="B21" s="315" t="s">
        <v>385</v>
      </c>
      <c r="C21" s="316"/>
      <c r="D21" s="317"/>
      <c r="E21" s="316"/>
      <c r="F21" s="317"/>
      <c r="G21" s="317"/>
      <c r="H21" s="317"/>
      <c r="I21" s="317"/>
      <c r="J21" s="317"/>
      <c r="K21" s="318"/>
    </row>
    <row r="22" spans="1:11" ht="38.25" customHeight="1" thickBot="1">
      <c r="A22" s="319"/>
      <c r="B22" s="320"/>
      <c r="C22" s="320"/>
      <c r="D22" s="320"/>
      <c r="E22" s="320"/>
      <c r="F22" s="641" t="s">
        <v>427</v>
      </c>
      <c r="G22" s="639"/>
      <c r="H22" s="639"/>
      <c r="I22" s="641" t="s">
        <v>392</v>
      </c>
      <c r="J22" s="639"/>
      <c r="K22" s="640"/>
    </row>
    <row r="23" spans="1:11">
      <c r="A23" s="321">
        <v>13</v>
      </c>
      <c r="B23" s="322" t="s">
        <v>377</v>
      </c>
      <c r="C23" s="323"/>
      <c r="D23" s="323"/>
      <c r="E23" s="323"/>
      <c r="F23" s="580">
        <f>F8</f>
        <v>2406719.4700000002</v>
      </c>
      <c r="G23" s="580">
        <f t="shared" ref="G23:K23" si="0">G8</f>
        <v>4025213.41</v>
      </c>
      <c r="H23" s="580">
        <f t="shared" si="0"/>
        <v>6443624.5300000003</v>
      </c>
      <c r="I23" s="580">
        <f t="shared" si="0"/>
        <v>-11691.65</v>
      </c>
      <c r="J23" s="580">
        <f t="shared" si="0"/>
        <v>0</v>
      </c>
      <c r="K23" s="590">
        <f t="shared" si="0"/>
        <v>-11691.65</v>
      </c>
    </row>
    <row r="24" spans="1:11" ht="15.75" thickBot="1">
      <c r="A24" s="324">
        <v>14</v>
      </c>
      <c r="B24" s="325" t="s">
        <v>389</v>
      </c>
      <c r="C24" s="326"/>
      <c r="D24" s="327"/>
      <c r="E24" s="328"/>
      <c r="F24" s="581">
        <f>F15</f>
        <v>62516.226681818182</v>
      </c>
      <c r="G24" s="581">
        <f t="shared" ref="G24:K24" si="1">G15</f>
        <v>0</v>
      </c>
      <c r="H24" s="581">
        <f t="shared" si="1"/>
        <v>62516.226681818182</v>
      </c>
      <c r="I24" s="581">
        <f t="shared" si="1"/>
        <v>62516.226681818182</v>
      </c>
      <c r="J24" s="581">
        <f t="shared" si="1"/>
        <v>0</v>
      </c>
      <c r="K24" s="591">
        <f t="shared" si="1"/>
        <v>62516.226681818182</v>
      </c>
    </row>
    <row r="25" spans="1:11" ht="15.75" thickBot="1">
      <c r="A25" s="329">
        <v>15</v>
      </c>
      <c r="B25" s="330" t="s">
        <v>390</v>
      </c>
      <c r="C25" s="331"/>
      <c r="D25" s="331"/>
      <c r="E25" s="331"/>
      <c r="F25" s="582">
        <f t="shared" ref="F25:K25" si="2">IFERROR(F23/F24,0)</f>
        <v>38.497516528775961</v>
      </c>
      <c r="G25" s="582">
        <f t="shared" si="2"/>
        <v>0</v>
      </c>
      <c r="H25" s="582">
        <f t="shared" si="2"/>
        <v>103.07123241451204</v>
      </c>
      <c r="I25" s="582">
        <f t="shared" si="2"/>
        <v>-0.18701784513492278</v>
      </c>
      <c r="J25" s="582">
        <f t="shared" si="2"/>
        <v>0</v>
      </c>
      <c r="K25" s="592">
        <f t="shared" si="2"/>
        <v>-0.18701784513492278</v>
      </c>
    </row>
    <row r="27" spans="1:11" ht="27">
      <c r="B27" s="298"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activeCell="G33" sqref="G33"/>
    </sheetView>
  </sheetViews>
  <sheetFormatPr defaultColWidth="9.125" defaultRowHeight="12.75"/>
  <cols>
    <col min="1" max="1" width="10.5" style="4" bestFit="1" customWidth="1"/>
    <col min="2" max="2" width="95" style="4" customWidth="1"/>
    <col min="3" max="3" width="12.5" style="4" bestFit="1" customWidth="1"/>
    <col min="4" max="4" width="11.5" style="4" customWidth="1"/>
    <col min="5" max="5" width="18.25" style="4" bestFit="1" customWidth="1"/>
    <col min="6" max="13" width="12.75" style="4" customWidth="1"/>
    <col min="14" max="14" width="31" style="4" bestFit="1" customWidth="1"/>
    <col min="15" max="16384" width="9.125" style="45"/>
  </cols>
  <sheetData>
    <row r="1" spans="1:14">
      <c r="A1" s="4" t="s">
        <v>30</v>
      </c>
      <c r="B1" s="3" t="str">
        <f>'Info '!$C$2</f>
        <v>Paysera Bank Georgia JSC</v>
      </c>
    </row>
    <row r="2" spans="1:14" ht="14.25" customHeight="1">
      <c r="A2" s="4" t="s">
        <v>31</v>
      </c>
      <c r="B2" s="595">
        <f>'1. key ratios '!$B$2</f>
        <v>44926</v>
      </c>
    </row>
    <row r="3" spans="1:14" ht="14.25" customHeight="1"/>
    <row r="4" spans="1:14" ht="13.5" thickBot="1">
      <c r="A4" s="4" t="s">
        <v>264</v>
      </c>
      <c r="B4" s="249" t="s">
        <v>28</v>
      </c>
    </row>
    <row r="5" spans="1:14" s="187" customFormat="1">
      <c r="A5" s="183"/>
      <c r="B5" s="184"/>
      <c r="C5" s="185" t="s">
        <v>0</v>
      </c>
      <c r="D5" s="185" t="s">
        <v>1</v>
      </c>
      <c r="E5" s="185" t="s">
        <v>2</v>
      </c>
      <c r="F5" s="185" t="s">
        <v>3</v>
      </c>
      <c r="G5" s="185" t="s">
        <v>4</v>
      </c>
      <c r="H5" s="185" t="s">
        <v>5</v>
      </c>
      <c r="I5" s="185" t="s">
        <v>8</v>
      </c>
      <c r="J5" s="185" t="s">
        <v>9</v>
      </c>
      <c r="K5" s="185" t="s">
        <v>10</v>
      </c>
      <c r="L5" s="185" t="s">
        <v>11</v>
      </c>
      <c r="M5" s="185" t="s">
        <v>12</v>
      </c>
      <c r="N5" s="186" t="s">
        <v>13</v>
      </c>
    </row>
    <row r="6" spans="1:14" ht="25.5">
      <c r="A6" s="188"/>
      <c r="B6" s="189"/>
      <c r="C6" s="190" t="s">
        <v>263</v>
      </c>
      <c r="D6" s="191" t="s">
        <v>262</v>
      </c>
      <c r="E6" s="192" t="s">
        <v>261</v>
      </c>
      <c r="F6" s="193">
        <v>0</v>
      </c>
      <c r="G6" s="193">
        <v>0.2</v>
      </c>
      <c r="H6" s="193">
        <v>0.35</v>
      </c>
      <c r="I6" s="193">
        <v>0.5</v>
      </c>
      <c r="J6" s="193">
        <v>0.75</v>
      </c>
      <c r="K6" s="193">
        <v>1</v>
      </c>
      <c r="L6" s="193">
        <v>1.5</v>
      </c>
      <c r="M6" s="193">
        <v>2.5</v>
      </c>
      <c r="N6" s="248" t="s">
        <v>275</v>
      </c>
    </row>
    <row r="7" spans="1:14" ht="15">
      <c r="A7" s="194">
        <v>1</v>
      </c>
      <c r="B7" s="195" t="s">
        <v>260</v>
      </c>
      <c r="C7" s="196">
        <f>SUM(C8:C13)</f>
        <v>0</v>
      </c>
      <c r="D7" s="189"/>
      <c r="E7" s="197">
        <f t="shared" ref="E7:M7" si="0">SUM(E8:E13)</f>
        <v>0</v>
      </c>
      <c r="F7" s="198">
        <f>SUM(F8:F13)</f>
        <v>0</v>
      </c>
      <c r="G7" s="198">
        <f t="shared" si="0"/>
        <v>0</v>
      </c>
      <c r="H7" s="198">
        <f t="shared" si="0"/>
        <v>0</v>
      </c>
      <c r="I7" s="198">
        <f t="shared" si="0"/>
        <v>0</v>
      </c>
      <c r="J7" s="198">
        <f t="shared" si="0"/>
        <v>0</v>
      </c>
      <c r="K7" s="198">
        <f t="shared" si="0"/>
        <v>0</v>
      </c>
      <c r="L7" s="198">
        <f t="shared" si="0"/>
        <v>0</v>
      </c>
      <c r="M7" s="198">
        <f t="shared" si="0"/>
        <v>0</v>
      </c>
      <c r="N7" s="199">
        <f>SUM(N8:N13)</f>
        <v>0</v>
      </c>
    </row>
    <row r="8" spans="1:14" ht="14.25">
      <c r="A8" s="194">
        <v>1.1000000000000001</v>
      </c>
      <c r="B8" s="200" t="s">
        <v>258</v>
      </c>
      <c r="C8" s="198">
        <v>0</v>
      </c>
      <c r="D8" s="201">
        <v>0.02</v>
      </c>
      <c r="E8" s="197">
        <f>C8*D8</f>
        <v>0</v>
      </c>
      <c r="F8" s="198"/>
      <c r="G8" s="198"/>
      <c r="H8" s="198"/>
      <c r="I8" s="198"/>
      <c r="J8" s="198"/>
      <c r="K8" s="198"/>
      <c r="L8" s="198"/>
      <c r="M8" s="198"/>
      <c r="N8" s="199">
        <f>SUMPRODUCT($F$6:$M$6,F8:M8)</f>
        <v>0</v>
      </c>
    </row>
    <row r="9" spans="1:14" ht="14.25">
      <c r="A9" s="194">
        <v>1.2</v>
      </c>
      <c r="B9" s="200" t="s">
        <v>257</v>
      </c>
      <c r="C9" s="198">
        <v>0</v>
      </c>
      <c r="D9" s="201">
        <v>0.05</v>
      </c>
      <c r="E9" s="197">
        <f>C9*D9</f>
        <v>0</v>
      </c>
      <c r="F9" s="198"/>
      <c r="G9" s="198"/>
      <c r="H9" s="198"/>
      <c r="I9" s="198"/>
      <c r="J9" s="198"/>
      <c r="K9" s="198"/>
      <c r="L9" s="198"/>
      <c r="M9" s="198"/>
      <c r="N9" s="199">
        <f t="shared" ref="N9:N12" si="1">SUMPRODUCT($F$6:$M$6,F9:M9)</f>
        <v>0</v>
      </c>
    </row>
    <row r="10" spans="1:14" ht="14.25">
      <c r="A10" s="194">
        <v>1.3</v>
      </c>
      <c r="B10" s="200" t="s">
        <v>256</v>
      </c>
      <c r="C10" s="198">
        <v>0</v>
      </c>
      <c r="D10" s="201">
        <v>0.08</v>
      </c>
      <c r="E10" s="197">
        <f>C10*D10</f>
        <v>0</v>
      </c>
      <c r="F10" s="198"/>
      <c r="G10" s="198"/>
      <c r="H10" s="198"/>
      <c r="I10" s="198"/>
      <c r="J10" s="198"/>
      <c r="K10" s="198"/>
      <c r="L10" s="198"/>
      <c r="M10" s="198"/>
      <c r="N10" s="199">
        <f>SUMPRODUCT($F$6:$M$6,F10:M10)</f>
        <v>0</v>
      </c>
    </row>
    <row r="11" spans="1:14" ht="14.25">
      <c r="A11" s="194">
        <v>1.4</v>
      </c>
      <c r="B11" s="200" t="s">
        <v>255</v>
      </c>
      <c r="C11" s="198">
        <v>0</v>
      </c>
      <c r="D11" s="201">
        <v>0.11</v>
      </c>
      <c r="E11" s="197">
        <f>C11*D11</f>
        <v>0</v>
      </c>
      <c r="F11" s="198"/>
      <c r="G11" s="198"/>
      <c r="H11" s="198"/>
      <c r="I11" s="198"/>
      <c r="J11" s="198"/>
      <c r="K11" s="198"/>
      <c r="L11" s="198"/>
      <c r="M11" s="198"/>
      <c r="N11" s="199">
        <f t="shared" si="1"/>
        <v>0</v>
      </c>
    </row>
    <row r="12" spans="1:14" ht="14.25">
      <c r="A12" s="194">
        <v>1.5</v>
      </c>
      <c r="B12" s="200" t="s">
        <v>254</v>
      </c>
      <c r="C12" s="198">
        <v>0</v>
      </c>
      <c r="D12" s="201">
        <v>0.14000000000000001</v>
      </c>
      <c r="E12" s="197">
        <f>C12*D12</f>
        <v>0</v>
      </c>
      <c r="F12" s="198"/>
      <c r="G12" s="198"/>
      <c r="H12" s="198"/>
      <c r="I12" s="198"/>
      <c r="J12" s="198"/>
      <c r="K12" s="198"/>
      <c r="L12" s="198"/>
      <c r="M12" s="198"/>
      <c r="N12" s="199">
        <f t="shared" si="1"/>
        <v>0</v>
      </c>
    </row>
    <row r="13" spans="1:14" ht="14.25">
      <c r="A13" s="194">
        <v>1.6</v>
      </c>
      <c r="B13" s="202" t="s">
        <v>253</v>
      </c>
      <c r="C13" s="198">
        <v>0</v>
      </c>
      <c r="D13" s="203"/>
      <c r="E13" s="198"/>
      <c r="F13" s="198"/>
      <c r="G13" s="198"/>
      <c r="H13" s="198"/>
      <c r="I13" s="198"/>
      <c r="J13" s="198"/>
      <c r="K13" s="198"/>
      <c r="L13" s="198"/>
      <c r="M13" s="198"/>
      <c r="N13" s="199">
        <f>SUMPRODUCT($F$6:$M$6,F13:M13)</f>
        <v>0</v>
      </c>
    </row>
    <row r="14" spans="1:14" ht="15">
      <c r="A14" s="194">
        <v>2</v>
      </c>
      <c r="B14" s="204" t="s">
        <v>259</v>
      </c>
      <c r="C14" s="196">
        <f>SUM(C15:C20)</f>
        <v>0</v>
      </c>
      <c r="D14" s="189"/>
      <c r="E14" s="197">
        <f t="shared" ref="E14:M14" si="2">SUM(E15:E20)</f>
        <v>0</v>
      </c>
      <c r="F14" s="198">
        <f t="shared" si="2"/>
        <v>0</v>
      </c>
      <c r="G14" s="198">
        <f t="shared" si="2"/>
        <v>0</v>
      </c>
      <c r="H14" s="198">
        <f t="shared" si="2"/>
        <v>0</v>
      </c>
      <c r="I14" s="198">
        <f t="shared" si="2"/>
        <v>0</v>
      </c>
      <c r="J14" s="198">
        <f t="shared" si="2"/>
        <v>0</v>
      </c>
      <c r="K14" s="198">
        <f t="shared" si="2"/>
        <v>0</v>
      </c>
      <c r="L14" s="198">
        <f t="shared" si="2"/>
        <v>0</v>
      </c>
      <c r="M14" s="198">
        <f t="shared" si="2"/>
        <v>0</v>
      </c>
      <c r="N14" s="199">
        <f>SUM(N15:N20)</f>
        <v>0</v>
      </c>
    </row>
    <row r="15" spans="1:14" ht="14.25">
      <c r="A15" s="194">
        <v>2.1</v>
      </c>
      <c r="B15" s="202" t="s">
        <v>258</v>
      </c>
      <c r="C15" s="198"/>
      <c r="D15" s="201">
        <v>5.0000000000000001E-3</v>
      </c>
      <c r="E15" s="197">
        <f>C15*D15</f>
        <v>0</v>
      </c>
      <c r="F15" s="198"/>
      <c r="G15" s="198"/>
      <c r="H15" s="198"/>
      <c r="I15" s="198"/>
      <c r="J15" s="198"/>
      <c r="K15" s="198"/>
      <c r="L15" s="198"/>
      <c r="M15" s="198"/>
      <c r="N15" s="199">
        <f>SUMPRODUCT($F$6:$M$6,F15:M15)</f>
        <v>0</v>
      </c>
    </row>
    <row r="16" spans="1:14" ht="14.25">
      <c r="A16" s="194">
        <v>2.2000000000000002</v>
      </c>
      <c r="B16" s="202" t="s">
        <v>257</v>
      </c>
      <c r="C16" s="198"/>
      <c r="D16" s="201">
        <v>0.01</v>
      </c>
      <c r="E16" s="197">
        <f>C16*D16</f>
        <v>0</v>
      </c>
      <c r="F16" s="198"/>
      <c r="G16" s="198"/>
      <c r="H16" s="198"/>
      <c r="I16" s="198"/>
      <c r="J16" s="198"/>
      <c r="K16" s="198"/>
      <c r="L16" s="198"/>
      <c r="M16" s="198"/>
      <c r="N16" s="199">
        <f t="shared" ref="N16:N20" si="3">SUMPRODUCT($F$6:$M$6,F16:M16)</f>
        <v>0</v>
      </c>
    </row>
    <row r="17" spans="1:14" ht="14.25">
      <c r="A17" s="194">
        <v>2.2999999999999998</v>
      </c>
      <c r="B17" s="202" t="s">
        <v>256</v>
      </c>
      <c r="C17" s="198"/>
      <c r="D17" s="201">
        <v>0.02</v>
      </c>
      <c r="E17" s="197">
        <f>C17*D17</f>
        <v>0</v>
      </c>
      <c r="F17" s="198"/>
      <c r="G17" s="198"/>
      <c r="H17" s="198"/>
      <c r="I17" s="198"/>
      <c r="J17" s="198"/>
      <c r="K17" s="198"/>
      <c r="L17" s="198"/>
      <c r="M17" s="198"/>
      <c r="N17" s="199">
        <f t="shared" si="3"/>
        <v>0</v>
      </c>
    </row>
    <row r="18" spans="1:14" ht="14.25">
      <c r="A18" s="194">
        <v>2.4</v>
      </c>
      <c r="B18" s="202" t="s">
        <v>255</v>
      </c>
      <c r="C18" s="198"/>
      <c r="D18" s="201">
        <v>0.03</v>
      </c>
      <c r="E18" s="197">
        <f>C18*D18</f>
        <v>0</v>
      </c>
      <c r="F18" s="198"/>
      <c r="G18" s="198"/>
      <c r="H18" s="198"/>
      <c r="I18" s="198"/>
      <c r="J18" s="198"/>
      <c r="K18" s="198"/>
      <c r="L18" s="198"/>
      <c r="M18" s="198"/>
      <c r="N18" s="199">
        <f t="shared" si="3"/>
        <v>0</v>
      </c>
    </row>
    <row r="19" spans="1:14" ht="14.25">
      <c r="A19" s="194">
        <v>2.5</v>
      </c>
      <c r="B19" s="202" t="s">
        <v>254</v>
      </c>
      <c r="C19" s="198"/>
      <c r="D19" s="201">
        <v>0.04</v>
      </c>
      <c r="E19" s="197">
        <f>C19*D19</f>
        <v>0</v>
      </c>
      <c r="F19" s="198"/>
      <c r="G19" s="198"/>
      <c r="H19" s="198"/>
      <c r="I19" s="198"/>
      <c r="J19" s="198"/>
      <c r="K19" s="198"/>
      <c r="L19" s="198"/>
      <c r="M19" s="198"/>
      <c r="N19" s="199">
        <f t="shared" si="3"/>
        <v>0</v>
      </c>
    </row>
    <row r="20" spans="1:14" ht="14.25">
      <c r="A20" s="194">
        <v>2.6</v>
      </c>
      <c r="B20" s="202" t="s">
        <v>253</v>
      </c>
      <c r="C20" s="198"/>
      <c r="D20" s="203"/>
      <c r="E20" s="205"/>
      <c r="F20" s="198"/>
      <c r="G20" s="198"/>
      <c r="H20" s="198"/>
      <c r="I20" s="198"/>
      <c r="J20" s="198"/>
      <c r="K20" s="198"/>
      <c r="L20" s="198"/>
      <c r="M20" s="198"/>
      <c r="N20" s="199">
        <f t="shared" si="3"/>
        <v>0</v>
      </c>
    </row>
    <row r="21" spans="1:14" ht="15.75" thickBot="1">
      <c r="A21" s="206"/>
      <c r="B21" s="207" t="s">
        <v>108</v>
      </c>
      <c r="C21" s="182">
        <f>C14+C7</f>
        <v>0</v>
      </c>
      <c r="D21" s="208"/>
      <c r="E21" s="209">
        <f>E14+E7</f>
        <v>0</v>
      </c>
      <c r="F21" s="210">
        <f>F7+F14</f>
        <v>0</v>
      </c>
      <c r="G21" s="210">
        <f t="shared" ref="G21:L21" si="4">G7+G14</f>
        <v>0</v>
      </c>
      <c r="H21" s="210">
        <f t="shared" si="4"/>
        <v>0</v>
      </c>
      <c r="I21" s="210">
        <f t="shared" si="4"/>
        <v>0</v>
      </c>
      <c r="J21" s="210">
        <f t="shared" si="4"/>
        <v>0</v>
      </c>
      <c r="K21" s="210">
        <f t="shared" si="4"/>
        <v>0</v>
      </c>
      <c r="L21" s="210">
        <f t="shared" si="4"/>
        <v>0</v>
      </c>
      <c r="M21" s="210">
        <f>M7+M14</f>
        <v>0</v>
      </c>
      <c r="N21" s="211">
        <f>N14+N7</f>
        <v>0</v>
      </c>
    </row>
    <row r="22" spans="1:14">
      <c r="E22" s="212"/>
      <c r="F22" s="212"/>
      <c r="G22" s="212"/>
      <c r="H22" s="212"/>
      <c r="I22" s="212"/>
      <c r="J22" s="212"/>
      <c r="K22" s="212"/>
      <c r="L22" s="212"/>
      <c r="M22" s="21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90" zoomScaleNormal="90" workbookViewId="0">
      <selection activeCell="G14" sqref="G14"/>
    </sheetView>
  </sheetViews>
  <sheetFormatPr defaultRowHeight="15"/>
  <cols>
    <col min="1" max="1" width="11.5" customWidth="1"/>
    <col min="2" max="2" width="76.875" style="363" customWidth="1"/>
    <col min="3" max="3" width="22.875" customWidth="1"/>
  </cols>
  <sheetData>
    <row r="1" spans="1:3">
      <c r="A1" s="2" t="s">
        <v>30</v>
      </c>
      <c r="B1" s="3" t="str">
        <f>'Info '!$C$2</f>
        <v>Paysera Bank Georgia JSC</v>
      </c>
    </row>
    <row r="2" spans="1:3">
      <c r="A2" s="2" t="s">
        <v>31</v>
      </c>
      <c r="B2" s="595">
        <f>'1. key ratios '!$B$2</f>
        <v>44926</v>
      </c>
    </row>
    <row r="3" spans="1:3">
      <c r="A3" s="4"/>
      <c r="B3"/>
    </row>
    <row r="4" spans="1:3">
      <c r="A4" s="4" t="s">
        <v>431</v>
      </c>
      <c r="B4" t="s">
        <v>432</v>
      </c>
    </row>
    <row r="5" spans="1:3">
      <c r="A5" s="364" t="s">
        <v>433</v>
      </c>
      <c r="B5" s="365"/>
      <c r="C5" s="366"/>
    </row>
    <row r="6" spans="1:3">
      <c r="A6" s="367">
        <v>1</v>
      </c>
      <c r="B6" s="368" t="s">
        <v>484</v>
      </c>
      <c r="C6" s="583">
        <v>7322408.7493225485</v>
      </c>
    </row>
    <row r="7" spans="1:3">
      <c r="A7" s="367">
        <v>2</v>
      </c>
      <c r="B7" s="368" t="s">
        <v>434</v>
      </c>
      <c r="C7" s="583">
        <v>-201846.66666666666</v>
      </c>
    </row>
    <row r="8" spans="1:3" ht="24">
      <c r="A8" s="370">
        <v>3</v>
      </c>
      <c r="B8" s="371" t="s">
        <v>435</v>
      </c>
      <c r="C8" s="369">
        <f>C6+C7</f>
        <v>7120562.0826558815</v>
      </c>
    </row>
    <row r="9" spans="1:3">
      <c r="A9" s="364" t="s">
        <v>436</v>
      </c>
      <c r="B9" s="365"/>
      <c r="C9" s="372"/>
    </row>
    <row r="10" spans="1:3">
      <c r="A10" s="373">
        <v>4</v>
      </c>
      <c r="B10" s="374" t="s">
        <v>437</v>
      </c>
      <c r="C10" s="369"/>
    </row>
    <row r="11" spans="1:3">
      <c r="A11" s="373">
        <v>5</v>
      </c>
      <c r="B11" s="375" t="s">
        <v>438</v>
      </c>
      <c r="C11" s="369"/>
    </row>
    <row r="12" spans="1:3">
      <c r="A12" s="373" t="s">
        <v>439</v>
      </c>
      <c r="B12" s="375" t="s">
        <v>440</v>
      </c>
      <c r="C12" s="369"/>
    </row>
    <row r="13" spans="1:3" ht="24">
      <c r="A13" s="376">
        <v>6</v>
      </c>
      <c r="B13" s="374" t="s">
        <v>441</v>
      </c>
      <c r="C13" s="369"/>
    </row>
    <row r="14" spans="1:3">
      <c r="A14" s="376">
        <v>7</v>
      </c>
      <c r="B14" s="377" t="s">
        <v>442</v>
      </c>
      <c r="C14" s="369"/>
    </row>
    <row r="15" spans="1:3">
      <c r="A15" s="378">
        <v>8</v>
      </c>
      <c r="B15" s="379" t="s">
        <v>443</v>
      </c>
      <c r="C15" s="369"/>
    </row>
    <row r="16" spans="1:3">
      <c r="A16" s="376">
        <v>9</v>
      </c>
      <c r="B16" s="377" t="s">
        <v>444</v>
      </c>
      <c r="C16" s="369"/>
    </row>
    <row r="17" spans="1:3">
      <c r="A17" s="376">
        <v>10</v>
      </c>
      <c r="B17" s="377" t="s">
        <v>445</v>
      </c>
      <c r="C17" s="369"/>
    </row>
    <row r="18" spans="1:3">
      <c r="A18" s="380">
        <v>11</v>
      </c>
      <c r="B18" s="381" t="s">
        <v>446</v>
      </c>
      <c r="C18" s="382">
        <f>SUM(C10:C17)</f>
        <v>0</v>
      </c>
    </row>
    <row r="19" spans="1:3">
      <c r="A19" s="383" t="s">
        <v>447</v>
      </c>
      <c r="B19" s="384"/>
      <c r="C19" s="385"/>
    </row>
    <row r="20" spans="1:3">
      <c r="A20" s="386">
        <v>12</v>
      </c>
      <c r="B20" s="374" t="s">
        <v>448</v>
      </c>
      <c r="C20" s="369"/>
    </row>
    <row r="21" spans="1:3">
      <c r="A21" s="386">
        <v>13</v>
      </c>
      <c r="B21" s="374" t="s">
        <v>449</v>
      </c>
      <c r="C21" s="369"/>
    </row>
    <row r="22" spans="1:3">
      <c r="A22" s="386">
        <v>14</v>
      </c>
      <c r="B22" s="374" t="s">
        <v>450</v>
      </c>
      <c r="C22" s="369"/>
    </row>
    <row r="23" spans="1:3" ht="24">
      <c r="A23" s="386" t="s">
        <v>451</v>
      </c>
      <c r="B23" s="374" t="s">
        <v>452</v>
      </c>
      <c r="C23" s="369"/>
    </row>
    <row r="24" spans="1:3">
      <c r="A24" s="386">
        <v>15</v>
      </c>
      <c r="B24" s="374" t="s">
        <v>453</v>
      </c>
      <c r="C24" s="369"/>
    </row>
    <row r="25" spans="1:3">
      <c r="A25" s="386" t="s">
        <v>454</v>
      </c>
      <c r="B25" s="374" t="s">
        <v>455</v>
      </c>
      <c r="C25" s="369"/>
    </row>
    <row r="26" spans="1:3">
      <c r="A26" s="387">
        <v>16</v>
      </c>
      <c r="B26" s="388" t="s">
        <v>456</v>
      </c>
      <c r="C26" s="382">
        <f>SUM(C20:C25)</f>
        <v>0</v>
      </c>
    </row>
    <row r="27" spans="1:3">
      <c r="A27" s="364" t="s">
        <v>457</v>
      </c>
      <c r="B27" s="365"/>
      <c r="C27" s="372"/>
    </row>
    <row r="28" spans="1:3">
      <c r="A28" s="389">
        <v>17</v>
      </c>
      <c r="B28" s="375" t="s">
        <v>458</v>
      </c>
      <c r="C28" s="369"/>
    </row>
    <row r="29" spans="1:3">
      <c r="A29" s="389">
        <v>18</v>
      </c>
      <c r="B29" s="375" t="s">
        <v>459</v>
      </c>
      <c r="C29" s="369"/>
    </row>
    <row r="30" spans="1:3">
      <c r="A30" s="387">
        <v>19</v>
      </c>
      <c r="B30" s="388" t="s">
        <v>460</v>
      </c>
      <c r="C30" s="382">
        <f>C28+C29</f>
        <v>0</v>
      </c>
    </row>
    <row r="31" spans="1:3">
      <c r="A31" s="364" t="s">
        <v>461</v>
      </c>
      <c r="B31" s="365"/>
      <c r="C31" s="372"/>
    </row>
    <row r="32" spans="1:3" ht="24">
      <c r="A32" s="389" t="s">
        <v>462</v>
      </c>
      <c r="B32" s="374" t="s">
        <v>463</v>
      </c>
      <c r="C32" s="390"/>
    </row>
    <row r="33" spans="1:3">
      <c r="A33" s="389" t="s">
        <v>464</v>
      </c>
      <c r="B33" s="375" t="s">
        <v>465</v>
      </c>
      <c r="C33" s="390"/>
    </row>
    <row r="34" spans="1:3">
      <c r="A34" s="364" t="s">
        <v>466</v>
      </c>
      <c r="B34" s="365"/>
      <c r="C34" s="372"/>
    </row>
    <row r="35" spans="1:3">
      <c r="A35" s="391">
        <v>20</v>
      </c>
      <c r="B35" s="392" t="s">
        <v>467</v>
      </c>
      <c r="C35" s="382">
        <f>'1. key ratios '!C9</f>
        <v>6778841.1956772357</v>
      </c>
    </row>
    <row r="36" spans="1:3">
      <c r="A36" s="387">
        <v>21</v>
      </c>
      <c r="B36" s="388" t="s">
        <v>468</v>
      </c>
      <c r="C36" s="382">
        <f>C8+C18+C26+C30</f>
        <v>7120562.0826558815</v>
      </c>
    </row>
    <row r="37" spans="1:3">
      <c r="A37" s="364" t="s">
        <v>469</v>
      </c>
      <c r="B37" s="365"/>
      <c r="C37" s="372"/>
    </row>
    <row r="38" spans="1:3">
      <c r="A38" s="387">
        <v>22</v>
      </c>
      <c r="B38" s="388" t="s">
        <v>469</v>
      </c>
      <c r="C38" s="584">
        <f t="shared" ref="C38" si="0">C35/C36</f>
        <v>0.95200928199039192</v>
      </c>
    </row>
    <row r="39" spans="1:3">
      <c r="A39" s="364" t="s">
        <v>470</v>
      </c>
      <c r="B39" s="365"/>
      <c r="C39" s="372"/>
    </row>
    <row r="40" spans="1:3">
      <c r="A40" s="393" t="s">
        <v>471</v>
      </c>
      <c r="B40" s="374" t="s">
        <v>472</v>
      </c>
      <c r="C40" s="390"/>
    </row>
    <row r="41" spans="1:3">
      <c r="A41" s="394" t="s">
        <v>473</v>
      </c>
      <c r="B41" s="368" t="s">
        <v>474</v>
      </c>
      <c r="C41" s="390"/>
    </row>
    <row r="43" spans="1:3">
      <c r="B43" s="363"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12" activePane="bottomRight" state="frozen"/>
      <selection pane="topRight" activeCell="C1" sqref="C1"/>
      <selection pane="bottomLeft" activeCell="A6" sqref="A6"/>
      <selection pane="bottomRight" activeCell="D17" sqref="D17"/>
    </sheetView>
  </sheetViews>
  <sheetFormatPr defaultRowHeight="15.75"/>
  <cols>
    <col min="1" max="1" width="8.75" style="255"/>
    <col min="2" max="2" width="82.625" style="262" customWidth="1"/>
    <col min="3" max="7" width="17.5" style="255" customWidth="1"/>
  </cols>
  <sheetData>
    <row r="1" spans="1:7">
      <c r="A1" s="255" t="s">
        <v>30</v>
      </c>
      <c r="B1" s="3" t="str">
        <f>'Info '!$C$2</f>
        <v>Paysera Bank Georgia JSC</v>
      </c>
    </row>
    <row r="2" spans="1:7">
      <c r="A2" s="255" t="s">
        <v>31</v>
      </c>
      <c r="B2" s="595">
        <f>'1. key ratios '!$B$2</f>
        <v>44926</v>
      </c>
    </row>
    <row r="4" spans="1:7" ht="16.5" thickBot="1">
      <c r="A4" s="255" t="s">
        <v>535</v>
      </c>
      <c r="B4" s="439" t="s">
        <v>496</v>
      </c>
    </row>
    <row r="5" spans="1:7">
      <c r="A5" s="440"/>
      <c r="B5" s="441"/>
      <c r="C5" s="642" t="s">
        <v>497</v>
      </c>
      <c r="D5" s="642"/>
      <c r="E5" s="642"/>
      <c r="F5" s="642"/>
      <c r="G5" s="643" t="s">
        <v>498</v>
      </c>
    </row>
    <row r="6" spans="1:7">
      <c r="A6" s="442"/>
      <c r="B6" s="443"/>
      <c r="C6" s="444" t="s">
        <v>499</v>
      </c>
      <c r="D6" s="444" t="s">
        <v>500</v>
      </c>
      <c r="E6" s="444" t="s">
        <v>501</v>
      </c>
      <c r="F6" s="444" t="s">
        <v>502</v>
      </c>
      <c r="G6" s="644"/>
    </row>
    <row r="7" spans="1:7">
      <c r="A7" s="445"/>
      <c r="B7" s="446" t="s">
        <v>503</v>
      </c>
      <c r="C7" s="447"/>
      <c r="D7" s="447"/>
      <c r="E7" s="447"/>
      <c r="F7" s="447"/>
      <c r="G7" s="448"/>
    </row>
    <row r="8" spans="1:7">
      <c r="A8" s="449">
        <v>1</v>
      </c>
      <c r="B8" s="450" t="s">
        <v>504</v>
      </c>
      <c r="C8" s="451">
        <v>6820653.8456772361</v>
      </c>
      <c r="D8" s="451">
        <v>0</v>
      </c>
      <c r="E8" s="451">
        <v>0</v>
      </c>
      <c r="F8" s="451">
        <v>0</v>
      </c>
      <c r="G8" s="452">
        <v>6820653.8456772361</v>
      </c>
    </row>
    <row r="9" spans="1:7">
      <c r="A9" s="449">
        <v>2</v>
      </c>
      <c r="B9" s="453" t="s">
        <v>505</v>
      </c>
      <c r="C9" s="451">
        <v>6820653.8456772361</v>
      </c>
      <c r="D9" s="451"/>
      <c r="E9" s="451"/>
      <c r="F9" s="451"/>
      <c r="G9" s="452">
        <v>6820653.8456772361</v>
      </c>
    </row>
    <row r="10" spans="1:7">
      <c r="A10" s="449">
        <v>3</v>
      </c>
      <c r="B10" s="453" t="s">
        <v>506</v>
      </c>
      <c r="C10" s="454"/>
      <c r="D10" s="454"/>
      <c r="E10" s="454"/>
      <c r="F10" s="451"/>
      <c r="G10" s="452"/>
    </row>
    <row r="11" spans="1:7" ht="14.45" customHeight="1">
      <c r="A11" s="449">
        <v>4</v>
      </c>
      <c r="B11" s="450" t="s">
        <v>507</v>
      </c>
      <c r="C11" s="451">
        <f t="shared" ref="C11:F11" si="0">SUM(C12:C13)</f>
        <v>0</v>
      </c>
      <c r="D11" s="451">
        <f t="shared" si="0"/>
        <v>0</v>
      </c>
      <c r="E11" s="451">
        <f t="shared" si="0"/>
        <v>0</v>
      </c>
      <c r="F11" s="451">
        <f t="shared" si="0"/>
        <v>0</v>
      </c>
      <c r="G11" s="452">
        <f>SUM(G12:G13)</f>
        <v>0</v>
      </c>
    </row>
    <row r="12" spans="1:7">
      <c r="A12" s="449">
        <v>5</v>
      </c>
      <c r="B12" s="453" t="s">
        <v>508</v>
      </c>
      <c r="C12" s="451"/>
      <c r="D12" s="455"/>
      <c r="E12" s="451"/>
      <c r="F12" s="451"/>
      <c r="G12" s="452"/>
    </row>
    <row r="13" spans="1:7">
      <c r="A13" s="449">
        <v>6</v>
      </c>
      <c r="B13" s="453" t="s">
        <v>509</v>
      </c>
      <c r="C13" s="451"/>
      <c r="D13" s="455"/>
      <c r="E13" s="451"/>
      <c r="F13" s="451"/>
      <c r="G13" s="452"/>
    </row>
    <row r="14" spans="1:7">
      <c r="A14" s="449">
        <v>7</v>
      </c>
      <c r="B14" s="450" t="s">
        <v>510</v>
      </c>
      <c r="C14" s="451">
        <f t="shared" ref="C14:F14" si="1">SUM(C15:C16)</f>
        <v>0</v>
      </c>
      <c r="D14" s="451">
        <f t="shared" si="1"/>
        <v>0</v>
      </c>
      <c r="E14" s="451">
        <f t="shared" si="1"/>
        <v>0</v>
      </c>
      <c r="F14" s="451">
        <f t="shared" si="1"/>
        <v>0</v>
      </c>
      <c r="G14" s="452">
        <f>SUM(G15:G16)</f>
        <v>0</v>
      </c>
    </row>
    <row r="15" spans="1:7" ht="45">
      <c r="A15" s="449">
        <v>8</v>
      </c>
      <c r="B15" s="453" t="s">
        <v>511</v>
      </c>
      <c r="C15" s="451"/>
      <c r="D15" s="455"/>
      <c r="E15" s="451"/>
      <c r="F15" s="451"/>
      <c r="G15" s="452"/>
    </row>
    <row r="16" spans="1:7" ht="30">
      <c r="A16" s="449">
        <v>9</v>
      </c>
      <c r="B16" s="453" t="s">
        <v>512</v>
      </c>
      <c r="C16" s="451"/>
      <c r="D16" s="455"/>
      <c r="E16" s="451"/>
      <c r="F16" s="451"/>
      <c r="G16" s="452"/>
    </row>
    <row r="17" spans="1:7">
      <c r="A17" s="449">
        <v>10</v>
      </c>
      <c r="B17" s="450" t="s">
        <v>513</v>
      </c>
      <c r="C17" s="451"/>
      <c r="D17" s="455"/>
      <c r="E17" s="451"/>
      <c r="F17" s="451"/>
      <c r="G17" s="452"/>
    </row>
    <row r="18" spans="1:7">
      <c r="A18" s="449">
        <v>11</v>
      </c>
      <c r="B18" s="450" t="s">
        <v>514</v>
      </c>
      <c r="C18" s="451">
        <f>SUM(C19:C20)</f>
        <v>0</v>
      </c>
      <c r="D18" s="455">
        <f t="shared" ref="D18:G18" si="2">SUM(D19:D20)</f>
        <v>12583.27</v>
      </c>
      <c r="E18" s="451">
        <f t="shared" si="2"/>
        <v>0</v>
      </c>
      <c r="F18" s="451">
        <f t="shared" si="2"/>
        <v>287123.82</v>
      </c>
      <c r="G18" s="452">
        <f t="shared" si="2"/>
        <v>0</v>
      </c>
    </row>
    <row r="19" spans="1:7">
      <c r="A19" s="449">
        <v>12</v>
      </c>
      <c r="B19" s="453" t="s">
        <v>515</v>
      </c>
      <c r="C19" s="454"/>
      <c r="D19" s="455"/>
      <c r="E19" s="451"/>
      <c r="F19" s="451"/>
      <c r="G19" s="452"/>
    </row>
    <row r="20" spans="1:7">
      <c r="A20" s="449">
        <v>13</v>
      </c>
      <c r="B20" s="453" t="s">
        <v>516</v>
      </c>
      <c r="C20" s="451"/>
      <c r="D20" s="451">
        <v>12583.27</v>
      </c>
      <c r="E20" s="451"/>
      <c r="F20" s="451">
        <v>287123.82</v>
      </c>
      <c r="G20" s="452"/>
    </row>
    <row r="21" spans="1:7">
      <c r="A21" s="456">
        <v>14</v>
      </c>
      <c r="B21" s="457" t="s">
        <v>517</v>
      </c>
      <c r="C21" s="454"/>
      <c r="D21" s="454"/>
      <c r="E21" s="454"/>
      <c r="F21" s="454"/>
      <c r="G21" s="458">
        <f>SUM(G8,G11,G14,G17,G18)</f>
        <v>6820653.8456772361</v>
      </c>
    </row>
    <row r="22" spans="1:7">
      <c r="A22" s="459"/>
      <c r="B22" s="460" t="s">
        <v>518</v>
      </c>
      <c r="C22" s="461"/>
      <c r="D22" s="462"/>
      <c r="E22" s="461"/>
      <c r="F22" s="461"/>
      <c r="G22" s="463"/>
    </row>
    <row r="23" spans="1:7">
      <c r="A23" s="449">
        <v>15</v>
      </c>
      <c r="B23" s="450" t="s">
        <v>519</v>
      </c>
      <c r="C23" s="464"/>
      <c r="D23" s="465">
        <v>6443624.5299999993</v>
      </c>
      <c r="E23" s="464"/>
      <c r="F23" s="464"/>
      <c r="G23" s="452">
        <v>322181.22649999999</v>
      </c>
    </row>
    <row r="24" spans="1:7">
      <c r="A24" s="449">
        <v>16</v>
      </c>
      <c r="B24" s="450" t="s">
        <v>520</v>
      </c>
      <c r="C24" s="451">
        <f>SUM(C25:C27,C29,C31)</f>
        <v>0</v>
      </c>
      <c r="D24" s="455">
        <f t="shared" ref="D24:G24" si="3">SUM(D25:D27,D29,D31)</f>
        <v>0</v>
      </c>
      <c r="E24" s="451">
        <f t="shared" si="3"/>
        <v>0</v>
      </c>
      <c r="F24" s="451">
        <f t="shared" si="3"/>
        <v>0</v>
      </c>
      <c r="G24" s="452">
        <f t="shared" si="3"/>
        <v>0</v>
      </c>
    </row>
    <row r="25" spans="1:7">
      <c r="A25" s="449">
        <v>17</v>
      </c>
      <c r="B25" s="453" t="s">
        <v>521</v>
      </c>
      <c r="C25" s="451"/>
      <c r="D25" s="455"/>
      <c r="E25" s="451"/>
      <c r="F25" s="451"/>
      <c r="G25" s="452"/>
    </row>
    <row r="26" spans="1:7" ht="30">
      <c r="A26" s="449">
        <v>18</v>
      </c>
      <c r="B26" s="453" t="s">
        <v>522</v>
      </c>
      <c r="C26" s="451"/>
      <c r="D26" s="455"/>
      <c r="E26" s="451"/>
      <c r="F26" s="451"/>
      <c r="G26" s="452"/>
    </row>
    <row r="27" spans="1:7">
      <c r="A27" s="449">
        <v>19</v>
      </c>
      <c r="B27" s="453" t="s">
        <v>523</v>
      </c>
      <c r="C27" s="451"/>
      <c r="D27" s="455"/>
      <c r="E27" s="451"/>
      <c r="F27" s="451"/>
      <c r="G27" s="452"/>
    </row>
    <row r="28" spans="1:7">
      <c r="A28" s="449">
        <v>20</v>
      </c>
      <c r="B28" s="466" t="s">
        <v>524</v>
      </c>
      <c r="C28" s="451"/>
      <c r="D28" s="455"/>
      <c r="E28" s="451"/>
      <c r="F28" s="451"/>
      <c r="G28" s="452"/>
    </row>
    <row r="29" spans="1:7">
      <c r="A29" s="449">
        <v>21</v>
      </c>
      <c r="B29" s="453" t="s">
        <v>525</v>
      </c>
      <c r="C29" s="451"/>
      <c r="D29" s="455"/>
      <c r="E29" s="451"/>
      <c r="F29" s="451"/>
      <c r="G29" s="452"/>
    </row>
    <row r="30" spans="1:7">
      <c r="A30" s="449">
        <v>22</v>
      </c>
      <c r="B30" s="466" t="s">
        <v>524</v>
      </c>
      <c r="C30" s="451"/>
      <c r="D30" s="455"/>
      <c r="E30" s="451"/>
      <c r="F30" s="451"/>
      <c r="G30" s="452"/>
    </row>
    <row r="31" spans="1:7">
      <c r="A31" s="449">
        <v>23</v>
      </c>
      <c r="B31" s="453" t="s">
        <v>526</v>
      </c>
      <c r="C31" s="451"/>
      <c r="D31" s="455"/>
      <c r="E31" s="451"/>
      <c r="F31" s="451"/>
      <c r="G31" s="452"/>
    </row>
    <row r="32" spans="1:7">
      <c r="A32" s="449">
        <v>24</v>
      </c>
      <c r="B32" s="450" t="s">
        <v>527</v>
      </c>
      <c r="C32" s="451"/>
      <c r="D32" s="455"/>
      <c r="E32" s="451"/>
      <c r="F32" s="451"/>
      <c r="G32" s="452"/>
    </row>
    <row r="33" spans="1:7">
      <c r="A33" s="449">
        <v>25</v>
      </c>
      <c r="B33" s="450" t="s">
        <v>528</v>
      </c>
      <c r="C33" s="451">
        <f>SUM(C34:C35)</f>
        <v>0</v>
      </c>
      <c r="D33" s="451">
        <f>SUM(D34:D35)</f>
        <v>109517.05581800001</v>
      </c>
      <c r="E33" s="451">
        <f>SUM(E34:E35)</f>
        <v>39574.405555555553</v>
      </c>
      <c r="F33" s="451">
        <f>SUM(F34:F35)</f>
        <v>729693</v>
      </c>
      <c r="G33" s="452">
        <f>SUM(G34:G35)</f>
        <v>878784.46137355559</v>
      </c>
    </row>
    <row r="34" spans="1:7">
      <c r="A34" s="449">
        <v>26</v>
      </c>
      <c r="B34" s="453" t="s">
        <v>529</v>
      </c>
      <c r="C34" s="454"/>
      <c r="D34" s="455"/>
      <c r="E34" s="451"/>
      <c r="F34" s="451"/>
      <c r="G34" s="452"/>
    </row>
    <row r="35" spans="1:7">
      <c r="A35" s="449">
        <v>27</v>
      </c>
      <c r="B35" s="453" t="s">
        <v>530</v>
      </c>
      <c r="C35" s="451"/>
      <c r="D35" s="455">
        <v>109517.05581800001</v>
      </c>
      <c r="E35" s="451">
        <v>39574.405555555553</v>
      </c>
      <c r="F35" s="451">
        <v>729693</v>
      </c>
      <c r="G35" s="452">
        <f>SUM(D35:F35)</f>
        <v>878784.46137355559</v>
      </c>
    </row>
    <row r="36" spans="1:7">
      <c r="A36" s="449">
        <v>28</v>
      </c>
      <c r="B36" s="450" t="s">
        <v>531</v>
      </c>
      <c r="C36" s="451"/>
      <c r="D36" s="455"/>
      <c r="E36" s="451"/>
      <c r="F36" s="451"/>
      <c r="G36" s="452"/>
    </row>
    <row r="37" spans="1:7">
      <c r="A37" s="456">
        <v>29</v>
      </c>
      <c r="B37" s="457" t="s">
        <v>532</v>
      </c>
      <c r="C37" s="454"/>
      <c r="D37" s="454"/>
      <c r="E37" s="454"/>
      <c r="F37" s="454"/>
      <c r="G37" s="458">
        <f>SUM(G23:G24,G32:G33,G36)</f>
        <v>1200965.6878735556</v>
      </c>
    </row>
    <row r="38" spans="1:7">
      <c r="A38" s="445"/>
      <c r="B38" s="467"/>
      <c r="C38" s="468"/>
      <c r="D38" s="468"/>
      <c r="E38" s="468"/>
      <c r="F38" s="468"/>
      <c r="G38" s="469"/>
    </row>
    <row r="39" spans="1:7" ht="16.5" thickBot="1">
      <c r="A39" s="470">
        <v>30</v>
      </c>
      <c r="B39" s="471" t="s">
        <v>533</v>
      </c>
      <c r="C39" s="326"/>
      <c r="D39" s="327"/>
      <c r="E39" s="327"/>
      <c r="F39" s="328"/>
      <c r="G39" s="472">
        <f>IFERROR(G21/G37,0)</f>
        <v>5.6793078391389917</v>
      </c>
    </row>
    <row r="42" spans="1:7" ht="30">
      <c r="B42" s="262"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C11" sqref="C11"/>
    </sheetView>
  </sheetViews>
  <sheetFormatPr defaultColWidth="9.125" defaultRowHeight="14.25"/>
  <cols>
    <col min="1" max="1" width="9.5" style="3" bestFit="1" customWidth="1"/>
    <col min="2" max="2" width="86" style="3" customWidth="1"/>
    <col min="3" max="3" width="12.75" style="3" customWidth="1"/>
    <col min="4" max="7" width="12.75" style="4" customWidth="1"/>
    <col min="8" max="13" width="6.75" style="5" customWidth="1"/>
    <col min="14" max="16384" width="9.125" style="5"/>
  </cols>
  <sheetData>
    <row r="1" spans="1:7" ht="15.75">
      <c r="A1" s="2" t="s">
        <v>30</v>
      </c>
      <c r="B1" s="549" t="s">
        <v>740</v>
      </c>
    </row>
    <row r="2" spans="1:7" ht="15.75">
      <c r="A2" s="2" t="s">
        <v>31</v>
      </c>
      <c r="B2" s="550">
        <v>44926</v>
      </c>
    </row>
    <row r="3" spans="1:7">
      <c r="A3" s="2"/>
    </row>
    <row r="4" spans="1:7" ht="15" thickBot="1">
      <c r="A4" s="6" t="s">
        <v>139</v>
      </c>
      <c r="B4" s="7" t="s">
        <v>138</v>
      </c>
      <c r="C4" s="7"/>
      <c r="D4" s="7"/>
      <c r="E4" s="7"/>
      <c r="F4" s="7"/>
      <c r="G4" s="7"/>
    </row>
    <row r="5" spans="1:7">
      <c r="A5" s="8" t="s">
        <v>6</v>
      </c>
      <c r="B5" s="9"/>
      <c r="C5" s="430" t="s">
        <v>762</v>
      </c>
      <c r="D5" s="430" t="str">
        <f>IF(INT(MONTH($B$2))=3, "4"&amp;"Q"&amp;"-"&amp;YEAR($B$2)-1, IF(INT(MONTH($B$2))=6, "1"&amp;"Q"&amp;"-"&amp;YEAR($B$2), IF(INT(MONTH($B$2))=9, "2"&amp;"Q"&amp;"-"&amp;YEAR($B$2),IF(INT(MONTH($B$2))=12, "3"&amp;"Q"&amp;"-"&amp;YEAR($B$2), 0))))</f>
        <v>3Q-2022</v>
      </c>
      <c r="E5" s="430" t="str">
        <f>IF(INT(MONTH($B$2))=3, "3"&amp;"Q"&amp;"-"&amp;YEAR($B$2)-1, IF(INT(MONTH($B$2))=6, "4"&amp;"Q"&amp;"-"&amp;YEAR($B$2)-1, IF(INT(MONTH($B$2))=9, "1"&amp;"Q"&amp;"-"&amp;YEAR($B$2),IF(INT(MONTH($B$2))=12, "2"&amp;"Q"&amp;"-"&amp;YEAR($B$2), 0))))</f>
        <v>2Q-2022</v>
      </c>
      <c r="F5" s="430" t="str">
        <f>IF(INT(MONTH($B$2))=3, "2"&amp;"Q"&amp;"-"&amp;YEAR($B$2)-1, IF(INT(MONTH($B$2))=6, "3"&amp;"Q"&amp;"-"&amp;YEAR($B$2)-1, IF(INT(MONTH($B$2))=9, "4"&amp;"Q"&amp;"-"&amp;YEAR($B$2)-1,IF(INT(MONTH($B$2))=12, "1"&amp;"Q"&amp;"-"&amp;YEAR($B$2), 0))))</f>
        <v>1Q-2022</v>
      </c>
      <c r="G5" s="431" t="str">
        <f>IF(INT(MONTH($B$2))=3, "1"&amp;"Q"&amp;"-"&amp;YEAR($B$2)-1, IF(INT(MONTH($B$2))=6, "2"&amp;"Q"&amp;"-"&amp;YEAR($B$2)-1, IF(INT(MONTH($B$2))=9, "3"&amp;"Q"&amp;"-"&amp;YEAR($B$2)-1,IF(INT(MONTH($B$2))=12, "4"&amp;"Q"&amp;"-"&amp;YEAR($B$2)-1, 0))))</f>
        <v>4Q-2021</v>
      </c>
    </row>
    <row r="6" spans="1:7">
      <c r="B6" s="229" t="s">
        <v>137</v>
      </c>
      <c r="C6" s="434"/>
      <c r="D6" s="434"/>
      <c r="E6" s="434"/>
      <c r="F6" s="434"/>
      <c r="G6" s="435"/>
    </row>
    <row r="7" spans="1:7">
      <c r="A7" s="10"/>
      <c r="B7" s="230" t="s">
        <v>135</v>
      </c>
      <c r="C7" s="434"/>
      <c r="D7" s="434"/>
      <c r="E7" s="434"/>
      <c r="F7" s="434"/>
      <c r="G7" s="435"/>
    </row>
    <row r="8" spans="1:7" ht="15">
      <c r="A8" s="8">
        <v>1</v>
      </c>
      <c r="B8" s="11" t="s">
        <v>486</v>
      </c>
      <c r="C8" s="551">
        <v>2778303.0956772366</v>
      </c>
      <c r="D8" s="587">
        <v>0</v>
      </c>
      <c r="E8" s="587">
        <v>0</v>
      </c>
      <c r="F8" s="587">
        <v>0</v>
      </c>
      <c r="G8" s="588">
        <v>0</v>
      </c>
    </row>
    <row r="9" spans="1:7" ht="15">
      <c r="A9" s="8">
        <v>2</v>
      </c>
      <c r="B9" s="11" t="s">
        <v>487</v>
      </c>
      <c r="C9" s="551">
        <v>6778841.1956772357</v>
      </c>
      <c r="D9" s="587">
        <v>0</v>
      </c>
      <c r="E9" s="587">
        <v>0</v>
      </c>
      <c r="F9" s="587">
        <v>0</v>
      </c>
      <c r="G9" s="588">
        <v>0</v>
      </c>
    </row>
    <row r="10" spans="1:7" ht="15">
      <c r="A10" s="8">
        <v>3</v>
      </c>
      <c r="B10" s="11" t="s">
        <v>244</v>
      </c>
      <c r="C10" s="551">
        <v>6778841.1956772357</v>
      </c>
      <c r="D10" s="587">
        <v>0</v>
      </c>
      <c r="E10" s="587">
        <v>0</v>
      </c>
      <c r="F10" s="587">
        <v>0</v>
      </c>
      <c r="G10" s="588">
        <v>0</v>
      </c>
    </row>
    <row r="11" spans="1:7" ht="15">
      <c r="A11" s="8">
        <v>4</v>
      </c>
      <c r="B11" s="11" t="s">
        <v>489</v>
      </c>
      <c r="C11" s="551">
        <v>222979.91671591179</v>
      </c>
      <c r="D11" s="587">
        <v>0</v>
      </c>
      <c r="E11" s="587">
        <v>0</v>
      </c>
      <c r="F11" s="587">
        <v>0</v>
      </c>
      <c r="G11" s="588">
        <v>0</v>
      </c>
    </row>
    <row r="12" spans="1:7" ht="15">
      <c r="A12" s="8">
        <v>5</v>
      </c>
      <c r="B12" s="11" t="s">
        <v>490</v>
      </c>
      <c r="C12" s="551">
        <v>270761.32744074997</v>
      </c>
      <c r="D12" s="587">
        <v>0</v>
      </c>
      <c r="E12" s="587">
        <v>0</v>
      </c>
      <c r="F12" s="587">
        <v>0</v>
      </c>
      <c r="G12" s="588">
        <v>0</v>
      </c>
    </row>
    <row r="13" spans="1:7" ht="15">
      <c r="A13" s="8">
        <v>6</v>
      </c>
      <c r="B13" s="11" t="s">
        <v>488</v>
      </c>
      <c r="C13" s="551">
        <v>334469.87507386768</v>
      </c>
      <c r="D13" s="587">
        <v>0</v>
      </c>
      <c r="E13" s="587">
        <v>0</v>
      </c>
      <c r="F13" s="587">
        <v>0</v>
      </c>
      <c r="G13" s="588">
        <v>0</v>
      </c>
    </row>
    <row r="14" spans="1:7">
      <c r="A14" s="10"/>
      <c r="B14" s="229" t="s">
        <v>492</v>
      </c>
      <c r="C14" s="306"/>
      <c r="D14" s="434"/>
      <c r="E14" s="434"/>
      <c r="F14" s="434"/>
      <c r="G14" s="435"/>
    </row>
    <row r="15" spans="1:7" ht="15" customHeight="1">
      <c r="A15" s="8">
        <v>7</v>
      </c>
      <c r="B15" s="11" t="s">
        <v>491</v>
      </c>
      <c r="C15" s="552">
        <v>3185427.3816558826</v>
      </c>
      <c r="D15" s="587">
        <v>0</v>
      </c>
      <c r="E15" s="587">
        <v>0</v>
      </c>
      <c r="F15" s="587">
        <v>0</v>
      </c>
      <c r="G15" s="588">
        <v>0</v>
      </c>
    </row>
    <row r="16" spans="1:7">
      <c r="A16" s="10"/>
      <c r="B16" s="229" t="s">
        <v>493</v>
      </c>
      <c r="C16" s="434"/>
      <c r="D16" s="434"/>
      <c r="E16" s="434"/>
      <c r="F16" s="434"/>
      <c r="G16" s="435"/>
    </row>
    <row r="17" spans="1:7">
      <c r="A17" s="8"/>
      <c r="B17" s="230" t="s">
        <v>477</v>
      </c>
      <c r="C17" s="296"/>
      <c r="D17" s="12"/>
      <c r="E17" s="12"/>
      <c r="F17" s="12"/>
      <c r="G17" s="13"/>
    </row>
    <row r="18" spans="1:7" ht="15">
      <c r="A18" s="8">
        <v>8</v>
      </c>
      <c r="B18" s="11" t="s">
        <v>486</v>
      </c>
      <c r="C18" s="553">
        <v>0.8721916285635084</v>
      </c>
      <c r="D18" s="587">
        <v>0</v>
      </c>
      <c r="E18" s="587">
        <v>0</v>
      </c>
      <c r="F18" s="587">
        <v>0</v>
      </c>
      <c r="G18" s="588">
        <v>0</v>
      </c>
    </row>
    <row r="19" spans="1:7" ht="15" customHeight="1">
      <c r="A19" s="8">
        <v>9</v>
      </c>
      <c r="B19" s="11" t="s">
        <v>487</v>
      </c>
      <c r="C19" s="553">
        <v>2.1280790247220724</v>
      </c>
      <c r="D19" s="587">
        <v>0</v>
      </c>
      <c r="E19" s="587">
        <v>0</v>
      </c>
      <c r="F19" s="587">
        <v>0</v>
      </c>
      <c r="G19" s="588">
        <v>0</v>
      </c>
    </row>
    <row r="20" spans="1:7" ht="15">
      <c r="A20" s="8">
        <v>10</v>
      </c>
      <c r="B20" s="11" t="s">
        <v>244</v>
      </c>
      <c r="C20" s="553">
        <v>2.1280790247220724</v>
      </c>
      <c r="D20" s="587">
        <v>0</v>
      </c>
      <c r="E20" s="587">
        <v>0</v>
      </c>
      <c r="F20" s="587">
        <v>0</v>
      </c>
      <c r="G20" s="588">
        <v>0</v>
      </c>
    </row>
    <row r="21" spans="1:7" ht="15">
      <c r="A21" s="8">
        <v>11</v>
      </c>
      <c r="B21" s="11" t="s">
        <v>489</v>
      </c>
      <c r="C21" s="553">
        <v>7.0000000000000007E-2</v>
      </c>
      <c r="D21" s="587">
        <v>0</v>
      </c>
      <c r="E21" s="587">
        <v>0</v>
      </c>
      <c r="F21" s="587">
        <v>0</v>
      </c>
      <c r="G21" s="588">
        <v>0</v>
      </c>
    </row>
    <row r="22" spans="1:7" ht="15">
      <c r="A22" s="8">
        <v>12</v>
      </c>
      <c r="B22" s="11" t="s">
        <v>490</v>
      </c>
      <c r="C22" s="553">
        <v>8.4999999999999978E-2</v>
      </c>
      <c r="D22" s="587">
        <v>0</v>
      </c>
      <c r="E22" s="587">
        <v>0</v>
      </c>
      <c r="F22" s="587">
        <v>0</v>
      </c>
      <c r="G22" s="588">
        <v>0</v>
      </c>
    </row>
    <row r="23" spans="1:7" ht="15">
      <c r="A23" s="8">
        <v>13</v>
      </c>
      <c r="B23" s="11" t="s">
        <v>488</v>
      </c>
      <c r="C23" s="553">
        <v>0.105</v>
      </c>
      <c r="D23" s="587">
        <v>0</v>
      </c>
      <c r="E23" s="587">
        <v>0</v>
      </c>
      <c r="F23" s="587">
        <v>0</v>
      </c>
      <c r="G23" s="588">
        <v>0</v>
      </c>
    </row>
    <row r="24" spans="1:7">
      <c r="A24" s="10"/>
      <c r="B24" s="229" t="s">
        <v>134</v>
      </c>
      <c r="C24" s="434"/>
      <c r="D24" s="434"/>
      <c r="E24" s="434"/>
      <c r="F24" s="434"/>
      <c r="G24" s="435"/>
    </row>
    <row r="25" spans="1:7" ht="15" customHeight="1">
      <c r="A25" s="436">
        <v>14</v>
      </c>
      <c r="B25" s="11" t="s">
        <v>133</v>
      </c>
      <c r="C25" s="554">
        <v>2.6718508444110074E-2</v>
      </c>
      <c r="D25" s="587">
        <v>0</v>
      </c>
      <c r="E25" s="587">
        <v>0</v>
      </c>
      <c r="F25" s="587">
        <v>0</v>
      </c>
      <c r="G25" s="588">
        <v>0</v>
      </c>
    </row>
    <row r="26" spans="1:7" ht="15">
      <c r="A26" s="436">
        <v>15</v>
      </c>
      <c r="B26" s="11" t="s">
        <v>132</v>
      </c>
      <c r="C26" s="554">
        <v>1.1127042555414135E-3</v>
      </c>
      <c r="D26" s="587">
        <v>0</v>
      </c>
      <c r="E26" s="587">
        <v>0</v>
      </c>
      <c r="F26" s="587">
        <v>0</v>
      </c>
      <c r="G26" s="588">
        <v>0</v>
      </c>
    </row>
    <row r="27" spans="1:7" ht="15">
      <c r="A27" s="436">
        <v>16</v>
      </c>
      <c r="B27" s="11" t="s">
        <v>131</v>
      </c>
      <c r="C27" s="554">
        <v>-6.2640848252923612E-2</v>
      </c>
      <c r="D27" s="587">
        <v>0</v>
      </c>
      <c r="E27" s="587">
        <v>0</v>
      </c>
      <c r="F27" s="587">
        <v>0</v>
      </c>
      <c r="G27" s="588">
        <v>0</v>
      </c>
    </row>
    <row r="28" spans="1:7" ht="15">
      <c r="A28" s="436">
        <v>17</v>
      </c>
      <c r="B28" s="11" t="s">
        <v>130</v>
      </c>
      <c r="C28" s="554">
        <v>2.5605804188568657E-2</v>
      </c>
      <c r="D28" s="587">
        <v>0</v>
      </c>
      <c r="E28" s="587">
        <v>0</v>
      </c>
      <c r="F28" s="587">
        <v>0</v>
      </c>
      <c r="G28" s="588">
        <v>0</v>
      </c>
    </row>
    <row r="29" spans="1:7" ht="15">
      <c r="A29" s="436">
        <v>18</v>
      </c>
      <c r="B29" s="11" t="s">
        <v>270</v>
      </c>
      <c r="C29" s="554">
        <v>-7.3706685025214769E-2</v>
      </c>
      <c r="D29" s="587">
        <v>0</v>
      </c>
      <c r="E29" s="587">
        <v>0</v>
      </c>
      <c r="F29" s="587">
        <v>0</v>
      </c>
      <c r="G29" s="588">
        <v>0</v>
      </c>
    </row>
    <row r="30" spans="1:7" ht="15">
      <c r="A30" s="436">
        <v>19</v>
      </c>
      <c r="B30" s="11" t="s">
        <v>271</v>
      </c>
      <c r="C30" s="554">
        <v>-0.18110179633647297</v>
      </c>
      <c r="D30" s="587">
        <v>0</v>
      </c>
      <c r="E30" s="587">
        <v>0</v>
      </c>
      <c r="F30" s="587">
        <v>0</v>
      </c>
      <c r="G30" s="588">
        <v>0</v>
      </c>
    </row>
    <row r="31" spans="1:7">
      <c r="A31" s="10"/>
      <c r="B31" s="229" t="s">
        <v>350</v>
      </c>
      <c r="C31" s="434"/>
      <c r="D31" s="434"/>
      <c r="E31" s="434"/>
      <c r="F31" s="434"/>
      <c r="G31" s="435"/>
    </row>
    <row r="32" spans="1:7" ht="15">
      <c r="A32" s="436">
        <v>20</v>
      </c>
      <c r="B32" s="11" t="s">
        <v>129</v>
      </c>
      <c r="C32" s="555">
        <v>0</v>
      </c>
      <c r="D32" s="587">
        <v>0</v>
      </c>
      <c r="E32" s="587">
        <v>0</v>
      </c>
      <c r="F32" s="587">
        <v>0</v>
      </c>
      <c r="G32" s="588">
        <v>0</v>
      </c>
    </row>
    <row r="33" spans="1:7" ht="15" customHeight="1">
      <c r="A33" s="436">
        <v>21</v>
      </c>
      <c r="B33" s="11" t="s">
        <v>128</v>
      </c>
      <c r="C33" s="555">
        <v>0</v>
      </c>
      <c r="D33" s="587">
        <v>0</v>
      </c>
      <c r="E33" s="587">
        <v>0</v>
      </c>
      <c r="F33" s="587">
        <v>0</v>
      </c>
      <c r="G33" s="588">
        <v>0</v>
      </c>
    </row>
    <row r="34" spans="1:7" ht="15">
      <c r="A34" s="436">
        <v>22</v>
      </c>
      <c r="B34" s="11" t="s">
        <v>127</v>
      </c>
      <c r="C34" s="555">
        <v>0</v>
      </c>
      <c r="D34" s="587">
        <v>0</v>
      </c>
      <c r="E34" s="587">
        <v>0</v>
      </c>
      <c r="F34" s="587">
        <v>0</v>
      </c>
      <c r="G34" s="588">
        <v>0</v>
      </c>
    </row>
    <row r="35" spans="1:7" ht="15" customHeight="1">
      <c r="A35" s="436">
        <v>23</v>
      </c>
      <c r="B35" s="11" t="s">
        <v>126</v>
      </c>
      <c r="C35" s="554">
        <v>0.54971165197140937</v>
      </c>
      <c r="D35" s="587">
        <v>0</v>
      </c>
      <c r="E35" s="587">
        <v>0</v>
      </c>
      <c r="F35" s="587">
        <v>0</v>
      </c>
      <c r="G35" s="588">
        <v>0</v>
      </c>
    </row>
    <row r="36" spans="1:7" ht="15">
      <c r="A36" s="436">
        <v>24</v>
      </c>
      <c r="B36" s="11" t="s">
        <v>125</v>
      </c>
      <c r="C36" s="555">
        <v>0</v>
      </c>
      <c r="D36" s="587">
        <v>0</v>
      </c>
      <c r="E36" s="587">
        <v>0</v>
      </c>
      <c r="F36" s="587">
        <v>0</v>
      </c>
      <c r="G36" s="588">
        <v>0</v>
      </c>
    </row>
    <row r="37" spans="1:7" ht="15" customHeight="1">
      <c r="A37" s="10"/>
      <c r="B37" s="229" t="s">
        <v>351</v>
      </c>
      <c r="C37" s="434"/>
      <c r="D37" s="434"/>
      <c r="E37" s="434"/>
      <c r="F37" s="434"/>
      <c r="G37" s="435"/>
    </row>
    <row r="38" spans="1:7" ht="15" customHeight="1">
      <c r="A38" s="436">
        <v>25</v>
      </c>
      <c r="B38" s="11" t="s">
        <v>124</v>
      </c>
      <c r="C38" s="554">
        <v>0.89494342779270275</v>
      </c>
      <c r="D38" s="587">
        <v>0</v>
      </c>
      <c r="E38" s="587">
        <v>0</v>
      </c>
      <c r="F38" s="587">
        <v>0</v>
      </c>
      <c r="G38" s="588">
        <v>0</v>
      </c>
    </row>
    <row r="39" spans="1:7" ht="15" customHeight="1">
      <c r="A39" s="436">
        <v>26</v>
      </c>
      <c r="B39" s="11" t="s">
        <v>123</v>
      </c>
      <c r="C39" s="554">
        <v>0.98742657449241678</v>
      </c>
      <c r="D39" s="587">
        <v>0</v>
      </c>
      <c r="E39" s="587">
        <v>0</v>
      </c>
      <c r="F39" s="587">
        <v>0</v>
      </c>
      <c r="G39" s="588">
        <v>0</v>
      </c>
    </row>
    <row r="40" spans="1:7" ht="15" customHeight="1">
      <c r="A40" s="436">
        <v>27</v>
      </c>
      <c r="B40" s="11" t="s">
        <v>122</v>
      </c>
      <c r="C40" s="554">
        <v>0</v>
      </c>
      <c r="D40" s="587">
        <v>0</v>
      </c>
      <c r="E40" s="587">
        <v>0</v>
      </c>
      <c r="F40" s="587">
        <v>0</v>
      </c>
      <c r="G40" s="588">
        <v>0</v>
      </c>
    </row>
    <row r="41" spans="1:7" ht="15" customHeight="1">
      <c r="A41" s="437"/>
      <c r="B41" s="229" t="s">
        <v>394</v>
      </c>
      <c r="C41" s="434"/>
      <c r="D41" s="434"/>
      <c r="E41" s="434"/>
      <c r="F41" s="434"/>
      <c r="G41" s="435"/>
    </row>
    <row r="42" spans="1:7" ht="15">
      <c r="A42" s="436">
        <v>28</v>
      </c>
      <c r="B42" s="11" t="s">
        <v>377</v>
      </c>
      <c r="C42" s="555">
        <v>6443624.5300000003</v>
      </c>
      <c r="D42" s="587">
        <v>0</v>
      </c>
      <c r="E42" s="587">
        <v>0</v>
      </c>
      <c r="F42" s="587">
        <v>0</v>
      </c>
      <c r="G42" s="588">
        <v>0</v>
      </c>
    </row>
    <row r="43" spans="1:7" ht="15" customHeight="1">
      <c r="A43" s="436">
        <v>29</v>
      </c>
      <c r="B43" s="11" t="s">
        <v>389</v>
      </c>
      <c r="C43" s="555">
        <v>62516.226681818182</v>
      </c>
      <c r="D43" s="587">
        <v>0</v>
      </c>
      <c r="E43" s="587">
        <v>0</v>
      </c>
      <c r="F43" s="587">
        <v>0</v>
      </c>
      <c r="G43" s="588">
        <v>0</v>
      </c>
    </row>
    <row r="44" spans="1:7" ht="15" customHeight="1">
      <c r="A44" s="473">
        <v>30</v>
      </c>
      <c r="B44" s="474" t="s">
        <v>378</v>
      </c>
      <c r="C44" s="554">
        <v>103.07123241451204</v>
      </c>
      <c r="D44" s="587">
        <v>0</v>
      </c>
      <c r="E44" s="587">
        <v>0</v>
      </c>
      <c r="F44" s="587">
        <v>0</v>
      </c>
      <c r="G44" s="588">
        <v>0</v>
      </c>
    </row>
    <row r="45" spans="1:7" ht="15" customHeight="1">
      <c r="A45" s="473"/>
      <c r="B45" s="229" t="s">
        <v>496</v>
      </c>
      <c r="C45" s="475"/>
      <c r="D45" s="476"/>
      <c r="E45" s="476"/>
      <c r="F45" s="476"/>
      <c r="G45" s="477"/>
    </row>
    <row r="46" spans="1:7" ht="15" customHeight="1">
      <c r="A46" s="473">
        <v>31</v>
      </c>
      <c r="B46" s="474" t="s">
        <v>503</v>
      </c>
      <c r="C46" s="475">
        <v>6778841.1956772357</v>
      </c>
      <c r="D46" s="476"/>
      <c r="E46" s="476"/>
      <c r="F46" s="476"/>
      <c r="G46" s="477"/>
    </row>
    <row r="47" spans="1:7" ht="15" customHeight="1">
      <c r="A47" s="473">
        <v>32</v>
      </c>
      <c r="B47" s="474" t="s">
        <v>518</v>
      </c>
      <c r="C47" s="475">
        <v>1200965.4458225493</v>
      </c>
      <c r="D47" s="476"/>
      <c r="E47" s="476"/>
      <c r="F47" s="476"/>
      <c r="G47" s="477"/>
    </row>
    <row r="48" spans="1:7" ht="15" thickBot="1">
      <c r="A48" s="438">
        <v>33</v>
      </c>
      <c r="B48" s="231" t="s">
        <v>536</v>
      </c>
      <c r="C48" s="703">
        <v>5.6444931194788559</v>
      </c>
      <c r="D48" s="14"/>
      <c r="E48" s="14"/>
      <c r="F48" s="14"/>
      <c r="G48" s="15"/>
    </row>
    <row r="49" spans="1:2">
      <c r="A49" s="16"/>
    </row>
    <row r="50" spans="1:2" ht="38.25">
      <c r="B50" s="298" t="s">
        <v>478</v>
      </c>
    </row>
    <row r="51" spans="1:2" ht="51">
      <c r="B51" s="298" t="s">
        <v>393</v>
      </c>
    </row>
    <row r="53" spans="1:2" ht="15.75">
      <c r="B53" s="297"/>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B1" sqref="B1:B2"/>
    </sheetView>
  </sheetViews>
  <sheetFormatPr defaultColWidth="9.125" defaultRowHeight="12.75"/>
  <cols>
    <col min="1" max="1" width="11.875" style="487" bestFit="1" customWidth="1"/>
    <col min="2" max="2" width="105.125" style="487" bestFit="1" customWidth="1"/>
    <col min="3" max="3" width="13.875" style="487" bestFit="1" customWidth="1"/>
    <col min="4" max="4" width="8.75" style="487" bestFit="1" customWidth="1"/>
    <col min="5" max="5" width="17.375" style="487" bestFit="1" customWidth="1"/>
    <col min="6" max="6" width="8.75" style="487" bestFit="1" customWidth="1"/>
    <col min="7" max="7" width="28.625" style="487" bestFit="1" customWidth="1"/>
    <col min="8" max="8" width="8" style="487" bestFit="1" customWidth="1"/>
    <col min="9" max="16384" width="9.125" style="487"/>
  </cols>
  <sheetData>
    <row r="1" spans="1:8" ht="13.5">
      <c r="A1" s="478" t="s">
        <v>30</v>
      </c>
      <c r="B1" s="3" t="str">
        <f>'Info '!$C$2</f>
        <v>Paysera Bank Georgia JSC</v>
      </c>
    </row>
    <row r="2" spans="1:8" ht="13.5">
      <c r="A2" s="478" t="s">
        <v>31</v>
      </c>
      <c r="B2" s="595">
        <f>'1. key ratios '!$B$2</f>
        <v>44926</v>
      </c>
    </row>
    <row r="3" spans="1:8">
      <c r="A3" s="479" t="s">
        <v>543</v>
      </c>
    </row>
    <row r="5" spans="1:8" ht="15" customHeight="1">
      <c r="A5" s="645" t="s">
        <v>544</v>
      </c>
      <c r="B5" s="646"/>
      <c r="C5" s="651" t="s">
        <v>545</v>
      </c>
      <c r="D5" s="652"/>
      <c r="E5" s="652"/>
      <c r="F5" s="652"/>
      <c r="G5" s="652"/>
      <c r="H5" s="653"/>
    </row>
    <row r="6" spans="1:8">
      <c r="A6" s="647"/>
      <c r="B6" s="648"/>
      <c r="C6" s="654"/>
      <c r="D6" s="655"/>
      <c r="E6" s="655"/>
      <c r="F6" s="655"/>
      <c r="G6" s="655"/>
      <c r="H6" s="656"/>
    </row>
    <row r="7" spans="1:8">
      <c r="A7" s="649"/>
      <c r="B7" s="650"/>
      <c r="C7" s="509" t="s">
        <v>546</v>
      </c>
      <c r="D7" s="509" t="s">
        <v>547</v>
      </c>
      <c r="E7" s="509" t="s">
        <v>548</v>
      </c>
      <c r="F7" s="509" t="s">
        <v>549</v>
      </c>
      <c r="G7" s="509" t="s">
        <v>550</v>
      </c>
      <c r="H7" s="509" t="s">
        <v>108</v>
      </c>
    </row>
    <row r="8" spans="1:8">
      <c r="A8" s="481">
        <v>1</v>
      </c>
      <c r="B8" s="480" t="s">
        <v>95</v>
      </c>
      <c r="C8" s="585"/>
      <c r="D8" s="585"/>
      <c r="E8" s="585"/>
      <c r="F8" s="585"/>
      <c r="G8" s="585"/>
      <c r="H8" s="585">
        <f>SUM(C8:G8)</f>
        <v>0</v>
      </c>
    </row>
    <row r="9" spans="1:8">
      <c r="A9" s="481">
        <v>2</v>
      </c>
      <c r="B9" s="480" t="s">
        <v>96</v>
      </c>
      <c r="C9" s="585"/>
      <c r="D9" s="585"/>
      <c r="E9" s="585"/>
      <c r="F9" s="585"/>
      <c r="G9" s="585"/>
      <c r="H9" s="585">
        <f t="shared" ref="H9:H21" si="0">SUM(C9:G9)</f>
        <v>0</v>
      </c>
    </row>
    <row r="10" spans="1:8">
      <c r="A10" s="481">
        <v>3</v>
      </c>
      <c r="B10" s="480" t="s">
        <v>268</v>
      </c>
      <c r="C10" s="585"/>
      <c r="D10" s="585"/>
      <c r="E10" s="585"/>
      <c r="F10" s="585"/>
      <c r="G10" s="585"/>
      <c r="H10" s="585">
        <f t="shared" si="0"/>
        <v>0</v>
      </c>
    </row>
    <row r="11" spans="1:8">
      <c r="A11" s="481">
        <v>4</v>
      </c>
      <c r="B11" s="480" t="s">
        <v>97</v>
      </c>
      <c r="C11" s="585"/>
      <c r="D11" s="585"/>
      <c r="E11" s="585"/>
      <c r="F11" s="585"/>
      <c r="G11" s="585"/>
      <c r="H11" s="585">
        <f t="shared" si="0"/>
        <v>0</v>
      </c>
    </row>
    <row r="12" spans="1:8">
      <c r="A12" s="481">
        <v>5</v>
      </c>
      <c r="B12" s="480" t="s">
        <v>98</v>
      </c>
      <c r="C12" s="585"/>
      <c r="D12" s="585"/>
      <c r="E12" s="585"/>
      <c r="F12" s="585"/>
      <c r="G12" s="585"/>
      <c r="H12" s="585">
        <f t="shared" si="0"/>
        <v>0</v>
      </c>
    </row>
    <row r="13" spans="1:8">
      <c r="A13" s="481">
        <v>6</v>
      </c>
      <c r="B13" s="480" t="s">
        <v>99</v>
      </c>
      <c r="C13" s="585">
        <v>6443624.5299999993</v>
      </c>
      <c r="D13" s="585"/>
      <c r="E13" s="585"/>
      <c r="F13" s="585"/>
      <c r="G13" s="585"/>
      <c r="H13" s="585">
        <f t="shared" si="0"/>
        <v>6443624.5299999993</v>
      </c>
    </row>
    <row r="14" spans="1:8">
      <c r="A14" s="481">
        <v>7</v>
      </c>
      <c r="B14" s="480" t="s">
        <v>100</v>
      </c>
      <c r="C14" s="585"/>
      <c r="D14" s="585"/>
      <c r="E14" s="585"/>
      <c r="F14" s="585"/>
      <c r="G14" s="585"/>
      <c r="H14" s="585">
        <f t="shared" si="0"/>
        <v>0</v>
      </c>
    </row>
    <row r="15" spans="1:8">
      <c r="A15" s="481">
        <v>8</v>
      </c>
      <c r="B15" s="480" t="s">
        <v>101</v>
      </c>
      <c r="C15" s="585"/>
      <c r="D15" s="585"/>
      <c r="E15" s="585"/>
      <c r="F15" s="585"/>
      <c r="G15" s="585"/>
      <c r="H15" s="585">
        <f t="shared" si="0"/>
        <v>0</v>
      </c>
    </row>
    <row r="16" spans="1:8">
      <c r="A16" s="481">
        <v>9</v>
      </c>
      <c r="B16" s="480" t="s">
        <v>102</v>
      </c>
      <c r="C16" s="585"/>
      <c r="D16" s="585"/>
      <c r="E16" s="585"/>
      <c r="F16" s="585"/>
      <c r="G16" s="585"/>
      <c r="H16" s="585">
        <f t="shared" si="0"/>
        <v>0</v>
      </c>
    </row>
    <row r="17" spans="1:8">
      <c r="A17" s="481">
        <v>10</v>
      </c>
      <c r="B17" s="512" t="s">
        <v>562</v>
      </c>
      <c r="C17" s="585"/>
      <c r="D17" s="585"/>
      <c r="E17" s="585"/>
      <c r="F17" s="585"/>
      <c r="G17" s="585"/>
      <c r="H17" s="585">
        <f t="shared" si="0"/>
        <v>0</v>
      </c>
    </row>
    <row r="18" spans="1:8">
      <c r="A18" s="481">
        <v>11</v>
      </c>
      <c r="B18" s="480" t="s">
        <v>104</v>
      </c>
      <c r="C18" s="585"/>
      <c r="D18" s="585"/>
      <c r="E18" s="585"/>
      <c r="F18" s="585"/>
      <c r="G18" s="585"/>
      <c r="H18" s="585">
        <f t="shared" si="0"/>
        <v>0</v>
      </c>
    </row>
    <row r="19" spans="1:8">
      <c r="A19" s="481">
        <v>12</v>
      </c>
      <c r="B19" s="480" t="s">
        <v>105</v>
      </c>
      <c r="C19" s="585"/>
      <c r="D19" s="585"/>
      <c r="E19" s="585"/>
      <c r="F19" s="585"/>
      <c r="G19" s="585"/>
      <c r="H19" s="585">
        <f t="shared" si="0"/>
        <v>0</v>
      </c>
    </row>
    <row r="20" spans="1:8">
      <c r="A20" s="481">
        <v>13</v>
      </c>
      <c r="B20" s="480" t="s">
        <v>246</v>
      </c>
      <c r="C20" s="585"/>
      <c r="D20" s="585"/>
      <c r="E20" s="585"/>
      <c r="F20" s="585"/>
      <c r="G20" s="585"/>
      <c r="H20" s="585">
        <f t="shared" si="0"/>
        <v>0</v>
      </c>
    </row>
    <row r="21" spans="1:8">
      <c r="A21" s="481">
        <v>14</v>
      </c>
      <c r="B21" s="480" t="s">
        <v>107</v>
      </c>
      <c r="C21" s="585">
        <v>109517.05581799999</v>
      </c>
      <c r="D21" s="585">
        <v>39574.405555555553</v>
      </c>
      <c r="E21" s="585">
        <v>362167.80350454897</v>
      </c>
      <c r="F21" s="585">
        <v>165308.95444444442</v>
      </c>
      <c r="G21" s="585">
        <v>0</v>
      </c>
      <c r="H21" s="585">
        <f t="shared" si="0"/>
        <v>676568.21932254895</v>
      </c>
    </row>
    <row r="22" spans="1:8">
      <c r="A22" s="482">
        <v>15</v>
      </c>
      <c r="B22" s="489" t="s">
        <v>108</v>
      </c>
      <c r="C22" s="585">
        <f>+SUM(C8:C16)+SUM(C18:C21)</f>
        <v>6553141.5858179992</v>
      </c>
      <c r="D22" s="585">
        <f t="shared" ref="D22:G22" si="1">+SUM(D8:D16)+SUM(D18:D21)</f>
        <v>39574.405555555553</v>
      </c>
      <c r="E22" s="585">
        <f t="shared" si="1"/>
        <v>362167.80350454897</v>
      </c>
      <c r="F22" s="585">
        <f t="shared" si="1"/>
        <v>165308.95444444442</v>
      </c>
      <c r="G22" s="585">
        <f t="shared" si="1"/>
        <v>0</v>
      </c>
      <c r="H22" s="585">
        <f>+SUM(H8:H16)+SUM(H18:H21)</f>
        <v>7120192.7493225485</v>
      </c>
    </row>
    <row r="26" spans="1:8" ht="25.5">
      <c r="B26" s="513"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Normal="100" workbookViewId="0">
      <selection activeCell="C27" sqref="C27:D27"/>
    </sheetView>
  </sheetViews>
  <sheetFormatPr defaultColWidth="9.125" defaultRowHeight="12.75"/>
  <cols>
    <col min="1" max="1" width="11.875" style="514" bestFit="1" customWidth="1"/>
    <col min="2" max="2" width="114.75" style="487" customWidth="1"/>
    <col min="3" max="3" width="22.5" style="487" customWidth="1"/>
    <col min="4" max="4" width="23.5" style="487" customWidth="1"/>
    <col min="5" max="8" width="22.125" style="487" customWidth="1"/>
    <col min="9" max="9" width="41.5" style="487" customWidth="1"/>
    <col min="10" max="16384" width="9.125" style="487"/>
  </cols>
  <sheetData>
    <row r="1" spans="1:9" ht="13.5">
      <c r="A1" s="478" t="s">
        <v>30</v>
      </c>
      <c r="B1" s="3" t="str">
        <f>'Info '!$C$2</f>
        <v>Paysera Bank Georgia JSC</v>
      </c>
    </row>
    <row r="2" spans="1:9" ht="13.5">
      <c r="A2" s="478" t="s">
        <v>31</v>
      </c>
      <c r="B2" s="595">
        <f>'1. key ratios '!$B$2</f>
        <v>44926</v>
      </c>
    </row>
    <row r="3" spans="1:9">
      <c r="A3" s="479" t="s">
        <v>551</v>
      </c>
    </row>
    <row r="4" spans="1:9">
      <c r="C4" s="515" t="s">
        <v>0</v>
      </c>
      <c r="D4" s="515" t="s">
        <v>1</v>
      </c>
      <c r="E4" s="515" t="s">
        <v>2</v>
      </c>
      <c r="F4" s="515" t="s">
        <v>3</v>
      </c>
      <c r="G4" s="515" t="s">
        <v>4</v>
      </c>
      <c r="H4" s="515" t="s">
        <v>5</v>
      </c>
      <c r="I4" s="515" t="s">
        <v>8</v>
      </c>
    </row>
    <row r="5" spans="1:9" ht="44.25" customHeight="1">
      <c r="A5" s="645" t="s">
        <v>552</v>
      </c>
      <c r="B5" s="646"/>
      <c r="C5" s="659" t="s">
        <v>553</v>
      </c>
      <c r="D5" s="659"/>
      <c r="E5" s="659" t="s">
        <v>554</v>
      </c>
      <c r="F5" s="659" t="s">
        <v>555</v>
      </c>
      <c r="G5" s="657" t="s">
        <v>556</v>
      </c>
      <c r="H5" s="657" t="s">
        <v>557</v>
      </c>
      <c r="I5" s="516" t="s">
        <v>558</v>
      </c>
    </row>
    <row r="6" spans="1:9" ht="60" customHeight="1">
      <c r="A6" s="649"/>
      <c r="B6" s="650"/>
      <c r="C6" s="505" t="s">
        <v>559</v>
      </c>
      <c r="D6" s="505" t="s">
        <v>560</v>
      </c>
      <c r="E6" s="659"/>
      <c r="F6" s="659"/>
      <c r="G6" s="658"/>
      <c r="H6" s="658"/>
      <c r="I6" s="516" t="s">
        <v>561</v>
      </c>
    </row>
    <row r="7" spans="1:9">
      <c r="A7" s="485">
        <v>1</v>
      </c>
      <c r="B7" s="480" t="s">
        <v>95</v>
      </c>
      <c r="C7" s="483"/>
      <c r="D7" s="483"/>
      <c r="E7" s="483"/>
      <c r="F7" s="483"/>
      <c r="G7" s="483"/>
      <c r="H7" s="483"/>
      <c r="I7" s="484">
        <f t="shared" ref="I7:I23" si="0">C7+D7-E7-F7-G7</f>
        <v>0</v>
      </c>
    </row>
    <row r="8" spans="1:9">
      <c r="A8" s="485">
        <v>2</v>
      </c>
      <c r="B8" s="480" t="s">
        <v>96</v>
      </c>
      <c r="C8" s="483"/>
      <c r="D8" s="483"/>
      <c r="E8" s="483"/>
      <c r="F8" s="483"/>
      <c r="G8" s="483"/>
      <c r="H8" s="483"/>
      <c r="I8" s="484">
        <f t="shared" si="0"/>
        <v>0</v>
      </c>
    </row>
    <row r="9" spans="1:9">
      <c r="A9" s="485">
        <v>3</v>
      </c>
      <c r="B9" s="480" t="s">
        <v>268</v>
      </c>
      <c r="C9" s="483"/>
      <c r="D9" s="483"/>
      <c r="E9" s="483"/>
      <c r="F9" s="483"/>
      <c r="G9" s="483"/>
      <c r="H9" s="483"/>
      <c r="I9" s="484">
        <f t="shared" si="0"/>
        <v>0</v>
      </c>
    </row>
    <row r="10" spans="1:9">
      <c r="A10" s="485">
        <v>4</v>
      </c>
      <c r="B10" s="480" t="s">
        <v>97</v>
      </c>
      <c r="C10" s="483"/>
      <c r="D10" s="483"/>
      <c r="E10" s="483"/>
      <c r="F10" s="483"/>
      <c r="G10" s="483"/>
      <c r="H10" s="483"/>
      <c r="I10" s="484">
        <f t="shared" si="0"/>
        <v>0</v>
      </c>
    </row>
    <row r="11" spans="1:9">
      <c r="A11" s="485">
        <v>5</v>
      </c>
      <c r="B11" s="480" t="s">
        <v>98</v>
      </c>
      <c r="C11" s="483"/>
      <c r="D11" s="483"/>
      <c r="E11" s="483"/>
      <c r="F11" s="483"/>
      <c r="G11" s="483"/>
      <c r="H11" s="483"/>
      <c r="I11" s="484">
        <f t="shared" si="0"/>
        <v>0</v>
      </c>
    </row>
    <row r="12" spans="1:9">
      <c r="A12" s="485">
        <v>6</v>
      </c>
      <c r="B12" s="480" t="s">
        <v>99</v>
      </c>
      <c r="C12" s="483"/>
      <c r="D12" s="586">
        <v>6443624.5299999993</v>
      </c>
      <c r="E12" s="483"/>
      <c r="F12" s="483"/>
      <c r="G12" s="483"/>
      <c r="H12" s="483"/>
      <c r="I12" s="484">
        <f t="shared" si="0"/>
        <v>6443624.5299999993</v>
      </c>
    </row>
    <row r="13" spans="1:9">
      <c r="A13" s="485">
        <v>7</v>
      </c>
      <c r="B13" s="480" t="s">
        <v>100</v>
      </c>
      <c r="C13" s="483"/>
      <c r="D13" s="586"/>
      <c r="E13" s="483"/>
      <c r="F13" s="483"/>
      <c r="G13" s="483"/>
      <c r="H13" s="483"/>
      <c r="I13" s="484">
        <f t="shared" si="0"/>
        <v>0</v>
      </c>
    </row>
    <row r="14" spans="1:9">
      <c r="A14" s="485">
        <v>8</v>
      </c>
      <c r="B14" s="480" t="s">
        <v>101</v>
      </c>
      <c r="C14" s="483"/>
      <c r="D14" s="586"/>
      <c r="E14" s="483"/>
      <c r="F14" s="483"/>
      <c r="G14" s="483"/>
      <c r="H14" s="483"/>
      <c r="I14" s="484">
        <f t="shared" si="0"/>
        <v>0</v>
      </c>
    </row>
    <row r="15" spans="1:9">
      <c r="A15" s="485">
        <v>9</v>
      </c>
      <c r="B15" s="480" t="s">
        <v>102</v>
      </c>
      <c r="C15" s="483"/>
      <c r="D15" s="586"/>
      <c r="E15" s="483"/>
      <c r="F15" s="483"/>
      <c r="G15" s="483"/>
      <c r="H15" s="483"/>
      <c r="I15" s="484">
        <f t="shared" si="0"/>
        <v>0</v>
      </c>
    </row>
    <row r="16" spans="1:9">
      <c r="A16" s="485">
        <v>10</v>
      </c>
      <c r="B16" s="512" t="s">
        <v>562</v>
      </c>
      <c r="C16" s="483"/>
      <c r="D16" s="586"/>
      <c r="E16" s="483"/>
      <c r="F16" s="483"/>
      <c r="G16" s="483"/>
      <c r="H16" s="483"/>
      <c r="I16" s="484">
        <f t="shared" si="0"/>
        <v>0</v>
      </c>
    </row>
    <row r="17" spans="1:9">
      <c r="A17" s="485">
        <v>11</v>
      </c>
      <c r="B17" s="480" t="s">
        <v>104</v>
      </c>
      <c r="C17" s="483"/>
      <c r="D17" s="586"/>
      <c r="E17" s="483"/>
      <c r="F17" s="483"/>
      <c r="G17" s="483"/>
      <c r="H17" s="483"/>
      <c r="I17" s="484">
        <f t="shared" si="0"/>
        <v>0</v>
      </c>
    </row>
    <row r="18" spans="1:9">
      <c r="A18" s="485">
        <v>12</v>
      </c>
      <c r="B18" s="480" t="s">
        <v>105</v>
      </c>
      <c r="C18" s="483"/>
      <c r="D18" s="586"/>
      <c r="E18" s="483"/>
      <c r="F18" s="483"/>
      <c r="G18" s="483"/>
      <c r="H18" s="483"/>
      <c r="I18" s="484">
        <f t="shared" si="0"/>
        <v>0</v>
      </c>
    </row>
    <row r="19" spans="1:9">
      <c r="A19" s="485">
        <v>13</v>
      </c>
      <c r="B19" s="480" t="s">
        <v>246</v>
      </c>
      <c r="C19" s="483"/>
      <c r="D19" s="586"/>
      <c r="E19" s="483"/>
      <c r="F19" s="483"/>
      <c r="G19" s="483"/>
      <c r="H19" s="483"/>
      <c r="I19" s="484">
        <f t="shared" si="0"/>
        <v>0</v>
      </c>
    </row>
    <row r="20" spans="1:9">
      <c r="A20" s="485">
        <v>14</v>
      </c>
      <c r="B20" s="480" t="s">
        <v>107</v>
      </c>
      <c r="C20" s="483"/>
      <c r="D20" s="586">
        <v>878784.2193225493</v>
      </c>
      <c r="E20" s="483"/>
      <c r="F20" s="483"/>
      <c r="G20" s="483"/>
      <c r="H20" s="483"/>
      <c r="I20" s="484">
        <f t="shared" si="0"/>
        <v>878784.2193225493</v>
      </c>
    </row>
    <row r="21" spans="1:9" s="517" customFormat="1">
      <c r="A21" s="486">
        <v>15</v>
      </c>
      <c r="B21" s="489" t="s">
        <v>108</v>
      </c>
      <c r="C21" s="489">
        <f>SUM(C7:C15)+SUM(C17:C20)</f>
        <v>0</v>
      </c>
      <c r="D21" s="489">
        <f t="shared" ref="D21:H21" si="1">SUM(D7:D15)+SUM(D17:D20)</f>
        <v>7322408.7493225485</v>
      </c>
      <c r="E21" s="489">
        <f t="shared" si="1"/>
        <v>0</v>
      </c>
      <c r="F21" s="489">
        <f t="shared" si="1"/>
        <v>0</v>
      </c>
      <c r="G21" s="489">
        <f t="shared" si="1"/>
        <v>0</v>
      </c>
      <c r="H21" s="489">
        <f t="shared" si="1"/>
        <v>0</v>
      </c>
      <c r="I21" s="484">
        <f t="shared" si="0"/>
        <v>7322408.7493225485</v>
      </c>
    </row>
    <row r="22" spans="1:9">
      <c r="A22" s="518">
        <v>16</v>
      </c>
      <c r="B22" s="519" t="s">
        <v>563</v>
      </c>
      <c r="C22" s="483"/>
      <c r="D22" s="483"/>
      <c r="E22" s="483"/>
      <c r="F22" s="483"/>
      <c r="G22" s="483"/>
      <c r="H22" s="483"/>
      <c r="I22" s="484">
        <f t="shared" si="0"/>
        <v>0</v>
      </c>
    </row>
    <row r="23" spans="1:9">
      <c r="A23" s="518">
        <v>17</v>
      </c>
      <c r="B23" s="519" t="s">
        <v>564</v>
      </c>
      <c r="C23" s="483"/>
      <c r="D23" s="483"/>
      <c r="E23" s="483"/>
      <c r="F23" s="483"/>
      <c r="G23" s="483"/>
      <c r="H23" s="483"/>
      <c r="I23" s="484">
        <f t="shared" si="0"/>
        <v>0</v>
      </c>
    </row>
    <row r="26" spans="1:9" ht="25.5">
      <c r="B26" s="513"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workbookViewId="0">
      <selection activeCell="B1" sqref="B1:B2"/>
    </sheetView>
  </sheetViews>
  <sheetFormatPr defaultColWidth="9.125" defaultRowHeight="12.75"/>
  <cols>
    <col min="1" max="1" width="11" style="487" bestFit="1" customWidth="1"/>
    <col min="2" max="2" width="93.5" style="487" customWidth="1"/>
    <col min="3" max="8" width="22" style="487" customWidth="1"/>
    <col min="9" max="9" width="42.25" style="487" bestFit="1" customWidth="1"/>
    <col min="10" max="16384" width="9.125" style="487"/>
  </cols>
  <sheetData>
    <row r="1" spans="1:9" ht="13.5">
      <c r="A1" s="478" t="s">
        <v>30</v>
      </c>
      <c r="B1" s="3" t="str">
        <f>'Info '!$C$2</f>
        <v>Paysera Bank Georgia JSC</v>
      </c>
    </row>
    <row r="2" spans="1:9" ht="13.5">
      <c r="A2" s="478" t="s">
        <v>31</v>
      </c>
      <c r="B2" s="595">
        <f>'1. key ratios '!$B$2</f>
        <v>44926</v>
      </c>
    </row>
    <row r="3" spans="1:9">
      <c r="A3" s="479" t="s">
        <v>565</v>
      </c>
    </row>
    <row r="4" spans="1:9">
      <c r="C4" s="515" t="s">
        <v>0</v>
      </c>
      <c r="D4" s="515" t="s">
        <v>1</v>
      </c>
      <c r="E4" s="515" t="s">
        <v>2</v>
      </c>
      <c r="F4" s="515" t="s">
        <v>3</v>
      </c>
      <c r="G4" s="515" t="s">
        <v>4</v>
      </c>
      <c r="H4" s="515" t="s">
        <v>5</v>
      </c>
      <c r="I4" s="515" t="s">
        <v>8</v>
      </c>
    </row>
    <row r="5" spans="1:9" ht="46.5" customHeight="1">
      <c r="A5" s="645" t="s">
        <v>706</v>
      </c>
      <c r="B5" s="646"/>
      <c r="C5" s="659" t="s">
        <v>553</v>
      </c>
      <c r="D5" s="659"/>
      <c r="E5" s="659" t="s">
        <v>554</v>
      </c>
      <c r="F5" s="659" t="s">
        <v>555</v>
      </c>
      <c r="G5" s="657" t="s">
        <v>556</v>
      </c>
      <c r="H5" s="657" t="s">
        <v>557</v>
      </c>
      <c r="I5" s="516" t="s">
        <v>558</v>
      </c>
    </row>
    <row r="6" spans="1:9" ht="75" customHeight="1">
      <c r="A6" s="649"/>
      <c r="B6" s="650"/>
      <c r="C6" s="505" t="s">
        <v>559</v>
      </c>
      <c r="D6" s="505" t="s">
        <v>560</v>
      </c>
      <c r="E6" s="659"/>
      <c r="F6" s="659"/>
      <c r="G6" s="658"/>
      <c r="H6" s="658"/>
      <c r="I6" s="516" t="s">
        <v>561</v>
      </c>
    </row>
    <row r="7" spans="1:9">
      <c r="A7" s="483">
        <v>1</v>
      </c>
      <c r="B7" s="488" t="s">
        <v>696</v>
      </c>
      <c r="C7" s="483"/>
      <c r="D7" s="483"/>
      <c r="E7" s="483"/>
      <c r="F7" s="483"/>
      <c r="G7" s="483"/>
      <c r="H7" s="483"/>
      <c r="I7" s="484">
        <f t="shared" ref="I7:I34" si="0">C7+D7-E7-F7-G7</f>
        <v>0</v>
      </c>
    </row>
    <row r="8" spans="1:9">
      <c r="A8" s="483">
        <v>2</v>
      </c>
      <c r="B8" s="488" t="s">
        <v>566</v>
      </c>
      <c r="C8" s="483"/>
      <c r="D8" s="483"/>
      <c r="E8" s="483"/>
      <c r="F8" s="483"/>
      <c r="G8" s="483"/>
      <c r="H8" s="483"/>
      <c r="I8" s="484">
        <f t="shared" si="0"/>
        <v>0</v>
      </c>
    </row>
    <row r="9" spans="1:9">
      <c r="A9" s="483">
        <v>3</v>
      </c>
      <c r="B9" s="488" t="s">
        <v>567</v>
      </c>
      <c r="C9" s="483"/>
      <c r="D9" s="483"/>
      <c r="E9" s="483"/>
      <c r="F9" s="483"/>
      <c r="G9" s="483"/>
      <c r="H9" s="483"/>
      <c r="I9" s="484">
        <f t="shared" si="0"/>
        <v>0</v>
      </c>
    </row>
    <row r="10" spans="1:9">
      <c r="A10" s="483">
        <v>4</v>
      </c>
      <c r="B10" s="488" t="s">
        <v>697</v>
      </c>
      <c r="C10" s="483"/>
      <c r="D10" s="483"/>
      <c r="E10" s="483"/>
      <c r="F10" s="483"/>
      <c r="G10" s="483"/>
      <c r="H10" s="483"/>
      <c r="I10" s="484">
        <f t="shared" si="0"/>
        <v>0</v>
      </c>
    </row>
    <row r="11" spans="1:9">
      <c r="A11" s="483">
        <v>5</v>
      </c>
      <c r="B11" s="488" t="s">
        <v>568</v>
      </c>
      <c r="C11" s="483"/>
      <c r="D11" s="483"/>
      <c r="E11" s="483"/>
      <c r="F11" s="483"/>
      <c r="G11" s="483"/>
      <c r="H11" s="483"/>
      <c r="I11" s="484">
        <f t="shared" si="0"/>
        <v>0</v>
      </c>
    </row>
    <row r="12" spans="1:9">
      <c r="A12" s="483">
        <v>6</v>
      </c>
      <c r="B12" s="488" t="s">
        <v>569</v>
      </c>
      <c r="C12" s="483"/>
      <c r="D12" s="483"/>
      <c r="E12" s="483"/>
      <c r="F12" s="483"/>
      <c r="G12" s="483"/>
      <c r="H12" s="483"/>
      <c r="I12" s="484">
        <f t="shared" si="0"/>
        <v>0</v>
      </c>
    </row>
    <row r="13" spans="1:9">
      <c r="A13" s="483">
        <v>7</v>
      </c>
      <c r="B13" s="488" t="s">
        <v>570</v>
      </c>
      <c r="C13" s="483"/>
      <c r="D13" s="483"/>
      <c r="E13" s="483"/>
      <c r="F13" s="483"/>
      <c r="G13" s="483"/>
      <c r="H13" s="483"/>
      <c r="I13" s="484">
        <f t="shared" si="0"/>
        <v>0</v>
      </c>
    </row>
    <row r="14" spans="1:9">
      <c r="A14" s="483">
        <v>8</v>
      </c>
      <c r="B14" s="488" t="s">
        <v>571</v>
      </c>
      <c r="C14" s="483"/>
      <c r="D14" s="483"/>
      <c r="E14" s="483"/>
      <c r="F14" s="483"/>
      <c r="G14" s="483"/>
      <c r="H14" s="483"/>
      <c r="I14" s="484">
        <f t="shared" si="0"/>
        <v>0</v>
      </c>
    </row>
    <row r="15" spans="1:9">
      <c r="A15" s="483">
        <v>9</v>
      </c>
      <c r="B15" s="488" t="s">
        <v>572</v>
      </c>
      <c r="C15" s="483"/>
      <c r="D15" s="483"/>
      <c r="E15" s="483"/>
      <c r="F15" s="483"/>
      <c r="G15" s="483"/>
      <c r="H15" s="483"/>
      <c r="I15" s="484">
        <f t="shared" si="0"/>
        <v>0</v>
      </c>
    </row>
    <row r="16" spans="1:9">
      <c r="A16" s="483">
        <v>10</v>
      </c>
      <c r="B16" s="488" t="s">
        <v>573</v>
      </c>
      <c r="C16" s="483"/>
      <c r="D16" s="483"/>
      <c r="E16" s="483"/>
      <c r="F16" s="483"/>
      <c r="G16" s="483"/>
      <c r="H16" s="483"/>
      <c r="I16" s="484">
        <f t="shared" si="0"/>
        <v>0</v>
      </c>
    </row>
    <row r="17" spans="1:9">
      <c r="A17" s="483">
        <v>11</v>
      </c>
      <c r="B17" s="488" t="s">
        <v>574</v>
      </c>
      <c r="C17" s="483"/>
      <c r="D17" s="483"/>
      <c r="E17" s="483"/>
      <c r="F17" s="483"/>
      <c r="G17" s="483"/>
      <c r="H17" s="483"/>
      <c r="I17" s="484">
        <f t="shared" si="0"/>
        <v>0</v>
      </c>
    </row>
    <row r="18" spans="1:9">
      <c r="A18" s="483">
        <v>12</v>
      </c>
      <c r="B18" s="488" t="s">
        <v>575</v>
      </c>
      <c r="C18" s="483"/>
      <c r="D18" s="483"/>
      <c r="E18" s="483"/>
      <c r="F18" s="483"/>
      <c r="G18" s="483"/>
      <c r="H18" s="483"/>
      <c r="I18" s="484">
        <f t="shared" si="0"/>
        <v>0</v>
      </c>
    </row>
    <row r="19" spans="1:9">
      <c r="A19" s="483">
        <v>13</v>
      </c>
      <c r="B19" s="488" t="s">
        <v>576</v>
      </c>
      <c r="C19" s="483"/>
      <c r="D19" s="483"/>
      <c r="E19" s="483"/>
      <c r="F19" s="483"/>
      <c r="G19" s="483"/>
      <c r="H19" s="483"/>
      <c r="I19" s="484">
        <f t="shared" si="0"/>
        <v>0</v>
      </c>
    </row>
    <row r="20" spans="1:9">
      <c r="A20" s="483">
        <v>14</v>
      </c>
      <c r="B20" s="488" t="s">
        <v>577</v>
      </c>
      <c r="C20" s="483"/>
      <c r="D20" s="483"/>
      <c r="E20" s="483"/>
      <c r="F20" s="483"/>
      <c r="G20" s="483"/>
      <c r="H20" s="483"/>
      <c r="I20" s="484">
        <f t="shared" si="0"/>
        <v>0</v>
      </c>
    </row>
    <row r="21" spans="1:9">
      <c r="A21" s="483">
        <v>15</v>
      </c>
      <c r="B21" s="488" t="s">
        <v>578</v>
      </c>
      <c r="C21" s="483"/>
      <c r="D21" s="483"/>
      <c r="E21" s="483"/>
      <c r="F21" s="483"/>
      <c r="G21" s="483"/>
      <c r="H21" s="483"/>
      <c r="I21" s="484">
        <f t="shared" si="0"/>
        <v>0</v>
      </c>
    </row>
    <row r="22" spans="1:9">
      <c r="A22" s="483">
        <v>16</v>
      </c>
      <c r="B22" s="488" t="s">
        <v>579</v>
      </c>
      <c r="C22" s="483"/>
      <c r="D22" s="483"/>
      <c r="E22" s="483"/>
      <c r="F22" s="483"/>
      <c r="G22" s="483"/>
      <c r="H22" s="483"/>
      <c r="I22" s="484">
        <f t="shared" si="0"/>
        <v>0</v>
      </c>
    </row>
    <row r="23" spans="1:9">
      <c r="A23" s="483">
        <v>17</v>
      </c>
      <c r="B23" s="488" t="s">
        <v>700</v>
      </c>
      <c r="C23" s="483"/>
      <c r="D23" s="483"/>
      <c r="E23" s="483"/>
      <c r="F23" s="483"/>
      <c r="G23" s="483"/>
      <c r="H23" s="483"/>
      <c r="I23" s="484">
        <f t="shared" si="0"/>
        <v>0</v>
      </c>
    </row>
    <row r="24" spans="1:9">
      <c r="A24" s="483">
        <v>18</v>
      </c>
      <c r="B24" s="488" t="s">
        <v>580</v>
      </c>
      <c r="C24" s="483"/>
      <c r="D24" s="483"/>
      <c r="E24" s="483"/>
      <c r="F24" s="483"/>
      <c r="G24" s="483"/>
      <c r="H24" s="483"/>
      <c r="I24" s="484">
        <f t="shared" si="0"/>
        <v>0</v>
      </c>
    </row>
    <row r="25" spans="1:9">
      <c r="A25" s="483">
        <v>19</v>
      </c>
      <c r="B25" s="488" t="s">
        <v>581</v>
      </c>
      <c r="C25" s="483"/>
      <c r="D25" s="483"/>
      <c r="E25" s="483"/>
      <c r="F25" s="483"/>
      <c r="G25" s="483"/>
      <c r="H25" s="483"/>
      <c r="I25" s="484">
        <f t="shared" si="0"/>
        <v>0</v>
      </c>
    </row>
    <row r="26" spans="1:9">
      <c r="A26" s="483">
        <v>20</v>
      </c>
      <c r="B26" s="488" t="s">
        <v>699</v>
      </c>
      <c r="C26" s="483"/>
      <c r="D26" s="483"/>
      <c r="E26" s="483"/>
      <c r="F26" s="483"/>
      <c r="G26" s="483"/>
      <c r="H26" s="483"/>
      <c r="I26" s="484">
        <f t="shared" si="0"/>
        <v>0</v>
      </c>
    </row>
    <row r="27" spans="1:9">
      <c r="A27" s="483">
        <v>21</v>
      </c>
      <c r="B27" s="488" t="s">
        <v>582</v>
      </c>
      <c r="C27" s="483"/>
      <c r="D27" s="483"/>
      <c r="E27" s="483"/>
      <c r="F27" s="483"/>
      <c r="G27" s="483"/>
      <c r="H27" s="483"/>
      <c r="I27" s="484">
        <f t="shared" si="0"/>
        <v>0</v>
      </c>
    </row>
    <row r="28" spans="1:9">
      <c r="A28" s="483">
        <v>22</v>
      </c>
      <c r="B28" s="488" t="s">
        <v>583</v>
      </c>
      <c r="C28" s="483"/>
      <c r="D28" s="483"/>
      <c r="E28" s="483"/>
      <c r="F28" s="483"/>
      <c r="G28" s="483"/>
      <c r="H28" s="483"/>
      <c r="I28" s="484">
        <f t="shared" si="0"/>
        <v>0</v>
      </c>
    </row>
    <row r="29" spans="1:9">
      <c r="A29" s="483">
        <v>23</v>
      </c>
      <c r="B29" s="488" t="s">
        <v>584</v>
      </c>
      <c r="C29" s="483"/>
      <c r="D29" s="483"/>
      <c r="E29" s="483"/>
      <c r="F29" s="483"/>
      <c r="G29" s="483"/>
      <c r="H29" s="483"/>
      <c r="I29" s="484">
        <f t="shared" si="0"/>
        <v>0</v>
      </c>
    </row>
    <row r="30" spans="1:9">
      <c r="A30" s="483">
        <v>24</v>
      </c>
      <c r="B30" s="488" t="s">
        <v>698</v>
      </c>
      <c r="C30" s="483"/>
      <c r="D30" s="483"/>
      <c r="E30" s="483"/>
      <c r="F30" s="483"/>
      <c r="G30" s="483"/>
      <c r="H30" s="483"/>
      <c r="I30" s="484">
        <f t="shared" si="0"/>
        <v>0</v>
      </c>
    </row>
    <row r="31" spans="1:9">
      <c r="A31" s="483">
        <v>25</v>
      </c>
      <c r="B31" s="488" t="s">
        <v>585</v>
      </c>
      <c r="C31" s="483"/>
      <c r="D31" s="483"/>
      <c r="E31" s="483"/>
      <c r="F31" s="483"/>
      <c r="G31" s="483"/>
      <c r="H31" s="483"/>
      <c r="I31" s="484">
        <f t="shared" si="0"/>
        <v>0</v>
      </c>
    </row>
    <row r="32" spans="1:9">
      <c r="A32" s="483">
        <v>26</v>
      </c>
      <c r="B32" s="488" t="s">
        <v>695</v>
      </c>
      <c r="C32" s="483"/>
      <c r="D32" s="483"/>
      <c r="E32" s="483"/>
      <c r="F32" s="483"/>
      <c r="G32" s="483"/>
      <c r="H32" s="483"/>
      <c r="I32" s="484">
        <f t="shared" si="0"/>
        <v>0</v>
      </c>
    </row>
    <row r="33" spans="1:9">
      <c r="A33" s="483">
        <v>27</v>
      </c>
      <c r="B33" s="483" t="s">
        <v>586</v>
      </c>
      <c r="C33" s="483"/>
      <c r="D33" s="483"/>
      <c r="E33" s="483"/>
      <c r="F33" s="483"/>
      <c r="G33" s="483"/>
      <c r="H33" s="483"/>
      <c r="I33" s="484">
        <f t="shared" si="0"/>
        <v>0</v>
      </c>
    </row>
    <row r="34" spans="1:9">
      <c r="A34" s="483">
        <v>28</v>
      </c>
      <c r="B34" s="489" t="s">
        <v>108</v>
      </c>
      <c r="C34" s="489">
        <f>SUM(C7:C33)</f>
        <v>0</v>
      </c>
      <c r="D34" s="489">
        <f t="shared" ref="D34:H34" si="1">SUM(D7:D33)</f>
        <v>0</v>
      </c>
      <c r="E34" s="489">
        <f t="shared" si="1"/>
        <v>0</v>
      </c>
      <c r="F34" s="489">
        <f t="shared" si="1"/>
        <v>0</v>
      </c>
      <c r="G34" s="489">
        <f t="shared" si="1"/>
        <v>0</v>
      </c>
      <c r="H34" s="489">
        <f t="shared" si="1"/>
        <v>0</v>
      </c>
      <c r="I34" s="484">
        <f t="shared" si="0"/>
        <v>0</v>
      </c>
    </row>
    <row r="36" spans="1:9">
      <c r="B36" s="520"/>
    </row>
    <row r="42" spans="1:9">
      <c r="A42" s="517"/>
      <c r="B42" s="517"/>
    </row>
    <row r="43" spans="1:9">
      <c r="A43" s="517"/>
      <c r="B43" s="517"/>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B1" sqref="B1:B2"/>
    </sheetView>
  </sheetViews>
  <sheetFormatPr defaultColWidth="9.125" defaultRowHeight="12.75"/>
  <cols>
    <col min="1" max="1" width="11.875" style="487" bestFit="1" customWidth="1"/>
    <col min="2" max="2" width="108" style="487" bestFit="1" customWidth="1"/>
    <col min="3" max="4" width="35.5" style="487" customWidth="1"/>
    <col min="5" max="16384" width="9.125" style="487"/>
  </cols>
  <sheetData>
    <row r="1" spans="1:4" ht="13.5">
      <c r="A1" s="478" t="s">
        <v>30</v>
      </c>
      <c r="B1" s="3" t="str">
        <f>'Info '!$C$2</f>
        <v>Paysera Bank Georgia JSC</v>
      </c>
    </row>
    <row r="2" spans="1:4" ht="13.5">
      <c r="A2" s="478" t="s">
        <v>31</v>
      </c>
      <c r="B2" s="595">
        <f>'1. key ratios '!$B$2</f>
        <v>44926</v>
      </c>
    </row>
    <row r="3" spans="1:4">
      <c r="A3" s="479" t="s">
        <v>587</v>
      </c>
    </row>
    <row r="5" spans="1:4" ht="25.5">
      <c r="A5" s="660" t="s">
        <v>588</v>
      </c>
      <c r="B5" s="660"/>
      <c r="C5" s="509" t="s">
        <v>589</v>
      </c>
      <c r="D5" s="509" t="s">
        <v>590</v>
      </c>
    </row>
    <row r="6" spans="1:4">
      <c r="A6" s="490">
        <v>1</v>
      </c>
      <c r="B6" s="491" t="s">
        <v>591</v>
      </c>
      <c r="C6" s="483"/>
      <c r="D6" s="483"/>
    </row>
    <row r="7" spans="1:4">
      <c r="A7" s="492">
        <v>2</v>
      </c>
      <c r="B7" s="491" t="s">
        <v>592</v>
      </c>
      <c r="C7" s="483">
        <f>SUM(C8:C11)</f>
        <v>0</v>
      </c>
      <c r="D7" s="483">
        <f>SUM(D8:D11)</f>
        <v>0</v>
      </c>
    </row>
    <row r="8" spans="1:4">
      <c r="A8" s="492">
        <v>2.1</v>
      </c>
      <c r="B8" s="493" t="s">
        <v>703</v>
      </c>
      <c r="C8" s="483"/>
      <c r="D8" s="483"/>
    </row>
    <row r="9" spans="1:4">
      <c r="A9" s="492">
        <v>2.2000000000000002</v>
      </c>
      <c r="B9" s="493" t="s">
        <v>701</v>
      </c>
      <c r="C9" s="483"/>
      <c r="D9" s="483"/>
    </row>
    <row r="10" spans="1:4">
      <c r="A10" s="492">
        <v>2.2999999999999998</v>
      </c>
      <c r="B10" s="493" t="s">
        <v>593</v>
      </c>
      <c r="C10" s="483"/>
      <c r="D10" s="483"/>
    </row>
    <row r="11" spans="1:4">
      <c r="A11" s="492">
        <v>2.4</v>
      </c>
      <c r="B11" s="493" t="s">
        <v>594</v>
      </c>
      <c r="C11" s="483"/>
      <c r="D11" s="483"/>
    </row>
    <row r="12" spans="1:4">
      <c r="A12" s="490">
        <v>3</v>
      </c>
      <c r="B12" s="491" t="s">
        <v>595</v>
      </c>
      <c r="C12" s="483">
        <f>SUM(C13:C18)</f>
        <v>0</v>
      </c>
      <c r="D12" s="483">
        <f>SUM(D13:D18)</f>
        <v>0</v>
      </c>
    </row>
    <row r="13" spans="1:4">
      <c r="A13" s="492">
        <v>3.1</v>
      </c>
      <c r="B13" s="493" t="s">
        <v>596</v>
      </c>
      <c r="C13" s="483"/>
      <c r="D13" s="483"/>
    </row>
    <row r="14" spans="1:4">
      <c r="A14" s="492">
        <v>3.2</v>
      </c>
      <c r="B14" s="493" t="s">
        <v>597</v>
      </c>
      <c r="C14" s="483"/>
      <c r="D14" s="483"/>
    </row>
    <row r="15" spans="1:4">
      <c r="A15" s="492">
        <v>3.3</v>
      </c>
      <c r="B15" s="493" t="s">
        <v>692</v>
      </c>
      <c r="C15" s="483"/>
      <c r="D15" s="483"/>
    </row>
    <row r="16" spans="1:4">
      <c r="A16" s="492">
        <v>3.4</v>
      </c>
      <c r="B16" s="493" t="s">
        <v>702</v>
      </c>
      <c r="C16" s="483"/>
      <c r="D16" s="483"/>
    </row>
    <row r="17" spans="1:4">
      <c r="A17" s="492">
        <v>3.5</v>
      </c>
      <c r="B17" s="493" t="s">
        <v>598</v>
      </c>
      <c r="C17" s="483"/>
      <c r="D17" s="483"/>
    </row>
    <row r="18" spans="1:4">
      <c r="A18" s="492">
        <v>3.6</v>
      </c>
      <c r="B18" s="493" t="s">
        <v>599</v>
      </c>
      <c r="C18" s="483"/>
      <c r="D18" s="483"/>
    </row>
    <row r="19" spans="1:4">
      <c r="A19" s="494">
        <v>4</v>
      </c>
      <c r="B19" s="491" t="s">
        <v>600</v>
      </c>
      <c r="C19" s="489">
        <f>C6+C7-C12</f>
        <v>0</v>
      </c>
      <c r="D19" s="489">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B1" sqref="B1:B2"/>
    </sheetView>
  </sheetViews>
  <sheetFormatPr defaultColWidth="9.125" defaultRowHeight="12.75"/>
  <cols>
    <col min="1" max="1" width="11.875" style="487" bestFit="1" customWidth="1"/>
    <col min="2" max="2" width="124.75" style="487" customWidth="1"/>
    <col min="3" max="3" width="31.5" style="487" customWidth="1"/>
    <col min="4" max="4" width="39.125" style="487" customWidth="1"/>
    <col min="5" max="16384" width="9.125" style="487"/>
  </cols>
  <sheetData>
    <row r="1" spans="1:4" ht="13.5">
      <c r="A1" s="478" t="s">
        <v>30</v>
      </c>
      <c r="B1" s="3" t="str">
        <f>'Info '!$C$2</f>
        <v>Paysera Bank Georgia JSC</v>
      </c>
    </row>
    <row r="2" spans="1:4" ht="13.5">
      <c r="A2" s="478" t="s">
        <v>31</v>
      </c>
      <c r="B2" s="595">
        <f>'1. key ratios '!$B$2</f>
        <v>44926</v>
      </c>
    </row>
    <row r="3" spans="1:4">
      <c r="A3" s="479" t="s">
        <v>601</v>
      </c>
    </row>
    <row r="4" spans="1:4">
      <c r="A4" s="479"/>
    </row>
    <row r="5" spans="1:4" ht="15" customHeight="1">
      <c r="A5" s="661" t="s">
        <v>704</v>
      </c>
      <c r="B5" s="662"/>
      <c r="C5" s="651" t="s">
        <v>602</v>
      </c>
      <c r="D5" s="665" t="s">
        <v>603</v>
      </c>
    </row>
    <row r="6" spans="1:4">
      <c r="A6" s="663"/>
      <c r="B6" s="664"/>
      <c r="C6" s="654"/>
      <c r="D6" s="665"/>
    </row>
    <row r="7" spans="1:4">
      <c r="A7" s="489">
        <v>1</v>
      </c>
      <c r="B7" s="489" t="s">
        <v>591</v>
      </c>
      <c r="C7" s="483"/>
      <c r="D7" s="532"/>
    </row>
    <row r="8" spans="1:4">
      <c r="A8" s="483">
        <v>2</v>
      </c>
      <c r="B8" s="483" t="s">
        <v>604</v>
      </c>
      <c r="C8" s="483"/>
      <c r="D8" s="532"/>
    </row>
    <row r="9" spans="1:4">
      <c r="A9" s="483">
        <v>3</v>
      </c>
      <c r="B9" s="495" t="s">
        <v>605</v>
      </c>
      <c r="C9" s="483"/>
      <c r="D9" s="532"/>
    </row>
    <row r="10" spans="1:4">
      <c r="A10" s="483">
        <v>4</v>
      </c>
      <c r="B10" s="483" t="s">
        <v>606</v>
      </c>
      <c r="C10" s="483">
        <f>SUM(C11:C18)</f>
        <v>0</v>
      </c>
      <c r="D10" s="532"/>
    </row>
    <row r="11" spans="1:4">
      <c r="A11" s="483">
        <v>5</v>
      </c>
      <c r="B11" s="496" t="s">
        <v>607</v>
      </c>
      <c r="C11" s="483"/>
      <c r="D11" s="532"/>
    </row>
    <row r="12" spans="1:4">
      <c r="A12" s="483">
        <v>6</v>
      </c>
      <c r="B12" s="496" t="s">
        <v>608</v>
      </c>
      <c r="C12" s="483"/>
      <c r="D12" s="532"/>
    </row>
    <row r="13" spans="1:4">
      <c r="A13" s="483">
        <v>7</v>
      </c>
      <c r="B13" s="496" t="s">
        <v>609</v>
      </c>
      <c r="C13" s="483"/>
      <c r="D13" s="532"/>
    </row>
    <row r="14" spans="1:4">
      <c r="A14" s="483">
        <v>8</v>
      </c>
      <c r="B14" s="496" t="s">
        <v>610</v>
      </c>
      <c r="C14" s="483"/>
      <c r="D14" s="483"/>
    </row>
    <row r="15" spans="1:4">
      <c r="A15" s="483">
        <v>9</v>
      </c>
      <c r="B15" s="496" t="s">
        <v>611</v>
      </c>
      <c r="C15" s="483"/>
      <c r="D15" s="483"/>
    </row>
    <row r="16" spans="1:4">
      <c r="A16" s="483">
        <v>10</v>
      </c>
      <c r="B16" s="496" t="s">
        <v>612</v>
      </c>
      <c r="C16" s="483"/>
      <c r="D16" s="532"/>
    </row>
    <row r="17" spans="1:4">
      <c r="A17" s="483">
        <v>11</v>
      </c>
      <c r="B17" s="496" t="s">
        <v>613</v>
      </c>
      <c r="C17" s="483"/>
      <c r="D17" s="483"/>
    </row>
    <row r="18" spans="1:4">
      <c r="A18" s="483">
        <v>12</v>
      </c>
      <c r="B18" s="493" t="s">
        <v>709</v>
      </c>
      <c r="C18" s="483"/>
      <c r="D18" s="532"/>
    </row>
    <row r="19" spans="1:4">
      <c r="A19" s="489">
        <v>13</v>
      </c>
      <c r="B19" s="521" t="s">
        <v>600</v>
      </c>
      <c r="C19" s="489">
        <f>C7+C8+C9-C10</f>
        <v>0</v>
      </c>
      <c r="D19" s="533"/>
    </row>
    <row r="22" spans="1:4">
      <c r="B22" s="478"/>
    </row>
    <row r="23" spans="1:4">
      <c r="B23" s="478"/>
    </row>
    <row r="24" spans="1:4">
      <c r="B24" s="47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workbookViewId="0">
      <selection activeCell="B1" sqref="B1:B2"/>
    </sheetView>
  </sheetViews>
  <sheetFormatPr defaultColWidth="9.125" defaultRowHeight="12.75"/>
  <cols>
    <col min="1" max="1" width="11.875" style="487" bestFit="1" customWidth="1"/>
    <col min="2" max="2" width="80.75" style="487" customWidth="1"/>
    <col min="3" max="3" width="15.5" style="487" customWidth="1"/>
    <col min="4" max="5" width="22.25" style="487" customWidth="1"/>
    <col min="6" max="6" width="23.5" style="487" customWidth="1"/>
    <col min="7" max="14" width="22.25" style="487" customWidth="1"/>
    <col min="15" max="15" width="23.25" style="487" bestFit="1" customWidth="1"/>
    <col min="16" max="16" width="21.75" style="487" bestFit="1" customWidth="1"/>
    <col min="17" max="19" width="19" style="487" bestFit="1" customWidth="1"/>
    <col min="20" max="20" width="16.125" style="487" customWidth="1"/>
    <col min="21" max="21" width="21" style="487" customWidth="1"/>
    <col min="22" max="22" width="20" style="487" customWidth="1"/>
    <col min="23" max="16384" width="9.125" style="487"/>
  </cols>
  <sheetData>
    <row r="1" spans="1:22" ht="13.5">
      <c r="A1" s="478" t="s">
        <v>30</v>
      </c>
      <c r="B1" s="3" t="str">
        <f>'Info '!$C$2</f>
        <v>Paysera Bank Georgia JSC</v>
      </c>
    </row>
    <row r="2" spans="1:22" ht="13.5">
      <c r="A2" s="478" t="s">
        <v>31</v>
      </c>
      <c r="B2" s="595">
        <f>'1. key ratios '!$B$2</f>
        <v>44926</v>
      </c>
      <c r="C2" s="514"/>
    </row>
    <row r="3" spans="1:22">
      <c r="A3" s="479" t="s">
        <v>614</v>
      </c>
    </row>
    <row r="5" spans="1:22" ht="15" customHeight="1">
      <c r="A5" s="651" t="s">
        <v>539</v>
      </c>
      <c r="B5" s="653"/>
      <c r="C5" s="668" t="s">
        <v>615</v>
      </c>
      <c r="D5" s="669"/>
      <c r="E5" s="669"/>
      <c r="F5" s="669"/>
      <c r="G5" s="669"/>
      <c r="H5" s="669"/>
      <c r="I5" s="669"/>
      <c r="J5" s="669"/>
      <c r="K5" s="669"/>
      <c r="L5" s="669"/>
      <c r="M5" s="669"/>
      <c r="N5" s="669"/>
      <c r="O5" s="669"/>
      <c r="P5" s="669"/>
      <c r="Q5" s="669"/>
      <c r="R5" s="669"/>
      <c r="S5" s="669"/>
      <c r="T5" s="669"/>
      <c r="U5" s="670"/>
      <c r="V5" s="522"/>
    </row>
    <row r="6" spans="1:22">
      <c r="A6" s="666"/>
      <c r="B6" s="667"/>
      <c r="C6" s="671" t="s">
        <v>108</v>
      </c>
      <c r="D6" s="673" t="s">
        <v>616</v>
      </c>
      <c r="E6" s="673"/>
      <c r="F6" s="658"/>
      <c r="G6" s="674" t="s">
        <v>617</v>
      </c>
      <c r="H6" s="675"/>
      <c r="I6" s="675"/>
      <c r="J6" s="675"/>
      <c r="K6" s="676"/>
      <c r="L6" s="511"/>
      <c r="M6" s="677" t="s">
        <v>618</v>
      </c>
      <c r="N6" s="677"/>
      <c r="O6" s="658"/>
      <c r="P6" s="658"/>
      <c r="Q6" s="658"/>
      <c r="R6" s="658"/>
      <c r="S6" s="658"/>
      <c r="T6" s="658"/>
      <c r="U6" s="658"/>
      <c r="V6" s="511"/>
    </row>
    <row r="7" spans="1:22" ht="25.5">
      <c r="A7" s="654"/>
      <c r="B7" s="656"/>
      <c r="C7" s="672"/>
      <c r="D7" s="523"/>
      <c r="E7" s="516" t="s">
        <v>619</v>
      </c>
      <c r="F7" s="516" t="s">
        <v>620</v>
      </c>
      <c r="G7" s="514"/>
      <c r="H7" s="516" t="s">
        <v>619</v>
      </c>
      <c r="I7" s="516" t="s">
        <v>621</v>
      </c>
      <c r="J7" s="516" t="s">
        <v>622</v>
      </c>
      <c r="K7" s="516" t="s">
        <v>623</v>
      </c>
      <c r="L7" s="510"/>
      <c r="M7" s="505" t="s">
        <v>624</v>
      </c>
      <c r="N7" s="516" t="s">
        <v>622</v>
      </c>
      <c r="O7" s="516" t="s">
        <v>625</v>
      </c>
      <c r="P7" s="516" t="s">
        <v>626</v>
      </c>
      <c r="Q7" s="516" t="s">
        <v>627</v>
      </c>
      <c r="R7" s="516" t="s">
        <v>628</v>
      </c>
      <c r="S7" s="516" t="s">
        <v>629</v>
      </c>
      <c r="T7" s="524" t="s">
        <v>630</v>
      </c>
      <c r="U7" s="516" t="s">
        <v>631</v>
      </c>
      <c r="V7" s="522"/>
    </row>
    <row r="8" spans="1:22">
      <c r="A8" s="525">
        <v>1</v>
      </c>
      <c r="B8" s="489" t="s">
        <v>632</v>
      </c>
      <c r="C8" s="489"/>
      <c r="D8" s="483"/>
      <c r="E8" s="483"/>
      <c r="F8" s="483"/>
      <c r="G8" s="483"/>
      <c r="H8" s="483"/>
      <c r="I8" s="483"/>
      <c r="J8" s="483"/>
      <c r="K8" s="483"/>
      <c r="L8" s="483"/>
      <c r="M8" s="483"/>
      <c r="N8" s="483"/>
      <c r="O8" s="483"/>
      <c r="P8" s="483"/>
      <c r="Q8" s="483"/>
      <c r="R8" s="483"/>
      <c r="S8" s="483"/>
      <c r="T8" s="483"/>
      <c r="U8" s="483"/>
    </row>
    <row r="9" spans="1:22">
      <c r="A9" s="483">
        <v>1.1000000000000001</v>
      </c>
      <c r="B9" s="507" t="s">
        <v>633</v>
      </c>
      <c r="C9" s="507"/>
      <c r="D9" s="483"/>
      <c r="E9" s="483"/>
      <c r="F9" s="483"/>
      <c r="G9" s="483"/>
      <c r="H9" s="483"/>
      <c r="I9" s="483"/>
      <c r="J9" s="483"/>
      <c r="K9" s="483"/>
      <c r="L9" s="483"/>
      <c r="M9" s="483"/>
      <c r="N9" s="483"/>
      <c r="O9" s="483"/>
      <c r="P9" s="483"/>
      <c r="Q9" s="483"/>
      <c r="R9" s="483"/>
      <c r="S9" s="483"/>
      <c r="T9" s="483"/>
      <c r="U9" s="483"/>
    </row>
    <row r="10" spans="1:22">
      <c r="A10" s="483">
        <v>1.2</v>
      </c>
      <c r="B10" s="507" t="s">
        <v>634</v>
      </c>
      <c r="C10" s="507"/>
      <c r="D10" s="483"/>
      <c r="E10" s="483"/>
      <c r="F10" s="483"/>
      <c r="G10" s="483"/>
      <c r="H10" s="483"/>
      <c r="I10" s="483"/>
      <c r="J10" s="483"/>
      <c r="K10" s="483"/>
      <c r="L10" s="483"/>
      <c r="M10" s="483"/>
      <c r="N10" s="483"/>
      <c r="O10" s="483"/>
      <c r="P10" s="483"/>
      <c r="Q10" s="483"/>
      <c r="R10" s="483"/>
      <c r="S10" s="483"/>
      <c r="T10" s="483"/>
      <c r="U10" s="483"/>
    </row>
    <row r="11" spans="1:22">
      <c r="A11" s="483">
        <v>1.3</v>
      </c>
      <c r="B11" s="507" t="s">
        <v>635</v>
      </c>
      <c r="C11" s="507"/>
      <c r="D11" s="483"/>
      <c r="E11" s="483"/>
      <c r="F11" s="483"/>
      <c r="G11" s="483"/>
      <c r="H11" s="483"/>
      <c r="I11" s="483"/>
      <c r="J11" s="483"/>
      <c r="K11" s="483"/>
      <c r="L11" s="483"/>
      <c r="M11" s="483"/>
      <c r="N11" s="483"/>
      <c r="O11" s="483"/>
      <c r="P11" s="483"/>
      <c r="Q11" s="483"/>
      <c r="R11" s="483"/>
      <c r="S11" s="483"/>
      <c r="T11" s="483"/>
      <c r="U11" s="483"/>
    </row>
    <row r="12" spans="1:22">
      <c r="A12" s="483">
        <v>1.4</v>
      </c>
      <c r="B12" s="507" t="s">
        <v>636</v>
      </c>
      <c r="C12" s="507"/>
      <c r="D12" s="483"/>
      <c r="E12" s="483"/>
      <c r="F12" s="483"/>
      <c r="G12" s="483"/>
      <c r="H12" s="483"/>
      <c r="I12" s="483"/>
      <c r="J12" s="483"/>
      <c r="K12" s="483"/>
      <c r="L12" s="483"/>
      <c r="M12" s="483"/>
      <c r="N12" s="483"/>
      <c r="O12" s="483"/>
      <c r="P12" s="483"/>
      <c r="Q12" s="483"/>
      <c r="R12" s="483"/>
      <c r="S12" s="483"/>
      <c r="T12" s="483"/>
      <c r="U12" s="483"/>
    </row>
    <row r="13" spans="1:22">
      <c r="A13" s="483">
        <v>1.5</v>
      </c>
      <c r="B13" s="507" t="s">
        <v>637</v>
      </c>
      <c r="C13" s="507"/>
      <c r="D13" s="483"/>
      <c r="E13" s="483"/>
      <c r="F13" s="483"/>
      <c r="G13" s="483"/>
      <c r="H13" s="483"/>
      <c r="I13" s="483"/>
      <c r="J13" s="483"/>
      <c r="K13" s="483"/>
      <c r="L13" s="483"/>
      <c r="M13" s="483"/>
      <c r="N13" s="483"/>
      <c r="O13" s="483"/>
      <c r="P13" s="483"/>
      <c r="Q13" s="483"/>
      <c r="R13" s="483"/>
      <c r="S13" s="483"/>
      <c r="T13" s="483"/>
      <c r="U13" s="483"/>
    </row>
    <row r="14" spans="1:22">
      <c r="A14" s="483">
        <v>1.6</v>
      </c>
      <c r="B14" s="507" t="s">
        <v>638</v>
      </c>
      <c r="C14" s="507"/>
      <c r="D14" s="483"/>
      <c r="E14" s="483"/>
      <c r="F14" s="483"/>
      <c r="G14" s="483"/>
      <c r="H14" s="483"/>
      <c r="I14" s="483"/>
      <c r="J14" s="483"/>
      <c r="K14" s="483"/>
      <c r="L14" s="483"/>
      <c r="M14" s="483"/>
      <c r="N14" s="483"/>
      <c r="O14" s="483"/>
      <c r="P14" s="483"/>
      <c r="Q14" s="483"/>
      <c r="R14" s="483"/>
      <c r="S14" s="483"/>
      <c r="T14" s="483"/>
      <c r="U14" s="483"/>
    </row>
    <row r="15" spans="1:22">
      <c r="A15" s="525">
        <v>2</v>
      </c>
      <c r="B15" s="489" t="s">
        <v>639</v>
      </c>
      <c r="C15" s="489"/>
      <c r="D15" s="483"/>
      <c r="E15" s="483"/>
      <c r="F15" s="483"/>
      <c r="G15" s="483"/>
      <c r="H15" s="483"/>
      <c r="I15" s="483"/>
      <c r="J15" s="483"/>
      <c r="K15" s="483"/>
      <c r="L15" s="483"/>
      <c r="M15" s="483"/>
      <c r="N15" s="483"/>
      <c r="O15" s="483"/>
      <c r="P15" s="483"/>
      <c r="Q15" s="483"/>
      <c r="R15" s="483"/>
      <c r="S15" s="483"/>
      <c r="T15" s="483"/>
      <c r="U15" s="483"/>
    </row>
    <row r="16" spans="1:22">
      <c r="A16" s="483">
        <v>2.1</v>
      </c>
      <c r="B16" s="507" t="s">
        <v>633</v>
      </c>
      <c r="C16" s="507"/>
      <c r="D16" s="483"/>
      <c r="E16" s="483"/>
      <c r="F16" s="483"/>
      <c r="G16" s="483"/>
      <c r="H16" s="483"/>
      <c r="I16" s="483"/>
      <c r="J16" s="483"/>
      <c r="K16" s="483"/>
      <c r="L16" s="483"/>
      <c r="M16" s="483"/>
      <c r="N16" s="483"/>
      <c r="O16" s="483"/>
      <c r="P16" s="483"/>
      <c r="Q16" s="483"/>
      <c r="R16" s="483"/>
      <c r="S16" s="483"/>
      <c r="T16" s="483"/>
      <c r="U16" s="483"/>
    </row>
    <row r="17" spans="1:21">
      <c r="A17" s="483">
        <v>2.2000000000000002</v>
      </c>
      <c r="B17" s="507" t="s">
        <v>634</v>
      </c>
      <c r="C17" s="507"/>
      <c r="D17" s="483"/>
      <c r="E17" s="483"/>
      <c r="F17" s="483"/>
      <c r="G17" s="483"/>
      <c r="H17" s="483"/>
      <c r="I17" s="483"/>
      <c r="J17" s="483"/>
      <c r="K17" s="483"/>
      <c r="L17" s="483"/>
      <c r="M17" s="483"/>
      <c r="N17" s="483"/>
      <c r="O17" s="483"/>
      <c r="P17" s="483"/>
      <c r="Q17" s="483"/>
      <c r="R17" s="483"/>
      <c r="S17" s="483"/>
      <c r="T17" s="483"/>
      <c r="U17" s="483"/>
    </row>
    <row r="18" spans="1:21">
      <c r="A18" s="483">
        <v>2.2999999999999998</v>
      </c>
      <c r="B18" s="507" t="s">
        <v>635</v>
      </c>
      <c r="C18" s="507"/>
      <c r="D18" s="483"/>
      <c r="E18" s="483"/>
      <c r="F18" s="483"/>
      <c r="G18" s="483"/>
      <c r="H18" s="483"/>
      <c r="I18" s="483"/>
      <c r="J18" s="483"/>
      <c r="K18" s="483"/>
      <c r="L18" s="483"/>
      <c r="M18" s="483"/>
      <c r="N18" s="483"/>
      <c r="O18" s="483"/>
      <c r="P18" s="483"/>
      <c r="Q18" s="483"/>
      <c r="R18" s="483"/>
      <c r="S18" s="483"/>
      <c r="T18" s="483"/>
      <c r="U18" s="483"/>
    </row>
    <row r="19" spans="1:21">
      <c r="A19" s="483">
        <v>2.4</v>
      </c>
      <c r="B19" s="507" t="s">
        <v>636</v>
      </c>
      <c r="C19" s="507"/>
      <c r="D19" s="483"/>
      <c r="E19" s="483"/>
      <c r="F19" s="483"/>
      <c r="G19" s="483"/>
      <c r="H19" s="483"/>
      <c r="I19" s="483"/>
      <c r="J19" s="483"/>
      <c r="K19" s="483"/>
      <c r="L19" s="483"/>
      <c r="M19" s="483"/>
      <c r="N19" s="483"/>
      <c r="O19" s="483"/>
      <c r="P19" s="483"/>
      <c r="Q19" s="483"/>
      <c r="R19" s="483"/>
      <c r="S19" s="483"/>
      <c r="T19" s="483"/>
      <c r="U19" s="483"/>
    </row>
    <row r="20" spans="1:21">
      <c r="A20" s="483">
        <v>2.5</v>
      </c>
      <c r="B20" s="507" t="s">
        <v>637</v>
      </c>
      <c r="C20" s="507"/>
      <c r="D20" s="483"/>
      <c r="E20" s="483"/>
      <c r="F20" s="483"/>
      <c r="G20" s="483"/>
      <c r="H20" s="483"/>
      <c r="I20" s="483"/>
      <c r="J20" s="483"/>
      <c r="K20" s="483"/>
      <c r="L20" s="483"/>
      <c r="M20" s="483"/>
      <c r="N20" s="483"/>
      <c r="O20" s="483"/>
      <c r="P20" s="483"/>
      <c r="Q20" s="483"/>
      <c r="R20" s="483"/>
      <c r="S20" s="483"/>
      <c r="T20" s="483"/>
      <c r="U20" s="483"/>
    </row>
    <row r="21" spans="1:21">
      <c r="A21" s="483">
        <v>2.6</v>
      </c>
      <c r="B21" s="507" t="s">
        <v>638</v>
      </c>
      <c r="C21" s="507"/>
      <c r="D21" s="483"/>
      <c r="E21" s="483"/>
      <c r="F21" s="483"/>
      <c r="G21" s="483"/>
      <c r="H21" s="483"/>
      <c r="I21" s="483"/>
      <c r="J21" s="483"/>
      <c r="K21" s="483"/>
      <c r="L21" s="483"/>
      <c r="M21" s="483"/>
      <c r="N21" s="483"/>
      <c r="O21" s="483"/>
      <c r="P21" s="483"/>
      <c r="Q21" s="483"/>
      <c r="R21" s="483"/>
      <c r="S21" s="483"/>
      <c r="T21" s="483"/>
      <c r="U21" s="483"/>
    </row>
    <row r="22" spans="1:21">
      <c r="A22" s="525">
        <v>3</v>
      </c>
      <c r="B22" s="489" t="s">
        <v>694</v>
      </c>
      <c r="C22" s="489"/>
      <c r="D22" s="483"/>
      <c r="E22" s="534"/>
      <c r="F22" s="534"/>
      <c r="G22" s="483"/>
      <c r="H22" s="534"/>
      <c r="I22" s="534"/>
      <c r="J22" s="534"/>
      <c r="K22" s="534"/>
      <c r="L22" s="483"/>
      <c r="M22" s="534"/>
      <c r="N22" s="534"/>
      <c r="O22" s="534"/>
      <c r="P22" s="534"/>
      <c r="Q22" s="534"/>
      <c r="R22" s="534"/>
      <c r="S22" s="534"/>
      <c r="T22" s="534"/>
      <c r="U22" s="483"/>
    </row>
    <row r="23" spans="1:21">
      <c r="A23" s="483">
        <v>3.1</v>
      </c>
      <c r="B23" s="507" t="s">
        <v>633</v>
      </c>
      <c r="C23" s="507"/>
      <c r="D23" s="483"/>
      <c r="E23" s="534"/>
      <c r="F23" s="534"/>
      <c r="G23" s="483"/>
      <c r="H23" s="534"/>
      <c r="I23" s="534"/>
      <c r="J23" s="534"/>
      <c r="K23" s="534"/>
      <c r="L23" s="483"/>
      <c r="M23" s="534"/>
      <c r="N23" s="534"/>
      <c r="O23" s="534"/>
      <c r="P23" s="534"/>
      <c r="Q23" s="534"/>
      <c r="R23" s="534"/>
      <c r="S23" s="534"/>
      <c r="T23" s="534"/>
      <c r="U23" s="483"/>
    </row>
    <row r="24" spans="1:21">
      <c r="A24" s="483">
        <v>3.2</v>
      </c>
      <c r="B24" s="507" t="s">
        <v>634</v>
      </c>
      <c r="C24" s="507"/>
      <c r="D24" s="483"/>
      <c r="E24" s="534"/>
      <c r="F24" s="534"/>
      <c r="G24" s="483"/>
      <c r="H24" s="534"/>
      <c r="I24" s="534"/>
      <c r="J24" s="534"/>
      <c r="K24" s="534"/>
      <c r="L24" s="483"/>
      <c r="M24" s="534"/>
      <c r="N24" s="534"/>
      <c r="O24" s="534"/>
      <c r="P24" s="534"/>
      <c r="Q24" s="534"/>
      <c r="R24" s="534"/>
      <c r="S24" s="534"/>
      <c r="T24" s="534"/>
      <c r="U24" s="483"/>
    </row>
    <row r="25" spans="1:21">
      <c r="A25" s="483">
        <v>3.3</v>
      </c>
      <c r="B25" s="507" t="s">
        <v>635</v>
      </c>
      <c r="C25" s="507"/>
      <c r="D25" s="483"/>
      <c r="E25" s="534"/>
      <c r="F25" s="534"/>
      <c r="G25" s="483"/>
      <c r="H25" s="534"/>
      <c r="I25" s="534"/>
      <c r="J25" s="534"/>
      <c r="K25" s="534"/>
      <c r="L25" s="483"/>
      <c r="M25" s="534"/>
      <c r="N25" s="534"/>
      <c r="O25" s="534"/>
      <c r="P25" s="534"/>
      <c r="Q25" s="534"/>
      <c r="R25" s="534"/>
      <c r="S25" s="534"/>
      <c r="T25" s="534"/>
      <c r="U25" s="483"/>
    </row>
    <row r="26" spans="1:21">
      <c r="A26" s="483">
        <v>3.4</v>
      </c>
      <c r="B26" s="507" t="s">
        <v>636</v>
      </c>
      <c r="C26" s="507"/>
      <c r="D26" s="483"/>
      <c r="E26" s="534"/>
      <c r="F26" s="534"/>
      <c r="G26" s="483"/>
      <c r="H26" s="534"/>
      <c r="I26" s="534"/>
      <c r="J26" s="534"/>
      <c r="K26" s="534"/>
      <c r="L26" s="483"/>
      <c r="M26" s="534"/>
      <c r="N26" s="534"/>
      <c r="O26" s="534"/>
      <c r="P26" s="534"/>
      <c r="Q26" s="534"/>
      <c r="R26" s="534"/>
      <c r="S26" s="534"/>
      <c r="T26" s="534"/>
      <c r="U26" s="483"/>
    </row>
    <row r="27" spans="1:21">
      <c r="A27" s="483">
        <v>3.5</v>
      </c>
      <c r="B27" s="507" t="s">
        <v>637</v>
      </c>
      <c r="C27" s="507"/>
      <c r="D27" s="483"/>
      <c r="E27" s="534"/>
      <c r="F27" s="534"/>
      <c r="G27" s="483"/>
      <c r="H27" s="534"/>
      <c r="I27" s="534"/>
      <c r="J27" s="534"/>
      <c r="K27" s="534"/>
      <c r="L27" s="483"/>
      <c r="M27" s="534"/>
      <c r="N27" s="534"/>
      <c r="O27" s="534"/>
      <c r="P27" s="534"/>
      <c r="Q27" s="534"/>
      <c r="R27" s="534"/>
      <c r="S27" s="534"/>
      <c r="T27" s="534"/>
      <c r="U27" s="483"/>
    </row>
    <row r="28" spans="1:21">
      <c r="A28" s="483">
        <v>3.6</v>
      </c>
      <c r="B28" s="507" t="s">
        <v>638</v>
      </c>
      <c r="C28" s="507"/>
      <c r="D28" s="483"/>
      <c r="E28" s="534"/>
      <c r="F28" s="534"/>
      <c r="G28" s="483"/>
      <c r="H28" s="534"/>
      <c r="I28" s="534"/>
      <c r="J28" s="534"/>
      <c r="K28" s="534"/>
      <c r="L28" s="483"/>
      <c r="M28" s="534"/>
      <c r="N28" s="534"/>
      <c r="O28" s="534"/>
      <c r="P28" s="534"/>
      <c r="Q28" s="534"/>
      <c r="R28" s="534"/>
      <c r="S28" s="534"/>
      <c r="T28" s="534"/>
      <c r="U28" s="483"/>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workbookViewId="0">
      <selection activeCell="B1" sqref="B1:B2"/>
    </sheetView>
  </sheetViews>
  <sheetFormatPr defaultColWidth="9.125" defaultRowHeight="12.75"/>
  <cols>
    <col min="1" max="1" width="11.875" style="487" bestFit="1" customWidth="1"/>
    <col min="2" max="2" width="90.25" style="487" bestFit="1" customWidth="1"/>
    <col min="3" max="3" width="19.625" style="487" customWidth="1"/>
    <col min="4" max="4" width="21.125" style="487" customWidth="1"/>
    <col min="5" max="5" width="17.125" style="487" customWidth="1"/>
    <col min="6" max="6" width="22.25" style="487" customWidth="1"/>
    <col min="7" max="7" width="19.25" style="487" customWidth="1"/>
    <col min="8" max="8" width="17.125" style="487" customWidth="1"/>
    <col min="9" max="14" width="22.25" style="487" customWidth="1"/>
    <col min="15" max="15" width="23" style="487" customWidth="1"/>
    <col min="16" max="16" width="21.75" style="487" bestFit="1" customWidth="1"/>
    <col min="17" max="19" width="19" style="487" bestFit="1" customWidth="1"/>
    <col min="20" max="20" width="14.75" style="487" customWidth="1"/>
    <col min="21" max="21" width="20" style="487" customWidth="1"/>
    <col min="22" max="16384" width="9.125" style="487"/>
  </cols>
  <sheetData>
    <row r="1" spans="1:21" ht="13.5">
      <c r="A1" s="478" t="s">
        <v>30</v>
      </c>
      <c r="B1" s="3" t="str">
        <f>'Info '!$C$2</f>
        <v>Paysera Bank Georgia JSC</v>
      </c>
    </row>
    <row r="2" spans="1:21" ht="13.5">
      <c r="A2" s="478" t="s">
        <v>31</v>
      </c>
      <c r="B2" s="595">
        <f>'1. key ratios '!$B$2</f>
        <v>44926</v>
      </c>
      <c r="C2" s="433"/>
    </row>
    <row r="3" spans="1:21">
      <c r="A3" s="479" t="s">
        <v>641</v>
      </c>
    </row>
    <row r="5" spans="1:21" ht="13.5" customHeight="1">
      <c r="A5" s="678" t="s">
        <v>642</v>
      </c>
      <c r="B5" s="679"/>
      <c r="C5" s="687" t="s">
        <v>643</v>
      </c>
      <c r="D5" s="688"/>
      <c r="E5" s="688"/>
      <c r="F5" s="688"/>
      <c r="G5" s="688"/>
      <c r="H5" s="688"/>
      <c r="I5" s="688"/>
      <c r="J5" s="688"/>
      <c r="K5" s="688"/>
      <c r="L5" s="688"/>
      <c r="M5" s="688"/>
      <c r="N5" s="688"/>
      <c r="O5" s="688"/>
      <c r="P5" s="688"/>
      <c r="Q5" s="688"/>
      <c r="R5" s="688"/>
      <c r="S5" s="688"/>
      <c r="T5" s="689"/>
      <c r="U5" s="522"/>
    </row>
    <row r="6" spans="1:21">
      <c r="A6" s="680"/>
      <c r="B6" s="681"/>
      <c r="C6" s="671" t="s">
        <v>108</v>
      </c>
      <c r="D6" s="684" t="s">
        <v>644</v>
      </c>
      <c r="E6" s="684"/>
      <c r="F6" s="685"/>
      <c r="G6" s="686" t="s">
        <v>645</v>
      </c>
      <c r="H6" s="684"/>
      <c r="I6" s="684"/>
      <c r="J6" s="684"/>
      <c r="K6" s="685"/>
      <c r="L6" s="674" t="s">
        <v>646</v>
      </c>
      <c r="M6" s="675"/>
      <c r="N6" s="675"/>
      <c r="O6" s="675"/>
      <c r="P6" s="675"/>
      <c r="Q6" s="675"/>
      <c r="R6" s="675"/>
      <c r="S6" s="675"/>
      <c r="T6" s="676"/>
      <c r="U6" s="511"/>
    </row>
    <row r="7" spans="1:21">
      <c r="A7" s="682"/>
      <c r="B7" s="683"/>
      <c r="C7" s="672"/>
      <c r="E7" s="505" t="s">
        <v>619</v>
      </c>
      <c r="F7" s="516" t="s">
        <v>620</v>
      </c>
      <c r="H7" s="505" t="s">
        <v>619</v>
      </c>
      <c r="I7" s="516" t="s">
        <v>621</v>
      </c>
      <c r="J7" s="516" t="s">
        <v>622</v>
      </c>
      <c r="K7" s="516" t="s">
        <v>623</v>
      </c>
      <c r="L7" s="526"/>
      <c r="M7" s="505" t="s">
        <v>624</v>
      </c>
      <c r="N7" s="516" t="s">
        <v>622</v>
      </c>
      <c r="O7" s="516" t="s">
        <v>625</v>
      </c>
      <c r="P7" s="516" t="s">
        <v>626</v>
      </c>
      <c r="Q7" s="516" t="s">
        <v>627</v>
      </c>
      <c r="R7" s="516" t="s">
        <v>628</v>
      </c>
      <c r="S7" s="516" t="s">
        <v>629</v>
      </c>
      <c r="T7" s="524" t="s">
        <v>630</v>
      </c>
      <c r="U7" s="522"/>
    </row>
    <row r="8" spans="1:21">
      <c r="A8" s="526">
        <v>1</v>
      </c>
      <c r="B8" s="521" t="s">
        <v>632</v>
      </c>
      <c r="C8" s="521"/>
      <c r="D8" s="483"/>
      <c r="E8" s="483"/>
      <c r="F8" s="483"/>
      <c r="G8" s="483"/>
      <c r="H8" s="483"/>
      <c r="I8" s="483"/>
      <c r="J8" s="483"/>
      <c r="K8" s="483"/>
      <c r="L8" s="483"/>
      <c r="M8" s="483"/>
      <c r="N8" s="483"/>
      <c r="O8" s="483"/>
      <c r="P8" s="483"/>
      <c r="Q8" s="483"/>
      <c r="R8" s="483"/>
      <c r="S8" s="483"/>
      <c r="T8" s="483"/>
    </row>
    <row r="9" spans="1:21">
      <c r="A9" s="507">
        <v>1.1000000000000001</v>
      </c>
      <c r="B9" s="507" t="s">
        <v>647</v>
      </c>
      <c r="C9" s="507"/>
      <c r="D9" s="483"/>
      <c r="E9" s="483"/>
      <c r="F9" s="483"/>
      <c r="G9" s="483"/>
      <c r="H9" s="483"/>
      <c r="I9" s="483"/>
      <c r="J9" s="483"/>
      <c r="K9" s="483"/>
      <c r="L9" s="483"/>
      <c r="M9" s="483"/>
      <c r="N9" s="483"/>
      <c r="O9" s="483"/>
      <c r="P9" s="483"/>
      <c r="Q9" s="483"/>
      <c r="R9" s="483"/>
      <c r="S9" s="483"/>
      <c r="T9" s="483"/>
    </row>
    <row r="10" spans="1:21">
      <c r="A10" s="527" t="s">
        <v>14</v>
      </c>
      <c r="B10" s="527" t="s">
        <v>648</v>
      </c>
      <c r="C10" s="527"/>
      <c r="D10" s="483"/>
      <c r="E10" s="483"/>
      <c r="F10" s="483"/>
      <c r="G10" s="483"/>
      <c r="H10" s="483"/>
      <c r="I10" s="483"/>
      <c r="J10" s="483"/>
      <c r="K10" s="483"/>
      <c r="L10" s="483"/>
      <c r="M10" s="483"/>
      <c r="N10" s="483"/>
      <c r="O10" s="483"/>
      <c r="P10" s="483"/>
      <c r="Q10" s="483"/>
      <c r="R10" s="483"/>
      <c r="S10" s="483"/>
      <c r="T10" s="483"/>
    </row>
    <row r="11" spans="1:21">
      <c r="A11" s="497" t="s">
        <v>649</v>
      </c>
      <c r="B11" s="497" t="s">
        <v>650</v>
      </c>
      <c r="C11" s="497"/>
      <c r="D11" s="483"/>
      <c r="E11" s="483"/>
      <c r="F11" s="483"/>
      <c r="G11" s="483"/>
      <c r="H11" s="483"/>
      <c r="I11" s="483"/>
      <c r="J11" s="483"/>
      <c r="K11" s="483"/>
      <c r="L11" s="483"/>
      <c r="M11" s="483"/>
      <c r="N11" s="483"/>
      <c r="O11" s="483"/>
      <c r="P11" s="483"/>
      <c r="Q11" s="483"/>
      <c r="R11" s="483"/>
      <c r="S11" s="483"/>
      <c r="T11" s="483"/>
    </row>
    <row r="12" spans="1:21">
      <c r="A12" s="497" t="s">
        <v>651</v>
      </c>
      <c r="B12" s="497" t="s">
        <v>652</v>
      </c>
      <c r="C12" s="497"/>
      <c r="D12" s="483"/>
      <c r="E12" s="483"/>
      <c r="F12" s="483"/>
      <c r="G12" s="483"/>
      <c r="H12" s="483"/>
      <c r="I12" s="483"/>
      <c r="J12" s="483"/>
      <c r="K12" s="483"/>
      <c r="L12" s="483"/>
      <c r="M12" s="483"/>
      <c r="N12" s="483"/>
      <c r="O12" s="483"/>
      <c r="P12" s="483"/>
      <c r="Q12" s="483"/>
      <c r="R12" s="483"/>
      <c r="S12" s="483"/>
      <c r="T12" s="483"/>
    </row>
    <row r="13" spans="1:21">
      <c r="A13" s="497" t="s">
        <v>653</v>
      </c>
      <c r="B13" s="497" t="s">
        <v>654</v>
      </c>
      <c r="C13" s="497"/>
      <c r="D13" s="483"/>
      <c r="E13" s="483"/>
      <c r="F13" s="483"/>
      <c r="G13" s="483"/>
      <c r="H13" s="483"/>
      <c r="I13" s="483"/>
      <c r="J13" s="483"/>
      <c r="K13" s="483"/>
      <c r="L13" s="483"/>
      <c r="M13" s="483"/>
      <c r="N13" s="483"/>
      <c r="O13" s="483"/>
      <c r="P13" s="483"/>
      <c r="Q13" s="483"/>
      <c r="R13" s="483"/>
      <c r="S13" s="483"/>
      <c r="T13" s="483"/>
    </row>
    <row r="14" spans="1:21">
      <c r="A14" s="497" t="s">
        <v>655</v>
      </c>
      <c r="B14" s="497" t="s">
        <v>656</v>
      </c>
      <c r="C14" s="497"/>
      <c r="D14" s="483"/>
      <c r="E14" s="483"/>
      <c r="F14" s="483"/>
      <c r="G14" s="483"/>
      <c r="H14" s="483"/>
      <c r="I14" s="483"/>
      <c r="J14" s="483"/>
      <c r="K14" s="483"/>
      <c r="L14" s="483"/>
      <c r="M14" s="483"/>
      <c r="N14" s="483"/>
      <c r="O14" s="483"/>
      <c r="P14" s="483"/>
      <c r="Q14" s="483"/>
      <c r="R14" s="483"/>
      <c r="S14" s="483"/>
      <c r="T14" s="483"/>
    </row>
    <row r="15" spans="1:21">
      <c r="A15" s="498">
        <v>1.2</v>
      </c>
      <c r="B15" s="498" t="s">
        <v>657</v>
      </c>
      <c r="C15" s="498"/>
      <c r="D15" s="483"/>
      <c r="E15" s="483"/>
      <c r="F15" s="483"/>
      <c r="G15" s="483"/>
      <c r="H15" s="483"/>
      <c r="I15" s="483"/>
      <c r="J15" s="483"/>
      <c r="K15" s="483"/>
      <c r="L15" s="483"/>
      <c r="M15" s="483"/>
      <c r="N15" s="483"/>
      <c r="O15" s="483"/>
      <c r="P15" s="483"/>
      <c r="Q15" s="483"/>
      <c r="R15" s="483"/>
      <c r="S15" s="483"/>
      <c r="T15" s="483"/>
    </row>
    <row r="16" spans="1:21">
      <c r="A16" s="507">
        <v>1.3</v>
      </c>
      <c r="B16" s="498" t="s">
        <v>705</v>
      </c>
      <c r="C16" s="483"/>
      <c r="D16" s="483"/>
      <c r="E16" s="483"/>
      <c r="F16" s="483"/>
      <c r="G16" s="483"/>
      <c r="H16" s="483"/>
      <c r="I16" s="483"/>
      <c r="J16" s="483"/>
      <c r="K16" s="483"/>
      <c r="L16" s="483"/>
      <c r="M16" s="483"/>
      <c r="N16" s="483"/>
      <c r="O16" s="483"/>
      <c r="P16" s="483"/>
      <c r="Q16" s="483"/>
      <c r="R16" s="483"/>
      <c r="S16" s="483"/>
      <c r="T16" s="483"/>
    </row>
    <row r="17" spans="1:20">
      <c r="A17" s="501" t="s">
        <v>658</v>
      </c>
      <c r="B17" s="499" t="s">
        <v>659</v>
      </c>
      <c r="C17" s="499"/>
      <c r="D17" s="483"/>
      <c r="E17" s="483"/>
      <c r="F17" s="483"/>
      <c r="G17" s="483"/>
      <c r="H17" s="483"/>
      <c r="I17" s="483"/>
      <c r="J17" s="483"/>
      <c r="K17" s="483"/>
      <c r="L17" s="483"/>
      <c r="M17" s="483"/>
      <c r="N17" s="483"/>
      <c r="O17" s="483"/>
      <c r="P17" s="483"/>
      <c r="Q17" s="483"/>
      <c r="R17" s="483"/>
      <c r="S17" s="483"/>
      <c r="T17" s="483"/>
    </row>
    <row r="18" spans="1:20">
      <c r="A18" s="500" t="s">
        <v>660</v>
      </c>
      <c r="B18" s="500" t="s">
        <v>661</v>
      </c>
      <c r="C18" s="500"/>
      <c r="D18" s="483"/>
      <c r="E18" s="483"/>
      <c r="F18" s="483"/>
      <c r="G18" s="483"/>
      <c r="H18" s="483"/>
      <c r="I18" s="483"/>
      <c r="J18" s="483"/>
      <c r="K18" s="483"/>
      <c r="L18" s="483"/>
      <c r="M18" s="483"/>
      <c r="N18" s="483"/>
      <c r="O18" s="483"/>
      <c r="P18" s="483"/>
      <c r="Q18" s="483"/>
      <c r="R18" s="483"/>
      <c r="S18" s="483"/>
      <c r="T18" s="483"/>
    </row>
    <row r="19" spans="1:20">
      <c r="A19" s="501" t="s">
        <v>662</v>
      </c>
      <c r="B19" s="501" t="s">
        <v>663</v>
      </c>
      <c r="C19" s="501"/>
      <c r="D19" s="483"/>
      <c r="E19" s="483"/>
      <c r="F19" s="483"/>
      <c r="G19" s="483"/>
      <c r="H19" s="483"/>
      <c r="I19" s="483"/>
      <c r="J19" s="483"/>
      <c r="K19" s="483"/>
      <c r="L19" s="483"/>
      <c r="M19" s="483"/>
      <c r="N19" s="483"/>
      <c r="O19" s="483"/>
      <c r="P19" s="483"/>
      <c r="Q19" s="483"/>
      <c r="R19" s="483"/>
      <c r="S19" s="483"/>
      <c r="T19" s="483"/>
    </row>
    <row r="20" spans="1:20">
      <c r="A20" s="500" t="s">
        <v>664</v>
      </c>
      <c r="B20" s="500" t="s">
        <v>661</v>
      </c>
      <c r="C20" s="500"/>
      <c r="D20" s="483"/>
      <c r="E20" s="483"/>
      <c r="F20" s="483"/>
      <c r="G20" s="483"/>
      <c r="H20" s="483"/>
      <c r="I20" s="483"/>
      <c r="J20" s="483"/>
      <c r="K20" s="483"/>
      <c r="L20" s="483"/>
      <c r="M20" s="483"/>
      <c r="N20" s="483"/>
      <c r="O20" s="483"/>
      <c r="P20" s="483"/>
      <c r="Q20" s="483"/>
      <c r="R20" s="483"/>
      <c r="S20" s="483"/>
      <c r="T20" s="483"/>
    </row>
    <row r="21" spans="1:20">
      <c r="A21" s="502">
        <v>1.4</v>
      </c>
      <c r="B21" s="503" t="s">
        <v>665</v>
      </c>
      <c r="C21" s="503"/>
      <c r="D21" s="483"/>
      <c r="E21" s="483"/>
      <c r="F21" s="483"/>
      <c r="G21" s="483"/>
      <c r="H21" s="483"/>
      <c r="I21" s="483"/>
      <c r="J21" s="483"/>
      <c r="K21" s="483"/>
      <c r="L21" s="483"/>
      <c r="M21" s="483"/>
      <c r="N21" s="483"/>
      <c r="O21" s="483"/>
      <c r="P21" s="483"/>
      <c r="Q21" s="483"/>
      <c r="R21" s="483"/>
      <c r="S21" s="483"/>
      <c r="T21" s="483"/>
    </row>
    <row r="22" spans="1:20">
      <c r="A22" s="502">
        <v>1.5</v>
      </c>
      <c r="B22" s="503" t="s">
        <v>666</v>
      </c>
      <c r="C22" s="503"/>
      <c r="D22" s="483"/>
      <c r="E22" s="483"/>
      <c r="F22" s="483"/>
      <c r="G22" s="483"/>
      <c r="H22" s="483"/>
      <c r="I22" s="483"/>
      <c r="J22" s="483"/>
      <c r="K22" s="483"/>
      <c r="L22" s="483"/>
      <c r="M22" s="483"/>
      <c r="N22" s="483"/>
      <c r="O22" s="483"/>
      <c r="P22" s="483"/>
      <c r="Q22" s="483"/>
      <c r="R22" s="483"/>
      <c r="S22" s="483"/>
      <c r="T22" s="483"/>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workbookViewId="0">
      <selection activeCell="B1" sqref="B1:B2"/>
    </sheetView>
  </sheetViews>
  <sheetFormatPr defaultColWidth="9.125" defaultRowHeight="12.75"/>
  <cols>
    <col min="1" max="1" width="11.875" style="487" bestFit="1" customWidth="1"/>
    <col min="2" max="2" width="93.5" style="487" customWidth="1"/>
    <col min="3" max="3" width="14.625" style="487" customWidth="1"/>
    <col min="4" max="5" width="11.5" style="487" customWidth="1"/>
    <col min="6" max="7" width="11.5" style="522" customWidth="1"/>
    <col min="8" max="9" width="11.5" style="487" customWidth="1"/>
    <col min="10" max="14" width="11.5" style="522" customWidth="1"/>
    <col min="15" max="15" width="18.875" style="487" bestFit="1" customWidth="1"/>
    <col min="16" max="16384" width="9.125" style="487"/>
  </cols>
  <sheetData>
    <row r="1" spans="1:15" ht="13.5">
      <c r="A1" s="478" t="s">
        <v>30</v>
      </c>
      <c r="B1" s="3" t="str">
        <f>'Info '!$C$2</f>
        <v>Paysera Bank Georgia JSC</v>
      </c>
      <c r="F1" s="487"/>
      <c r="G1" s="487"/>
      <c r="J1" s="487"/>
      <c r="K1" s="487"/>
      <c r="L1" s="487"/>
      <c r="M1" s="487"/>
      <c r="N1" s="487"/>
    </row>
    <row r="2" spans="1:15" ht="13.5">
      <c r="A2" s="478" t="s">
        <v>31</v>
      </c>
      <c r="B2" s="595">
        <f>'1. key ratios '!$B$2</f>
        <v>44926</v>
      </c>
      <c r="F2" s="487"/>
      <c r="G2" s="487"/>
      <c r="J2" s="487"/>
      <c r="K2" s="487"/>
      <c r="L2" s="487"/>
      <c r="M2" s="487"/>
      <c r="N2" s="487"/>
    </row>
    <row r="3" spans="1:15">
      <c r="A3" s="479" t="s">
        <v>667</v>
      </c>
      <c r="F3" s="487"/>
      <c r="G3" s="487"/>
      <c r="J3" s="487"/>
      <c r="K3" s="487"/>
      <c r="L3" s="487"/>
      <c r="M3" s="487"/>
      <c r="N3" s="487"/>
    </row>
    <row r="4" spans="1:15">
      <c r="F4" s="487"/>
      <c r="G4" s="487"/>
      <c r="J4" s="487"/>
      <c r="K4" s="487"/>
      <c r="L4" s="487"/>
      <c r="M4" s="487"/>
      <c r="N4" s="487"/>
    </row>
    <row r="5" spans="1:15" ht="46.5" customHeight="1">
      <c r="A5" s="645" t="s">
        <v>693</v>
      </c>
      <c r="B5" s="646"/>
      <c r="C5" s="690" t="s">
        <v>668</v>
      </c>
      <c r="D5" s="691"/>
      <c r="E5" s="691"/>
      <c r="F5" s="691"/>
      <c r="G5" s="691"/>
      <c r="H5" s="692"/>
      <c r="I5" s="690" t="s">
        <v>669</v>
      </c>
      <c r="J5" s="693"/>
      <c r="K5" s="693"/>
      <c r="L5" s="693"/>
      <c r="M5" s="693"/>
      <c r="N5" s="694"/>
      <c r="O5" s="695" t="s">
        <v>670</v>
      </c>
    </row>
    <row r="6" spans="1:15" ht="75" customHeight="1">
      <c r="A6" s="649"/>
      <c r="B6" s="650"/>
      <c r="C6" s="504"/>
      <c r="D6" s="505" t="s">
        <v>671</v>
      </c>
      <c r="E6" s="505" t="s">
        <v>672</v>
      </c>
      <c r="F6" s="505" t="s">
        <v>673</v>
      </c>
      <c r="G6" s="505" t="s">
        <v>674</v>
      </c>
      <c r="H6" s="505" t="s">
        <v>675</v>
      </c>
      <c r="I6" s="510"/>
      <c r="J6" s="505" t="s">
        <v>671</v>
      </c>
      <c r="K6" s="505" t="s">
        <v>672</v>
      </c>
      <c r="L6" s="505" t="s">
        <v>673</v>
      </c>
      <c r="M6" s="505" t="s">
        <v>674</v>
      </c>
      <c r="N6" s="505" t="s">
        <v>675</v>
      </c>
      <c r="O6" s="696"/>
    </row>
    <row r="7" spans="1:15">
      <c r="A7" s="483">
        <v>1</v>
      </c>
      <c r="B7" s="488" t="s">
        <v>696</v>
      </c>
      <c r="C7" s="488"/>
      <c r="D7" s="483"/>
      <c r="E7" s="483"/>
      <c r="F7" s="528"/>
      <c r="G7" s="528"/>
      <c r="H7" s="483"/>
      <c r="I7" s="483"/>
      <c r="J7" s="528"/>
      <c r="K7" s="528"/>
      <c r="L7" s="528"/>
      <c r="M7" s="528"/>
      <c r="N7" s="528"/>
      <c r="O7" s="483"/>
    </row>
    <row r="8" spans="1:15">
      <c r="A8" s="483">
        <v>2</v>
      </c>
      <c r="B8" s="488" t="s">
        <v>566</v>
      </c>
      <c r="C8" s="488"/>
      <c r="D8" s="483"/>
      <c r="E8" s="483"/>
      <c r="F8" s="516"/>
      <c r="G8" s="516"/>
      <c r="H8" s="483"/>
      <c r="I8" s="483"/>
      <c r="J8" s="516"/>
      <c r="K8" s="516"/>
      <c r="L8" s="516"/>
      <c r="M8" s="516"/>
      <c r="N8" s="516"/>
      <c r="O8" s="483"/>
    </row>
    <row r="9" spans="1:15">
      <c r="A9" s="483">
        <v>3</v>
      </c>
      <c r="B9" s="488" t="s">
        <v>567</v>
      </c>
      <c r="C9" s="488"/>
      <c r="D9" s="483"/>
      <c r="E9" s="483"/>
      <c r="F9" s="515"/>
      <c r="G9" s="515"/>
      <c r="H9" s="483"/>
      <c r="I9" s="483"/>
      <c r="J9" s="515"/>
      <c r="K9" s="515"/>
      <c r="L9" s="515"/>
      <c r="M9" s="515"/>
      <c r="N9" s="515"/>
      <c r="O9" s="483"/>
    </row>
    <row r="10" spans="1:15">
      <c r="A10" s="483">
        <v>4</v>
      </c>
      <c r="B10" s="488" t="s">
        <v>697</v>
      </c>
      <c r="C10" s="488"/>
      <c r="D10" s="483"/>
      <c r="E10" s="483"/>
      <c r="F10" s="515"/>
      <c r="G10" s="515"/>
      <c r="H10" s="483"/>
      <c r="I10" s="483"/>
      <c r="J10" s="515"/>
      <c r="K10" s="515"/>
      <c r="L10" s="515"/>
      <c r="M10" s="515"/>
      <c r="N10" s="515"/>
      <c r="O10" s="483"/>
    </row>
    <row r="11" spans="1:15">
      <c r="A11" s="483">
        <v>5</v>
      </c>
      <c r="B11" s="488" t="s">
        <v>568</v>
      </c>
      <c r="C11" s="488"/>
      <c r="D11" s="483"/>
      <c r="E11" s="483"/>
      <c r="F11" s="515"/>
      <c r="G11" s="515"/>
      <c r="H11" s="483"/>
      <c r="I11" s="483"/>
      <c r="J11" s="515"/>
      <c r="K11" s="515"/>
      <c r="L11" s="515"/>
      <c r="M11" s="515"/>
      <c r="N11" s="515"/>
      <c r="O11" s="483"/>
    </row>
    <row r="12" spans="1:15">
      <c r="A12" s="483">
        <v>6</v>
      </c>
      <c r="B12" s="488" t="s">
        <v>569</v>
      </c>
      <c r="C12" s="488"/>
      <c r="D12" s="483"/>
      <c r="E12" s="483"/>
      <c r="F12" s="515"/>
      <c r="G12" s="515"/>
      <c r="H12" s="483"/>
      <c r="I12" s="483"/>
      <c r="J12" s="515"/>
      <c r="K12" s="515"/>
      <c r="L12" s="515"/>
      <c r="M12" s="515"/>
      <c r="N12" s="515"/>
      <c r="O12" s="483"/>
    </row>
    <row r="13" spans="1:15">
      <c r="A13" s="483">
        <v>7</v>
      </c>
      <c r="B13" s="488" t="s">
        <v>570</v>
      </c>
      <c r="C13" s="488"/>
      <c r="D13" s="483"/>
      <c r="E13" s="483"/>
      <c r="F13" s="515"/>
      <c r="G13" s="515"/>
      <c r="H13" s="483"/>
      <c r="I13" s="483"/>
      <c r="J13" s="515"/>
      <c r="K13" s="515"/>
      <c r="L13" s="515"/>
      <c r="M13" s="515"/>
      <c r="N13" s="515"/>
      <c r="O13" s="483"/>
    </row>
    <row r="14" spans="1:15">
      <c r="A14" s="483">
        <v>8</v>
      </c>
      <c r="B14" s="488" t="s">
        <v>571</v>
      </c>
      <c r="C14" s="488"/>
      <c r="D14" s="483"/>
      <c r="E14" s="483"/>
      <c r="F14" s="515"/>
      <c r="G14" s="515"/>
      <c r="H14" s="483"/>
      <c r="I14" s="483"/>
      <c r="J14" s="515"/>
      <c r="K14" s="515"/>
      <c r="L14" s="515"/>
      <c r="M14" s="515"/>
      <c r="N14" s="515"/>
      <c r="O14" s="483"/>
    </row>
    <row r="15" spans="1:15">
      <c r="A15" s="483">
        <v>9</v>
      </c>
      <c r="B15" s="488" t="s">
        <v>572</v>
      </c>
      <c r="C15" s="488"/>
      <c r="D15" s="483"/>
      <c r="E15" s="483"/>
      <c r="F15" s="515"/>
      <c r="G15" s="515"/>
      <c r="H15" s="483"/>
      <c r="I15" s="483"/>
      <c r="J15" s="515"/>
      <c r="K15" s="515"/>
      <c r="L15" s="515"/>
      <c r="M15" s="515"/>
      <c r="N15" s="515"/>
      <c r="O15" s="483"/>
    </row>
    <row r="16" spans="1:15">
      <c r="A16" s="483">
        <v>10</v>
      </c>
      <c r="B16" s="488" t="s">
        <v>573</v>
      </c>
      <c r="C16" s="488"/>
      <c r="D16" s="483"/>
      <c r="E16" s="483"/>
      <c r="F16" s="515"/>
      <c r="G16" s="515"/>
      <c r="H16" s="483"/>
      <c r="I16" s="483"/>
      <c r="J16" s="515"/>
      <c r="K16" s="515"/>
      <c r="L16" s="515"/>
      <c r="M16" s="515"/>
      <c r="N16" s="515"/>
      <c r="O16" s="483"/>
    </row>
    <row r="17" spans="1:15">
      <c r="A17" s="483">
        <v>11</v>
      </c>
      <c r="B17" s="488" t="s">
        <v>574</v>
      </c>
      <c r="C17" s="488"/>
      <c r="D17" s="483"/>
      <c r="E17" s="483"/>
      <c r="F17" s="515"/>
      <c r="G17" s="515"/>
      <c r="H17" s="483"/>
      <c r="I17" s="483"/>
      <c r="J17" s="515"/>
      <c r="K17" s="515"/>
      <c r="L17" s="515"/>
      <c r="M17" s="515"/>
      <c r="N17" s="515"/>
      <c r="O17" s="483"/>
    </row>
    <row r="18" spans="1:15">
      <c r="A18" s="483">
        <v>12</v>
      </c>
      <c r="B18" s="488" t="s">
        <v>575</v>
      </c>
      <c r="C18" s="488"/>
      <c r="D18" s="483"/>
      <c r="E18" s="483"/>
      <c r="F18" s="515"/>
      <c r="G18" s="515"/>
      <c r="H18" s="483"/>
      <c r="I18" s="483"/>
      <c r="J18" s="515"/>
      <c r="K18" s="515"/>
      <c r="L18" s="515"/>
      <c r="M18" s="515"/>
      <c r="N18" s="515"/>
      <c r="O18" s="483"/>
    </row>
    <row r="19" spans="1:15">
      <c r="A19" s="483">
        <v>13</v>
      </c>
      <c r="B19" s="488" t="s">
        <v>576</v>
      </c>
      <c r="C19" s="488"/>
      <c r="D19" s="483"/>
      <c r="E19" s="483"/>
      <c r="F19" s="515"/>
      <c r="G19" s="515"/>
      <c r="H19" s="483"/>
      <c r="I19" s="483"/>
      <c r="J19" s="515"/>
      <c r="K19" s="515"/>
      <c r="L19" s="515"/>
      <c r="M19" s="515"/>
      <c r="N19" s="515"/>
      <c r="O19" s="483"/>
    </row>
    <row r="20" spans="1:15">
      <c r="A20" s="483">
        <v>14</v>
      </c>
      <c r="B20" s="488" t="s">
        <v>577</v>
      </c>
      <c r="C20" s="488"/>
      <c r="D20" s="483"/>
      <c r="E20" s="483"/>
      <c r="F20" s="515"/>
      <c r="G20" s="515"/>
      <c r="H20" s="483"/>
      <c r="I20" s="483"/>
      <c r="J20" s="515"/>
      <c r="K20" s="515"/>
      <c r="L20" s="515"/>
      <c r="M20" s="515"/>
      <c r="N20" s="515"/>
      <c r="O20" s="483"/>
    </row>
    <row r="21" spans="1:15">
      <c r="A21" s="483">
        <v>15</v>
      </c>
      <c r="B21" s="488" t="s">
        <v>578</v>
      </c>
      <c r="C21" s="488"/>
      <c r="D21" s="483"/>
      <c r="E21" s="483"/>
      <c r="F21" s="515"/>
      <c r="G21" s="515"/>
      <c r="H21" s="483"/>
      <c r="I21" s="483"/>
      <c r="J21" s="515"/>
      <c r="K21" s="515"/>
      <c r="L21" s="515"/>
      <c r="M21" s="515"/>
      <c r="N21" s="515"/>
      <c r="O21" s="483"/>
    </row>
    <row r="22" spans="1:15">
      <c r="A22" s="483">
        <v>16</v>
      </c>
      <c r="B22" s="488" t="s">
        <v>579</v>
      </c>
      <c r="C22" s="488"/>
      <c r="D22" s="483"/>
      <c r="E22" s="483"/>
      <c r="F22" s="515"/>
      <c r="G22" s="515"/>
      <c r="H22" s="483"/>
      <c r="I22" s="483"/>
      <c r="J22" s="515"/>
      <c r="K22" s="515"/>
      <c r="L22" s="515"/>
      <c r="M22" s="515"/>
      <c r="N22" s="515"/>
      <c r="O22" s="483"/>
    </row>
    <row r="23" spans="1:15">
      <c r="A23" s="483">
        <v>17</v>
      </c>
      <c r="B23" s="488" t="s">
        <v>700</v>
      </c>
      <c r="C23" s="488"/>
      <c r="D23" s="483"/>
      <c r="E23" s="483"/>
      <c r="F23" s="515"/>
      <c r="G23" s="515"/>
      <c r="H23" s="483"/>
      <c r="I23" s="483"/>
      <c r="J23" s="515"/>
      <c r="K23" s="515"/>
      <c r="L23" s="515"/>
      <c r="M23" s="515"/>
      <c r="N23" s="515"/>
      <c r="O23" s="483"/>
    </row>
    <row r="24" spans="1:15">
      <c r="A24" s="483">
        <v>18</v>
      </c>
      <c r="B24" s="488" t="s">
        <v>580</v>
      </c>
      <c r="C24" s="488"/>
      <c r="D24" s="483"/>
      <c r="E24" s="483"/>
      <c r="F24" s="515"/>
      <c r="G24" s="515"/>
      <c r="H24" s="483"/>
      <c r="I24" s="483"/>
      <c r="J24" s="515"/>
      <c r="K24" s="515"/>
      <c r="L24" s="515"/>
      <c r="M24" s="515"/>
      <c r="N24" s="515"/>
      <c r="O24" s="483"/>
    </row>
    <row r="25" spans="1:15">
      <c r="A25" s="483">
        <v>19</v>
      </c>
      <c r="B25" s="488" t="s">
        <v>581</v>
      </c>
      <c r="C25" s="488"/>
      <c r="D25" s="483"/>
      <c r="E25" s="483"/>
      <c r="F25" s="515"/>
      <c r="G25" s="515"/>
      <c r="H25" s="483"/>
      <c r="I25" s="483"/>
      <c r="J25" s="515"/>
      <c r="K25" s="515"/>
      <c r="L25" s="515"/>
      <c r="M25" s="515"/>
      <c r="N25" s="515"/>
      <c r="O25" s="483"/>
    </row>
    <row r="26" spans="1:15">
      <c r="A26" s="483">
        <v>20</v>
      </c>
      <c r="B26" s="488" t="s">
        <v>699</v>
      </c>
      <c r="C26" s="488"/>
      <c r="D26" s="483"/>
      <c r="E26" s="483"/>
      <c r="F26" s="515"/>
      <c r="G26" s="515"/>
      <c r="H26" s="483"/>
      <c r="I26" s="483"/>
      <c r="J26" s="515"/>
      <c r="K26" s="515"/>
      <c r="L26" s="515"/>
      <c r="M26" s="515"/>
      <c r="N26" s="515"/>
      <c r="O26" s="483"/>
    </row>
    <row r="27" spans="1:15">
      <c r="A27" s="483">
        <v>21</v>
      </c>
      <c r="B27" s="488" t="s">
        <v>582</v>
      </c>
      <c r="C27" s="488"/>
      <c r="D27" s="483"/>
      <c r="E27" s="483"/>
      <c r="F27" s="515"/>
      <c r="G27" s="515"/>
      <c r="H27" s="483"/>
      <c r="I27" s="483"/>
      <c r="J27" s="515"/>
      <c r="K27" s="515"/>
      <c r="L27" s="515"/>
      <c r="M27" s="515"/>
      <c r="N27" s="515"/>
      <c r="O27" s="483"/>
    </row>
    <row r="28" spans="1:15">
      <c r="A28" s="483">
        <v>22</v>
      </c>
      <c r="B28" s="488" t="s">
        <v>583</v>
      </c>
      <c r="C28" s="488"/>
      <c r="D28" s="483"/>
      <c r="E28" s="483"/>
      <c r="F28" s="515"/>
      <c r="G28" s="515"/>
      <c r="H28" s="483"/>
      <c r="I28" s="483"/>
      <c r="J28" s="515"/>
      <c r="K28" s="515"/>
      <c r="L28" s="515"/>
      <c r="M28" s="515"/>
      <c r="N28" s="515"/>
      <c r="O28" s="483"/>
    </row>
    <row r="29" spans="1:15">
      <c r="A29" s="483">
        <v>23</v>
      </c>
      <c r="B29" s="488" t="s">
        <v>584</v>
      </c>
      <c r="C29" s="488"/>
      <c r="D29" s="483"/>
      <c r="E29" s="483"/>
      <c r="F29" s="515"/>
      <c r="G29" s="515"/>
      <c r="H29" s="483"/>
      <c r="I29" s="483"/>
      <c r="J29" s="515"/>
      <c r="K29" s="515"/>
      <c r="L29" s="515"/>
      <c r="M29" s="515"/>
      <c r="N29" s="515"/>
      <c r="O29" s="483"/>
    </row>
    <row r="30" spans="1:15">
      <c r="A30" s="483">
        <v>24</v>
      </c>
      <c r="B30" s="488" t="s">
        <v>698</v>
      </c>
      <c r="C30" s="488"/>
      <c r="D30" s="483"/>
      <c r="E30" s="483"/>
      <c r="F30" s="515"/>
      <c r="G30" s="515"/>
      <c r="H30" s="483"/>
      <c r="I30" s="483"/>
      <c r="J30" s="515"/>
      <c r="K30" s="515"/>
      <c r="L30" s="515"/>
      <c r="M30" s="515"/>
      <c r="N30" s="515"/>
      <c r="O30" s="483"/>
    </row>
    <row r="31" spans="1:15">
      <c r="A31" s="483">
        <v>25</v>
      </c>
      <c r="B31" s="488" t="s">
        <v>585</v>
      </c>
      <c r="C31" s="488"/>
      <c r="D31" s="483"/>
      <c r="E31" s="483"/>
      <c r="F31" s="515"/>
      <c r="G31" s="515"/>
      <c r="H31" s="483"/>
      <c r="I31" s="483"/>
      <c r="J31" s="515"/>
      <c r="K31" s="515"/>
      <c r="L31" s="515"/>
      <c r="M31" s="515"/>
      <c r="N31" s="515"/>
      <c r="O31" s="483"/>
    </row>
    <row r="32" spans="1:15">
      <c r="A32" s="483">
        <v>26</v>
      </c>
      <c r="B32" s="488" t="s">
        <v>695</v>
      </c>
      <c r="C32" s="488"/>
      <c r="D32" s="483"/>
      <c r="E32" s="483"/>
      <c r="F32" s="515"/>
      <c r="G32" s="515"/>
      <c r="H32" s="483"/>
      <c r="I32" s="483"/>
      <c r="J32" s="515"/>
      <c r="K32" s="515"/>
      <c r="L32" s="515"/>
      <c r="M32" s="515"/>
      <c r="N32" s="515"/>
      <c r="O32" s="483"/>
    </row>
    <row r="33" spans="1:15">
      <c r="A33" s="483">
        <v>27</v>
      </c>
      <c r="B33" s="506" t="s">
        <v>108</v>
      </c>
      <c r="C33" s="506"/>
      <c r="D33" s="483"/>
      <c r="E33" s="483"/>
      <c r="F33" s="515"/>
      <c r="G33" s="515"/>
      <c r="H33" s="483"/>
      <c r="I33" s="483"/>
      <c r="J33" s="515"/>
      <c r="K33" s="515"/>
      <c r="L33" s="515"/>
      <c r="M33" s="515"/>
      <c r="N33" s="515"/>
      <c r="O33" s="483"/>
    </row>
    <row r="35" spans="1:15">
      <c r="B35" s="520"/>
      <c r="C35" s="520"/>
    </row>
    <row r="41" spans="1:15">
      <c r="A41" s="517"/>
      <c r="B41" s="517"/>
      <c r="C41" s="517"/>
    </row>
    <row r="42" spans="1:15">
      <c r="A42" s="517"/>
      <c r="B42" s="517"/>
      <c r="C42" s="517"/>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election activeCell="B1" sqref="B1:B2"/>
    </sheetView>
  </sheetViews>
  <sheetFormatPr defaultColWidth="8.75" defaultRowHeight="12.75"/>
  <cols>
    <col min="1" max="1" width="11.875" style="529" bestFit="1" customWidth="1"/>
    <col min="2" max="2" width="80.125" style="529" customWidth="1"/>
    <col min="3" max="3" width="17.125" style="529" bestFit="1" customWidth="1"/>
    <col min="4" max="4" width="22.375" style="529" bestFit="1" customWidth="1"/>
    <col min="5" max="5" width="22.25" style="529" bestFit="1" customWidth="1"/>
    <col min="6" max="6" width="20.125" style="529" bestFit="1" customWidth="1"/>
    <col min="7" max="7" width="20.875" style="529" bestFit="1" customWidth="1"/>
    <col min="8" max="8" width="23.375" style="529" bestFit="1" customWidth="1"/>
    <col min="9" max="9" width="22.125" style="529" customWidth="1"/>
    <col min="10" max="10" width="19.125" style="529" bestFit="1" customWidth="1"/>
    <col min="11" max="11" width="17.875" style="529" bestFit="1" customWidth="1"/>
    <col min="12" max="16384" width="8.75" style="529"/>
  </cols>
  <sheetData>
    <row r="1" spans="1:11" s="487" customFormat="1" ht="13.5">
      <c r="A1" s="478" t="s">
        <v>30</v>
      </c>
      <c r="B1" s="3" t="str">
        <f>'Info '!$C$2</f>
        <v>Paysera Bank Georgia JSC</v>
      </c>
    </row>
    <row r="2" spans="1:11" s="487" customFormat="1" ht="13.5">
      <c r="A2" s="478" t="s">
        <v>31</v>
      </c>
      <c r="B2" s="595">
        <f>'1. key ratios '!$B$2</f>
        <v>44926</v>
      </c>
    </row>
    <row r="3" spans="1:11" s="487" customFormat="1">
      <c r="A3" s="479" t="s">
        <v>676</v>
      </c>
    </row>
    <row r="4" spans="1:11">
      <c r="C4" s="530" t="s">
        <v>0</v>
      </c>
      <c r="D4" s="530" t="s">
        <v>1</v>
      </c>
      <c r="E4" s="530" t="s">
        <v>2</v>
      </c>
      <c r="F4" s="530" t="s">
        <v>3</v>
      </c>
      <c r="G4" s="530" t="s">
        <v>4</v>
      </c>
      <c r="H4" s="530" t="s">
        <v>5</v>
      </c>
      <c r="I4" s="530" t="s">
        <v>8</v>
      </c>
      <c r="J4" s="530" t="s">
        <v>9</v>
      </c>
      <c r="K4" s="530" t="s">
        <v>10</v>
      </c>
    </row>
    <row r="5" spans="1:11" ht="105" customHeight="1">
      <c r="A5" s="697" t="s">
        <v>677</v>
      </c>
      <c r="B5" s="698"/>
      <c r="C5" s="509" t="s">
        <v>678</v>
      </c>
      <c r="D5" s="509" t="s">
        <v>679</v>
      </c>
      <c r="E5" s="509" t="s">
        <v>680</v>
      </c>
      <c r="F5" s="531" t="s">
        <v>681</v>
      </c>
      <c r="G5" s="509" t="s">
        <v>682</v>
      </c>
      <c r="H5" s="509" t="s">
        <v>683</v>
      </c>
      <c r="I5" s="509" t="s">
        <v>684</v>
      </c>
      <c r="J5" s="509" t="s">
        <v>685</v>
      </c>
      <c r="K5" s="509" t="s">
        <v>686</v>
      </c>
    </row>
    <row r="6" spans="1:11">
      <c r="A6" s="483">
        <v>1</v>
      </c>
      <c r="B6" s="483" t="s">
        <v>632</v>
      </c>
      <c r="C6" s="483"/>
      <c r="D6" s="483"/>
      <c r="E6" s="483"/>
      <c r="F6" s="483"/>
      <c r="G6" s="483"/>
      <c r="H6" s="483"/>
      <c r="I6" s="483"/>
      <c r="J6" s="483"/>
      <c r="K6" s="483"/>
    </row>
    <row r="7" spans="1:11">
      <c r="A7" s="483">
        <v>2</v>
      </c>
      <c r="B7" s="483" t="s">
        <v>687</v>
      </c>
      <c r="C7" s="483"/>
      <c r="D7" s="483"/>
      <c r="E7" s="483"/>
      <c r="F7" s="483"/>
      <c r="G7" s="483"/>
      <c r="H7" s="483"/>
      <c r="I7" s="483"/>
      <c r="J7" s="483"/>
      <c r="K7" s="483"/>
    </row>
    <row r="8" spans="1:11">
      <c r="A8" s="483">
        <v>3</v>
      </c>
      <c r="B8" s="483" t="s">
        <v>640</v>
      </c>
      <c r="C8" s="483"/>
      <c r="D8" s="483"/>
      <c r="E8" s="483"/>
      <c r="F8" s="483"/>
      <c r="G8" s="483"/>
      <c r="H8" s="483"/>
      <c r="I8" s="483"/>
      <c r="J8" s="483"/>
      <c r="K8" s="483"/>
    </row>
    <row r="9" spans="1:11">
      <c r="A9" s="483">
        <v>4</v>
      </c>
      <c r="B9" s="507" t="s">
        <v>688</v>
      </c>
      <c r="C9" s="483"/>
      <c r="D9" s="483"/>
      <c r="E9" s="483"/>
      <c r="F9" s="483"/>
      <c r="G9" s="483"/>
      <c r="H9" s="483"/>
      <c r="I9" s="483"/>
      <c r="J9" s="483"/>
      <c r="K9" s="483"/>
    </row>
    <row r="10" spans="1:11">
      <c r="A10" s="483">
        <v>5</v>
      </c>
      <c r="B10" s="507" t="s">
        <v>689</v>
      </c>
      <c r="C10" s="483"/>
      <c r="D10" s="483"/>
      <c r="E10" s="483"/>
      <c r="F10" s="483"/>
      <c r="G10" s="483"/>
      <c r="H10" s="483"/>
      <c r="I10" s="483"/>
      <c r="J10" s="483"/>
      <c r="K10" s="483"/>
    </row>
    <row r="11" spans="1:11">
      <c r="A11" s="483">
        <v>6</v>
      </c>
      <c r="B11" s="507" t="s">
        <v>690</v>
      </c>
      <c r="C11" s="483"/>
      <c r="D11" s="483"/>
      <c r="E11" s="483"/>
      <c r="F11" s="483"/>
      <c r="G11" s="483"/>
      <c r="H11" s="483"/>
      <c r="I11" s="483"/>
      <c r="J11" s="483"/>
      <c r="K11" s="483"/>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90" zoomScaleNormal="90" workbookViewId="0"/>
  </sheetViews>
  <sheetFormatPr defaultRowHeight="15"/>
  <cols>
    <col min="1" max="1" width="10" bestFit="1" customWidth="1"/>
    <col min="2" max="2" width="71.75" customWidth="1"/>
    <col min="3" max="3" width="10.625" bestFit="1" customWidth="1"/>
    <col min="4" max="8" width="9.875" customWidth="1"/>
    <col min="9" max="9" width="10.625" bestFit="1" customWidth="1"/>
    <col min="10" max="14" width="11.875" customWidth="1"/>
    <col min="15" max="15" width="12.5" bestFit="1" customWidth="1"/>
    <col min="16" max="16" width="34.125" bestFit="1" customWidth="1"/>
    <col min="17" max="17" width="34.125" customWidth="1"/>
    <col min="18" max="18" width="33.5" bestFit="1" customWidth="1"/>
    <col min="19" max="19" width="36.625" bestFit="1" customWidth="1"/>
  </cols>
  <sheetData>
    <row r="1" spans="1:19">
      <c r="A1" s="478" t="s">
        <v>30</v>
      </c>
      <c r="B1" s="3" t="str">
        <f>'Info '!$C$2</f>
        <v>Paysera Bank Georgia JSC</v>
      </c>
    </row>
    <row r="2" spans="1:19">
      <c r="A2" s="478" t="s">
        <v>31</v>
      </c>
      <c r="B2" s="595">
        <f>'1. key ratios '!$B$2</f>
        <v>44926</v>
      </c>
    </row>
    <row r="3" spans="1:19">
      <c r="A3" s="479" t="s">
        <v>716</v>
      </c>
      <c r="B3" s="487"/>
    </row>
    <row r="4" spans="1:19">
      <c r="A4" s="479"/>
      <c r="B4" s="487"/>
    </row>
    <row r="5" spans="1:19">
      <c r="A5" s="701" t="s">
        <v>717</v>
      </c>
      <c r="B5" s="701"/>
      <c r="C5" s="699" t="s">
        <v>736</v>
      </c>
      <c r="D5" s="699"/>
      <c r="E5" s="699"/>
      <c r="F5" s="699"/>
      <c r="G5" s="699"/>
      <c r="H5" s="699"/>
      <c r="I5" s="699" t="s">
        <v>738</v>
      </c>
      <c r="J5" s="699"/>
      <c r="K5" s="699"/>
      <c r="L5" s="699"/>
      <c r="M5" s="699"/>
      <c r="N5" s="700"/>
      <c r="O5" s="702" t="s">
        <v>718</v>
      </c>
      <c r="P5" s="702" t="s">
        <v>732</v>
      </c>
      <c r="Q5" s="702" t="s">
        <v>733</v>
      </c>
      <c r="R5" s="702" t="s">
        <v>737</v>
      </c>
      <c r="S5" s="702" t="s">
        <v>734</v>
      </c>
    </row>
    <row r="6" spans="1:19" ht="24" customHeight="1">
      <c r="A6" s="701"/>
      <c r="B6" s="701"/>
      <c r="C6" s="544"/>
      <c r="D6" s="505" t="s">
        <v>671</v>
      </c>
      <c r="E6" s="505" t="s">
        <v>672</v>
      </c>
      <c r="F6" s="505" t="s">
        <v>673</v>
      </c>
      <c r="G6" s="505" t="s">
        <v>674</v>
      </c>
      <c r="H6" s="505" t="s">
        <v>675</v>
      </c>
      <c r="I6" s="544"/>
      <c r="J6" s="505" t="s">
        <v>671</v>
      </c>
      <c r="K6" s="505" t="s">
        <v>672</v>
      </c>
      <c r="L6" s="505" t="s">
        <v>673</v>
      </c>
      <c r="M6" s="505" t="s">
        <v>674</v>
      </c>
      <c r="N6" s="547" t="s">
        <v>675</v>
      </c>
      <c r="O6" s="702"/>
      <c r="P6" s="702"/>
      <c r="Q6" s="702"/>
      <c r="R6" s="702"/>
      <c r="S6" s="702"/>
    </row>
    <row r="7" spans="1:19">
      <c r="A7" s="535">
        <v>1</v>
      </c>
      <c r="B7" s="539" t="s">
        <v>726</v>
      </c>
      <c r="C7" s="545"/>
      <c r="D7" s="545"/>
      <c r="E7" s="545"/>
      <c r="F7" s="545"/>
      <c r="G7" s="545"/>
      <c r="H7" s="545"/>
      <c r="I7" s="545"/>
      <c r="J7" s="545"/>
      <c r="K7" s="545"/>
      <c r="L7" s="545"/>
      <c r="M7" s="545"/>
      <c r="N7" s="545"/>
      <c r="O7" s="536"/>
      <c r="P7" s="536"/>
      <c r="Q7" s="536"/>
      <c r="R7" s="536"/>
      <c r="S7" s="536"/>
    </row>
    <row r="8" spans="1:19">
      <c r="A8" s="535">
        <v>2</v>
      </c>
      <c r="B8" s="540" t="s">
        <v>725</v>
      </c>
      <c r="C8" s="545"/>
      <c r="D8" s="545"/>
      <c r="E8" s="545"/>
      <c r="F8" s="545"/>
      <c r="G8" s="545"/>
      <c r="H8" s="545"/>
      <c r="I8" s="545"/>
      <c r="J8" s="545"/>
      <c r="K8" s="545"/>
      <c r="L8" s="545"/>
      <c r="M8" s="545"/>
      <c r="N8" s="545"/>
      <c r="O8" s="536"/>
      <c r="P8" s="536"/>
      <c r="Q8" s="536"/>
      <c r="R8" s="536"/>
      <c r="S8" s="536"/>
    </row>
    <row r="9" spans="1:19">
      <c r="A9" s="535">
        <v>3</v>
      </c>
      <c r="B9" s="540" t="s">
        <v>724</v>
      </c>
      <c r="C9" s="545"/>
      <c r="D9" s="545"/>
      <c r="E9" s="545"/>
      <c r="F9" s="545"/>
      <c r="G9" s="545"/>
      <c r="H9" s="545"/>
      <c r="I9" s="545"/>
      <c r="J9" s="545"/>
      <c r="K9" s="545"/>
      <c r="L9" s="545"/>
      <c r="M9" s="545"/>
      <c r="N9" s="545"/>
      <c r="O9" s="536"/>
      <c r="P9" s="536"/>
      <c r="Q9" s="536"/>
      <c r="R9" s="536"/>
      <c r="S9" s="536"/>
    </row>
    <row r="10" spans="1:19">
      <c r="A10" s="535">
        <v>4</v>
      </c>
      <c r="B10" s="540" t="s">
        <v>723</v>
      </c>
      <c r="C10" s="545"/>
      <c r="D10" s="545"/>
      <c r="E10" s="545"/>
      <c r="F10" s="545"/>
      <c r="G10" s="545"/>
      <c r="H10" s="545"/>
      <c r="I10" s="545"/>
      <c r="J10" s="545"/>
      <c r="K10" s="545"/>
      <c r="L10" s="545"/>
      <c r="M10" s="545"/>
      <c r="N10" s="545"/>
      <c r="O10" s="536"/>
      <c r="P10" s="536"/>
      <c r="Q10" s="536"/>
      <c r="R10" s="536"/>
      <c r="S10" s="536"/>
    </row>
    <row r="11" spans="1:19">
      <c r="A11" s="535">
        <v>5</v>
      </c>
      <c r="B11" s="540" t="s">
        <v>722</v>
      </c>
      <c r="C11" s="545"/>
      <c r="D11" s="545"/>
      <c r="E11" s="545"/>
      <c r="F11" s="545"/>
      <c r="G11" s="545"/>
      <c r="H11" s="545"/>
      <c r="I11" s="545"/>
      <c r="J11" s="545"/>
      <c r="K11" s="545"/>
      <c r="L11" s="545"/>
      <c r="M11" s="545"/>
      <c r="N11" s="545"/>
      <c r="O11" s="536"/>
      <c r="P11" s="536"/>
      <c r="Q11" s="536"/>
      <c r="R11" s="536"/>
      <c r="S11" s="536"/>
    </row>
    <row r="12" spans="1:19">
      <c r="A12" s="535">
        <v>6</v>
      </c>
      <c r="B12" s="540" t="s">
        <v>721</v>
      </c>
      <c r="C12" s="545"/>
      <c r="D12" s="545"/>
      <c r="E12" s="545"/>
      <c r="F12" s="545"/>
      <c r="G12" s="545"/>
      <c r="H12" s="545"/>
      <c r="I12" s="545"/>
      <c r="J12" s="545"/>
      <c r="K12" s="545"/>
      <c r="L12" s="545"/>
      <c r="M12" s="545"/>
      <c r="N12" s="545"/>
      <c r="O12" s="536"/>
      <c r="P12" s="536"/>
      <c r="Q12" s="536"/>
      <c r="R12" s="536"/>
      <c r="S12" s="536"/>
    </row>
    <row r="13" spans="1:19">
      <c r="A13" s="535">
        <v>7</v>
      </c>
      <c r="B13" s="540" t="s">
        <v>720</v>
      </c>
      <c r="C13" s="545"/>
      <c r="D13" s="545"/>
      <c r="E13" s="545"/>
      <c r="F13" s="545"/>
      <c r="G13" s="545"/>
      <c r="H13" s="545"/>
      <c r="I13" s="545"/>
      <c r="J13" s="545"/>
      <c r="K13" s="545"/>
      <c r="L13" s="545"/>
      <c r="M13" s="545"/>
      <c r="N13" s="545"/>
      <c r="O13" s="536"/>
      <c r="P13" s="536"/>
      <c r="Q13" s="536"/>
      <c r="R13" s="536"/>
      <c r="S13" s="536"/>
    </row>
    <row r="14" spans="1:19">
      <c r="A14" s="548">
        <v>7.1</v>
      </c>
      <c r="B14" s="541" t="s">
        <v>729</v>
      </c>
      <c r="C14" s="545"/>
      <c r="D14" s="545"/>
      <c r="E14" s="545"/>
      <c r="F14" s="545"/>
      <c r="G14" s="545"/>
      <c r="H14" s="545"/>
      <c r="I14" s="545"/>
      <c r="J14" s="545"/>
      <c r="K14" s="545"/>
      <c r="L14" s="545"/>
      <c r="M14" s="545"/>
      <c r="N14" s="545"/>
      <c r="O14" s="536"/>
      <c r="P14" s="536"/>
      <c r="Q14" s="536"/>
      <c r="R14" s="536"/>
      <c r="S14" s="536"/>
    </row>
    <row r="15" spans="1:19">
      <c r="A15" s="548">
        <v>7.2</v>
      </c>
      <c r="B15" s="541" t="s">
        <v>731</v>
      </c>
      <c r="C15" s="545"/>
      <c r="D15" s="545"/>
      <c r="E15" s="545"/>
      <c r="F15" s="545"/>
      <c r="G15" s="545"/>
      <c r="H15" s="545"/>
      <c r="I15" s="545"/>
      <c r="J15" s="545"/>
      <c r="K15" s="545"/>
      <c r="L15" s="545"/>
      <c r="M15" s="545"/>
      <c r="N15" s="545"/>
      <c r="O15" s="536"/>
      <c r="P15" s="536"/>
      <c r="Q15" s="536"/>
      <c r="R15" s="536"/>
      <c r="S15" s="536"/>
    </row>
    <row r="16" spans="1:19">
      <c r="A16" s="548">
        <v>7.3</v>
      </c>
      <c r="B16" s="541" t="s">
        <v>728</v>
      </c>
      <c r="C16" s="545"/>
      <c r="D16" s="545"/>
      <c r="E16" s="545"/>
      <c r="F16" s="545"/>
      <c r="G16" s="545"/>
      <c r="H16" s="545"/>
      <c r="I16" s="545"/>
      <c r="J16" s="545"/>
      <c r="K16" s="545"/>
      <c r="L16" s="545"/>
      <c r="M16" s="545"/>
      <c r="N16" s="545"/>
      <c r="O16" s="536"/>
      <c r="P16" s="536"/>
      <c r="Q16" s="536"/>
      <c r="R16" s="536"/>
      <c r="S16" s="536"/>
    </row>
    <row r="17" spans="1:19">
      <c r="A17" s="535">
        <v>8</v>
      </c>
      <c r="B17" s="540" t="s">
        <v>727</v>
      </c>
      <c r="C17" s="545"/>
      <c r="D17" s="545"/>
      <c r="E17" s="545"/>
      <c r="F17" s="545"/>
      <c r="G17" s="545"/>
      <c r="H17" s="545"/>
      <c r="I17" s="545"/>
      <c r="J17" s="545"/>
      <c r="K17" s="545"/>
      <c r="L17" s="545"/>
      <c r="M17" s="545"/>
      <c r="N17" s="545"/>
      <c r="O17" s="536"/>
      <c r="P17" s="536"/>
      <c r="Q17" s="536"/>
      <c r="R17" s="536"/>
      <c r="S17" s="536"/>
    </row>
    <row r="18" spans="1:19">
      <c r="A18" s="537">
        <v>9</v>
      </c>
      <c r="B18" s="542" t="s">
        <v>719</v>
      </c>
      <c r="C18" s="546"/>
      <c r="D18" s="546"/>
      <c r="E18" s="546"/>
      <c r="F18" s="546"/>
      <c r="G18" s="546"/>
      <c r="H18" s="546"/>
      <c r="I18" s="546"/>
      <c r="J18" s="546"/>
      <c r="K18" s="546"/>
      <c r="L18" s="546"/>
      <c r="M18" s="546"/>
      <c r="N18" s="546"/>
      <c r="O18" s="538"/>
      <c r="P18" s="538"/>
      <c r="Q18" s="538"/>
      <c r="R18" s="538"/>
      <c r="S18" s="538"/>
    </row>
    <row r="19" spans="1:19">
      <c r="A19" s="535">
        <v>10</v>
      </c>
      <c r="B19" s="543" t="s">
        <v>730</v>
      </c>
      <c r="C19" s="545"/>
      <c r="D19" s="545"/>
      <c r="E19" s="545"/>
      <c r="F19" s="545"/>
      <c r="G19" s="545"/>
      <c r="H19" s="545"/>
      <c r="I19" s="545"/>
      <c r="J19" s="545"/>
      <c r="K19" s="545"/>
      <c r="L19" s="545"/>
      <c r="M19" s="545"/>
      <c r="N19" s="545"/>
      <c r="O19" s="536"/>
      <c r="P19" s="536"/>
      <c r="Q19" s="536"/>
      <c r="R19" s="536"/>
      <c r="S19" s="536"/>
    </row>
    <row r="20" spans="1:19">
      <c r="A20" s="548">
        <v>10.1</v>
      </c>
      <c r="B20" s="541" t="s">
        <v>735</v>
      </c>
      <c r="C20" s="545"/>
      <c r="D20" s="545"/>
      <c r="E20" s="545"/>
      <c r="F20" s="545"/>
      <c r="G20" s="545"/>
      <c r="H20" s="545"/>
      <c r="I20" s="545"/>
      <c r="J20" s="545"/>
      <c r="K20" s="545"/>
      <c r="L20" s="545"/>
      <c r="M20" s="545"/>
      <c r="N20" s="545"/>
      <c r="O20" s="536"/>
      <c r="P20" s="536"/>
      <c r="Q20" s="536"/>
      <c r="R20" s="536"/>
      <c r="S20" s="536"/>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17" activePane="bottomRight" state="frozen"/>
      <selection activeCell="B9" sqref="B9"/>
      <selection pane="topRight" activeCell="B9" sqref="B9"/>
      <selection pane="bottomLeft" activeCell="B9" sqref="B9"/>
      <selection pane="bottomRight" activeCell="C29" sqref="C29"/>
    </sheetView>
  </sheetViews>
  <sheetFormatPr defaultColWidth="9.125" defaultRowHeight="14.25"/>
  <cols>
    <col min="1" max="1" width="9.5" style="4" bestFit="1" customWidth="1"/>
    <col min="2" max="2" width="55.125" style="4" bestFit="1" customWidth="1"/>
    <col min="3" max="3" width="11.75" style="4" customWidth="1"/>
    <col min="4" max="4" width="13.25" style="4" customWidth="1"/>
    <col min="5" max="5" width="14.5" style="4" customWidth="1"/>
    <col min="6" max="6" width="11.75" style="4" customWidth="1"/>
    <col min="7" max="7" width="13.75" style="4" customWidth="1"/>
    <col min="8" max="8" width="14.5" style="4" customWidth="1"/>
    <col min="9" max="16384" width="9.125" style="5"/>
  </cols>
  <sheetData>
    <row r="1" spans="1:8">
      <c r="A1" s="2" t="s">
        <v>30</v>
      </c>
      <c r="B1" s="4" t="str">
        <f>'Info '!C2</f>
        <v>Paysera Bank Georgia JSC</v>
      </c>
    </row>
    <row r="2" spans="1:8">
      <c r="A2" s="2" t="s">
        <v>31</v>
      </c>
      <c r="B2" s="433">
        <f>'1. key ratios '!B2</f>
        <v>44926</v>
      </c>
    </row>
    <row r="3" spans="1:8">
      <c r="A3" s="2"/>
    </row>
    <row r="4" spans="1:8" ht="15" thickBot="1">
      <c r="A4" s="3" t="s">
        <v>32</v>
      </c>
      <c r="B4" s="17" t="s">
        <v>33</v>
      </c>
      <c r="C4" s="3"/>
      <c r="D4" s="18"/>
      <c r="E4" s="18"/>
      <c r="F4" s="19"/>
      <c r="G4" s="19"/>
      <c r="H4" s="20" t="s">
        <v>73</v>
      </c>
    </row>
    <row r="5" spans="1:8">
      <c r="A5" s="21"/>
      <c r="B5" s="22"/>
      <c r="C5" s="598" t="s">
        <v>68</v>
      </c>
      <c r="D5" s="599"/>
      <c r="E5" s="600"/>
      <c r="F5" s="598" t="s">
        <v>72</v>
      </c>
      <c r="G5" s="599"/>
      <c r="H5" s="601"/>
    </row>
    <row r="6" spans="1:8">
      <c r="A6" s="23" t="s">
        <v>6</v>
      </c>
      <c r="B6" s="24" t="s">
        <v>34</v>
      </c>
      <c r="C6" s="25" t="s">
        <v>69</v>
      </c>
      <c r="D6" s="25" t="s">
        <v>70</v>
      </c>
      <c r="E6" s="25" t="s">
        <v>71</v>
      </c>
      <c r="F6" s="25" t="s">
        <v>69</v>
      </c>
      <c r="G6" s="25" t="s">
        <v>70</v>
      </c>
      <c r="H6" s="26" t="s">
        <v>71</v>
      </c>
    </row>
    <row r="7" spans="1:8" ht="15.75">
      <c r="A7" s="23">
        <v>1</v>
      </c>
      <c r="B7" s="27" t="s">
        <v>35</v>
      </c>
      <c r="C7" s="556">
        <v>0</v>
      </c>
      <c r="D7" s="556">
        <v>0</v>
      </c>
      <c r="E7" s="29">
        <f>C7+D7</f>
        <v>0</v>
      </c>
      <c r="F7" s="30"/>
      <c r="G7" s="31"/>
      <c r="H7" s="32">
        <f>F7+G7</f>
        <v>0</v>
      </c>
    </row>
    <row r="8" spans="1:8" ht="15.75">
      <c r="A8" s="23">
        <v>2</v>
      </c>
      <c r="B8" s="27" t="s">
        <v>36</v>
      </c>
      <c r="C8" s="556">
        <v>0</v>
      </c>
      <c r="D8" s="556">
        <v>0</v>
      </c>
      <c r="E8" s="29">
        <f t="shared" ref="E8:E19" si="0">C8+D8</f>
        <v>0</v>
      </c>
      <c r="F8" s="30"/>
      <c r="G8" s="31"/>
      <c r="H8" s="32">
        <f t="shared" ref="H8:H40" si="1">F8+G8</f>
        <v>0</v>
      </c>
    </row>
    <row r="9" spans="1:8" ht="15.75">
      <c r="A9" s="23">
        <v>3</v>
      </c>
      <c r="B9" s="27" t="s">
        <v>37</v>
      </c>
      <c r="C9" s="556">
        <v>2418411.12</v>
      </c>
      <c r="D9" s="556">
        <v>4025213.4099999997</v>
      </c>
      <c r="E9" s="29">
        <f t="shared" si="0"/>
        <v>6443624.5299999993</v>
      </c>
      <c r="F9" s="30"/>
      <c r="G9" s="31"/>
      <c r="H9" s="32">
        <f t="shared" si="1"/>
        <v>0</v>
      </c>
    </row>
    <row r="10" spans="1:8" ht="15.75">
      <c r="A10" s="23">
        <v>4</v>
      </c>
      <c r="B10" s="27" t="s">
        <v>38</v>
      </c>
      <c r="C10" s="556">
        <v>0</v>
      </c>
      <c r="D10" s="556">
        <v>0</v>
      </c>
      <c r="E10" s="29">
        <f t="shared" si="0"/>
        <v>0</v>
      </c>
      <c r="F10" s="30"/>
      <c r="G10" s="31"/>
      <c r="H10" s="32">
        <f t="shared" si="1"/>
        <v>0</v>
      </c>
    </row>
    <row r="11" spans="1:8" ht="15.75">
      <c r="A11" s="23">
        <v>5</v>
      </c>
      <c r="B11" s="27" t="s">
        <v>39</v>
      </c>
      <c r="C11" s="556">
        <v>0</v>
      </c>
      <c r="D11" s="556">
        <v>0</v>
      </c>
      <c r="E11" s="29">
        <f t="shared" si="0"/>
        <v>0</v>
      </c>
      <c r="F11" s="30"/>
      <c r="G11" s="31"/>
      <c r="H11" s="32">
        <f t="shared" si="1"/>
        <v>0</v>
      </c>
    </row>
    <row r="12" spans="1:8" ht="15.75">
      <c r="A12" s="23">
        <v>6.1</v>
      </c>
      <c r="B12" s="33" t="s">
        <v>40</v>
      </c>
      <c r="C12" s="556">
        <v>0</v>
      </c>
      <c r="D12" s="556">
        <v>0</v>
      </c>
      <c r="E12" s="29">
        <f t="shared" si="0"/>
        <v>0</v>
      </c>
      <c r="F12" s="30"/>
      <c r="G12" s="31"/>
      <c r="H12" s="32">
        <f t="shared" si="1"/>
        <v>0</v>
      </c>
    </row>
    <row r="13" spans="1:8" ht="15.75">
      <c r="A13" s="23">
        <v>6.2</v>
      </c>
      <c r="B13" s="33" t="s">
        <v>41</v>
      </c>
      <c r="C13" s="556">
        <v>0</v>
      </c>
      <c r="D13" s="556">
        <v>0</v>
      </c>
      <c r="E13" s="29">
        <f t="shared" si="0"/>
        <v>0</v>
      </c>
      <c r="F13" s="30"/>
      <c r="G13" s="31"/>
      <c r="H13" s="32">
        <f t="shared" si="1"/>
        <v>0</v>
      </c>
    </row>
    <row r="14" spans="1:8">
      <c r="A14" s="23">
        <v>6</v>
      </c>
      <c r="B14" s="27" t="s">
        <v>42</v>
      </c>
      <c r="C14" s="29">
        <f>C12-C13</f>
        <v>0</v>
      </c>
      <c r="D14" s="29">
        <f>D12-D13</f>
        <v>0</v>
      </c>
      <c r="E14" s="29">
        <f t="shared" si="0"/>
        <v>0</v>
      </c>
      <c r="F14" s="29">
        <f>F12-F13</f>
        <v>0</v>
      </c>
      <c r="G14" s="29">
        <f>G12-G13</f>
        <v>0</v>
      </c>
      <c r="H14" s="32">
        <f t="shared" si="1"/>
        <v>0</v>
      </c>
    </row>
    <row r="15" spans="1:8" ht="15.75">
      <c r="A15" s="23">
        <v>7</v>
      </c>
      <c r="B15" s="27" t="s">
        <v>43</v>
      </c>
      <c r="C15" s="556">
        <v>0</v>
      </c>
      <c r="D15" s="556">
        <v>0</v>
      </c>
      <c r="E15" s="29">
        <f t="shared" si="0"/>
        <v>0</v>
      </c>
      <c r="F15" s="30"/>
      <c r="G15" s="31"/>
      <c r="H15" s="32">
        <f t="shared" si="1"/>
        <v>0</v>
      </c>
    </row>
    <row r="16" spans="1:8" ht="15.75">
      <c r="A16" s="23">
        <v>8</v>
      </c>
      <c r="B16" s="27" t="s">
        <v>198</v>
      </c>
      <c r="C16" s="556">
        <v>0</v>
      </c>
      <c r="D16" s="556">
        <v>0</v>
      </c>
      <c r="E16" s="29">
        <f t="shared" si="0"/>
        <v>0</v>
      </c>
      <c r="F16" s="30"/>
      <c r="G16" s="31"/>
      <c r="H16" s="32">
        <f t="shared" si="1"/>
        <v>0</v>
      </c>
    </row>
    <row r="17" spans="1:8" ht="15.75">
      <c r="A17" s="23">
        <v>9</v>
      </c>
      <c r="B17" s="27" t="s">
        <v>44</v>
      </c>
      <c r="C17" s="556">
        <v>0</v>
      </c>
      <c r="D17" s="556">
        <v>0</v>
      </c>
      <c r="E17" s="29">
        <f t="shared" si="0"/>
        <v>0</v>
      </c>
      <c r="F17" s="30"/>
      <c r="G17" s="31"/>
      <c r="H17" s="32">
        <f t="shared" si="1"/>
        <v>0</v>
      </c>
    </row>
    <row r="18" spans="1:8" ht="15.75">
      <c r="A18" s="23">
        <v>10</v>
      </c>
      <c r="B18" s="27" t="s">
        <v>45</v>
      </c>
      <c r="C18" s="556">
        <v>769267.1635045493</v>
      </c>
      <c r="D18" s="556">
        <v>0</v>
      </c>
      <c r="E18" s="29">
        <f t="shared" si="0"/>
        <v>769267.1635045493</v>
      </c>
      <c r="F18" s="30"/>
      <c r="G18" s="31"/>
      <c r="H18" s="32">
        <f t="shared" si="1"/>
        <v>0</v>
      </c>
    </row>
    <row r="19" spans="1:8" ht="15.75">
      <c r="A19" s="23">
        <v>11</v>
      </c>
      <c r="B19" s="27" t="s">
        <v>46</v>
      </c>
      <c r="C19" s="556">
        <v>109517.05581800001</v>
      </c>
      <c r="D19" s="556">
        <v>0</v>
      </c>
      <c r="E19" s="29">
        <f t="shared" si="0"/>
        <v>109517.05581800001</v>
      </c>
      <c r="F19" s="30"/>
      <c r="G19" s="31"/>
      <c r="H19" s="32">
        <f t="shared" si="1"/>
        <v>0</v>
      </c>
    </row>
    <row r="20" spans="1:8">
      <c r="A20" s="23">
        <v>12</v>
      </c>
      <c r="B20" s="35" t="s">
        <v>47</v>
      </c>
      <c r="C20" s="29">
        <f>SUM(C7:C11)+SUM(C14:C19)</f>
        <v>3297195.3393225493</v>
      </c>
      <c r="D20" s="29">
        <f>SUM(D7:D11)+SUM(D14:D19)</f>
        <v>4025213.4099999997</v>
      </c>
      <c r="E20" s="29">
        <f>C20+D20</f>
        <v>7322408.7493225485</v>
      </c>
      <c r="F20" s="29">
        <f>SUM(F7:F11)+SUM(F14:F19)</f>
        <v>0</v>
      </c>
      <c r="G20" s="29">
        <f>SUM(G7:G11)+SUM(G14:G19)</f>
        <v>0</v>
      </c>
      <c r="H20" s="32">
        <f t="shared" si="1"/>
        <v>0</v>
      </c>
    </row>
    <row r="21" spans="1:8">
      <c r="A21" s="23"/>
      <c r="B21" s="24" t="s">
        <v>48</v>
      </c>
      <c r="C21" s="36"/>
      <c r="D21" s="36"/>
      <c r="E21" s="36"/>
      <c r="F21" s="37"/>
      <c r="G21" s="38"/>
      <c r="H21" s="39"/>
    </row>
    <row r="22" spans="1:8" ht="15.75">
      <c r="A22" s="23">
        <v>13</v>
      </c>
      <c r="B22" s="27" t="s">
        <v>49</v>
      </c>
      <c r="C22" s="556">
        <v>0</v>
      </c>
      <c r="D22" s="556">
        <v>0</v>
      </c>
      <c r="E22" s="29">
        <f>C22+D22</f>
        <v>0</v>
      </c>
      <c r="F22" s="30"/>
      <c r="G22" s="31"/>
      <c r="H22" s="32">
        <f t="shared" si="1"/>
        <v>0</v>
      </c>
    </row>
    <row r="23" spans="1:8" ht="15.75">
      <c r="A23" s="23">
        <v>14</v>
      </c>
      <c r="B23" s="27" t="s">
        <v>50</v>
      </c>
      <c r="C23" s="556">
        <v>0</v>
      </c>
      <c r="D23" s="556">
        <v>0</v>
      </c>
      <c r="E23" s="29">
        <f t="shared" ref="E23:E40" si="2">C23+D23</f>
        <v>0</v>
      </c>
      <c r="F23" s="30"/>
      <c r="G23" s="31"/>
      <c r="H23" s="32">
        <f t="shared" si="1"/>
        <v>0</v>
      </c>
    </row>
    <row r="24" spans="1:8" ht="15.75">
      <c r="A24" s="23">
        <v>15</v>
      </c>
      <c r="B24" s="27" t="s">
        <v>51</v>
      </c>
      <c r="C24" s="556">
        <v>0</v>
      </c>
      <c r="D24" s="556">
        <v>0</v>
      </c>
      <c r="E24" s="29">
        <f t="shared" si="2"/>
        <v>0</v>
      </c>
      <c r="F24" s="30"/>
      <c r="G24" s="31"/>
      <c r="H24" s="32">
        <f t="shared" si="1"/>
        <v>0</v>
      </c>
    </row>
    <row r="25" spans="1:8" ht="15.75">
      <c r="A25" s="23">
        <v>16</v>
      </c>
      <c r="B25" s="27" t="s">
        <v>52</v>
      </c>
      <c r="C25" s="556">
        <v>0</v>
      </c>
      <c r="D25" s="556">
        <v>0</v>
      </c>
      <c r="E25" s="29">
        <f t="shared" si="2"/>
        <v>0</v>
      </c>
      <c r="F25" s="30"/>
      <c r="G25" s="31"/>
      <c r="H25" s="32">
        <f t="shared" si="1"/>
        <v>0</v>
      </c>
    </row>
    <row r="26" spans="1:8" ht="15.75">
      <c r="A26" s="23">
        <v>17</v>
      </c>
      <c r="B26" s="27" t="s">
        <v>53</v>
      </c>
      <c r="C26" s="556">
        <v>0</v>
      </c>
      <c r="D26" s="556">
        <v>0</v>
      </c>
      <c r="E26" s="29">
        <f t="shared" si="2"/>
        <v>0</v>
      </c>
      <c r="F26" s="37"/>
      <c r="G26" s="38"/>
      <c r="H26" s="32">
        <f t="shared" si="1"/>
        <v>0</v>
      </c>
    </row>
    <row r="27" spans="1:8" ht="15.75">
      <c r="A27" s="23">
        <v>18</v>
      </c>
      <c r="B27" s="27" t="s">
        <v>54</v>
      </c>
      <c r="C27" s="556">
        <v>0</v>
      </c>
      <c r="D27" s="556">
        <v>0</v>
      </c>
      <c r="E27" s="29">
        <f t="shared" si="2"/>
        <v>0</v>
      </c>
      <c r="F27" s="30"/>
      <c r="G27" s="31"/>
      <c r="H27" s="32">
        <f t="shared" si="1"/>
        <v>0</v>
      </c>
    </row>
    <row r="28" spans="1:8" ht="15.75">
      <c r="A28" s="23">
        <v>19</v>
      </c>
      <c r="B28" s="27" t="s">
        <v>55</v>
      </c>
      <c r="C28" s="556">
        <v>0</v>
      </c>
      <c r="D28" s="556">
        <v>0</v>
      </c>
      <c r="E28" s="29">
        <f t="shared" si="2"/>
        <v>0</v>
      </c>
      <c r="F28" s="30"/>
      <c r="G28" s="31"/>
      <c r="H28" s="32">
        <f t="shared" si="1"/>
        <v>0</v>
      </c>
    </row>
    <row r="29" spans="1:8" ht="15.75">
      <c r="A29" s="23">
        <v>20</v>
      </c>
      <c r="B29" s="27" t="s">
        <v>56</v>
      </c>
      <c r="C29" s="556">
        <v>54597.07</v>
      </c>
      <c r="D29" s="556">
        <v>287123.82434264605</v>
      </c>
      <c r="E29" s="29">
        <f t="shared" si="2"/>
        <v>341720.89434264606</v>
      </c>
      <c r="F29" s="30"/>
      <c r="G29" s="31"/>
      <c r="H29" s="32">
        <f t="shared" si="1"/>
        <v>0</v>
      </c>
    </row>
    <row r="30" spans="1:8" ht="15.75">
      <c r="A30" s="23">
        <v>21</v>
      </c>
      <c r="B30" s="27" t="s">
        <v>57</v>
      </c>
      <c r="C30" s="556">
        <v>0</v>
      </c>
      <c r="D30" s="556">
        <v>4000538.0999999996</v>
      </c>
      <c r="E30" s="29">
        <f t="shared" si="2"/>
        <v>4000538.0999999996</v>
      </c>
      <c r="F30" s="30"/>
      <c r="G30" s="31"/>
      <c r="H30" s="32">
        <f t="shared" si="1"/>
        <v>0</v>
      </c>
    </row>
    <row r="31" spans="1:8">
      <c r="A31" s="23">
        <v>22</v>
      </c>
      <c r="B31" s="35" t="s">
        <v>58</v>
      </c>
      <c r="C31" s="29">
        <f>SUM(C22:C30)</f>
        <v>54597.07</v>
      </c>
      <c r="D31" s="29">
        <f>SUM(D22:D30)</f>
        <v>4287661.9243426453</v>
      </c>
      <c r="E31" s="29">
        <f>C31+D31</f>
        <v>4342258.9943426456</v>
      </c>
      <c r="F31" s="29">
        <f>SUM(F22:F30)</f>
        <v>0</v>
      </c>
      <c r="G31" s="29">
        <f>SUM(G22:G30)</f>
        <v>0</v>
      </c>
      <c r="H31" s="32">
        <f t="shared" si="1"/>
        <v>0</v>
      </c>
    </row>
    <row r="32" spans="1:8">
      <c r="A32" s="23"/>
      <c r="B32" s="24" t="s">
        <v>59</v>
      </c>
      <c r="C32" s="36"/>
      <c r="D32" s="36"/>
      <c r="E32" s="28"/>
      <c r="F32" s="37"/>
      <c r="G32" s="38"/>
      <c r="H32" s="39"/>
    </row>
    <row r="33" spans="1:8" ht="15.75">
      <c r="A33" s="23">
        <v>23</v>
      </c>
      <c r="B33" s="27" t="s">
        <v>60</v>
      </c>
      <c r="C33" s="556">
        <v>3250005</v>
      </c>
      <c r="D33" s="556">
        <v>0</v>
      </c>
      <c r="E33" s="29">
        <f t="shared" si="2"/>
        <v>3250005</v>
      </c>
      <c r="F33" s="30"/>
      <c r="G33" s="38"/>
      <c r="H33" s="32">
        <f t="shared" si="1"/>
        <v>0</v>
      </c>
    </row>
    <row r="34" spans="1:8" ht="15.75">
      <c r="A34" s="23">
        <v>24</v>
      </c>
      <c r="B34" s="27" t="s">
        <v>61</v>
      </c>
      <c r="C34" s="556">
        <v>0</v>
      </c>
      <c r="D34" s="556">
        <v>0</v>
      </c>
      <c r="E34" s="29">
        <f t="shared" si="2"/>
        <v>0</v>
      </c>
      <c r="F34" s="30"/>
      <c r="G34" s="38"/>
      <c r="H34" s="32">
        <f t="shared" si="1"/>
        <v>0</v>
      </c>
    </row>
    <row r="35" spans="1:8" ht="15.75">
      <c r="A35" s="23">
        <v>25</v>
      </c>
      <c r="B35" s="34" t="s">
        <v>62</v>
      </c>
      <c r="C35" s="556">
        <v>0</v>
      </c>
      <c r="D35" s="556">
        <v>0</v>
      </c>
      <c r="E35" s="29">
        <f t="shared" si="2"/>
        <v>0</v>
      </c>
      <c r="F35" s="30"/>
      <c r="G35" s="38"/>
      <c r="H35" s="32">
        <f t="shared" si="1"/>
        <v>0</v>
      </c>
    </row>
    <row r="36" spans="1:8" ht="15.75">
      <c r="A36" s="23">
        <v>26</v>
      </c>
      <c r="B36" s="27" t="s">
        <v>63</v>
      </c>
      <c r="C36" s="556">
        <v>0</v>
      </c>
      <c r="D36" s="556">
        <v>0</v>
      </c>
      <c r="E36" s="29">
        <f t="shared" si="2"/>
        <v>0</v>
      </c>
      <c r="F36" s="30"/>
      <c r="G36" s="38"/>
      <c r="H36" s="32">
        <f t="shared" si="1"/>
        <v>0</v>
      </c>
    </row>
    <row r="37" spans="1:8" ht="15.75">
      <c r="A37" s="23">
        <v>27</v>
      </c>
      <c r="B37" s="27" t="s">
        <v>64</v>
      </c>
      <c r="C37" s="556">
        <v>0</v>
      </c>
      <c r="D37" s="556">
        <v>0</v>
      </c>
      <c r="E37" s="29">
        <f t="shared" si="2"/>
        <v>0</v>
      </c>
      <c r="F37" s="30"/>
      <c r="G37" s="38"/>
      <c r="H37" s="32">
        <f t="shared" si="1"/>
        <v>0</v>
      </c>
    </row>
    <row r="38" spans="1:8" ht="15.75">
      <c r="A38" s="23">
        <v>28</v>
      </c>
      <c r="B38" s="27" t="s">
        <v>65</v>
      </c>
      <c r="C38" s="556">
        <v>-269855.23765609693</v>
      </c>
      <c r="D38" s="556">
        <v>0</v>
      </c>
      <c r="E38" s="29">
        <f t="shared" si="2"/>
        <v>-269855.23765609693</v>
      </c>
      <c r="F38" s="30"/>
      <c r="G38" s="38"/>
      <c r="H38" s="32">
        <f t="shared" si="1"/>
        <v>0</v>
      </c>
    </row>
    <row r="39" spans="1:8" ht="15.75">
      <c r="A39" s="23">
        <v>29</v>
      </c>
      <c r="B39" s="27" t="s">
        <v>66</v>
      </c>
      <c r="C39" s="556">
        <v>0</v>
      </c>
      <c r="D39" s="556">
        <v>0</v>
      </c>
      <c r="E39" s="29">
        <f t="shared" si="2"/>
        <v>0</v>
      </c>
      <c r="F39" s="30"/>
      <c r="G39" s="38"/>
      <c r="H39" s="32">
        <f t="shared" si="1"/>
        <v>0</v>
      </c>
    </row>
    <row r="40" spans="1:8" ht="15.75">
      <c r="A40" s="23">
        <v>30</v>
      </c>
      <c r="B40" s="273" t="s">
        <v>265</v>
      </c>
      <c r="C40" s="556">
        <v>2980149.7623439031</v>
      </c>
      <c r="D40" s="556">
        <v>0</v>
      </c>
      <c r="E40" s="29">
        <f t="shared" si="2"/>
        <v>2980149.7623439031</v>
      </c>
      <c r="F40" s="30"/>
      <c r="G40" s="38"/>
      <c r="H40" s="32">
        <f t="shared" si="1"/>
        <v>0</v>
      </c>
    </row>
    <row r="41" spans="1:8" ht="15" thickBot="1">
      <c r="A41" s="40">
        <v>31</v>
      </c>
      <c r="B41" s="41" t="s">
        <v>67</v>
      </c>
      <c r="C41" s="42">
        <f>C31+C40</f>
        <v>3034746.8323439029</v>
      </c>
      <c r="D41" s="42">
        <f>D31+D40</f>
        <v>4287661.9243426453</v>
      </c>
      <c r="E41" s="42">
        <f>C41+D41</f>
        <v>7322408.7566865478</v>
      </c>
      <c r="F41" s="42">
        <f>F31+F40</f>
        <v>0</v>
      </c>
      <c r="G41" s="42">
        <f>G31+G40</f>
        <v>0</v>
      </c>
      <c r="H41" s="43">
        <f>F41+G41</f>
        <v>0</v>
      </c>
    </row>
    <row r="43" spans="1:8">
      <c r="B43" s="44"/>
    </row>
  </sheetData>
  <mergeCells count="2">
    <mergeCell ref="C5:E5"/>
    <mergeCell ref="F5:H5"/>
  </mergeCells>
  <dataValidations count="1">
    <dataValidation type="whole" operator="lessThanOrEqual" allowBlank="1" showInputMessage="1" showErrorMessage="1" sqref="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3"/>
  <sheetViews>
    <sheetView workbookViewId="0">
      <pane xSplit="1" ySplit="6" topLeftCell="B7" activePane="bottomRight" state="frozen"/>
      <selection activeCell="B9" sqref="B9"/>
      <selection pane="topRight" activeCell="B9" sqref="B9"/>
      <selection pane="bottomLeft" activeCell="B9" sqref="B9"/>
      <selection pane="bottomRight" activeCell="C64" sqref="C64"/>
    </sheetView>
  </sheetViews>
  <sheetFormatPr defaultColWidth="9.125" defaultRowHeight="12.75"/>
  <cols>
    <col min="1" max="1" width="9.5" style="4" bestFit="1" customWidth="1"/>
    <col min="2" max="2" width="89.125" style="4" customWidth="1"/>
    <col min="3" max="4" width="12.75" style="4" customWidth="1"/>
    <col min="5" max="5" width="12.75" style="557" customWidth="1"/>
    <col min="6" max="8" width="12.75" style="4" customWidth="1"/>
    <col min="9" max="9" width="8.875" style="4" customWidth="1"/>
    <col min="10" max="16384" width="9.125" style="4"/>
  </cols>
  <sheetData>
    <row r="1" spans="1:8">
      <c r="A1" s="2" t="s">
        <v>30</v>
      </c>
      <c r="B1" s="3" t="str">
        <f>'Info '!C2</f>
        <v>Paysera Bank Georgia JSC</v>
      </c>
      <c r="C1" s="3"/>
    </row>
    <row r="2" spans="1:8">
      <c r="A2" s="2" t="s">
        <v>31</v>
      </c>
      <c r="B2" s="594">
        <f>'1. key ratios '!B2</f>
        <v>44926</v>
      </c>
      <c r="C2" s="432"/>
    </row>
    <row r="3" spans="1:8">
      <c r="A3" s="2"/>
      <c r="B3" s="3"/>
      <c r="C3" s="3"/>
    </row>
    <row r="4" spans="1:8" ht="13.5" thickBot="1">
      <c r="A4" s="3" t="s">
        <v>194</v>
      </c>
      <c r="B4" s="232" t="s">
        <v>22</v>
      </c>
      <c r="C4" s="3"/>
      <c r="D4" s="18"/>
      <c r="E4" s="558"/>
      <c r="F4" s="19"/>
      <c r="G4" s="19"/>
      <c r="H4" s="46" t="s">
        <v>73</v>
      </c>
    </row>
    <row r="5" spans="1:8">
      <c r="A5" s="47" t="s">
        <v>6</v>
      </c>
      <c r="B5" s="48"/>
      <c r="C5" s="598" t="s">
        <v>68</v>
      </c>
      <c r="D5" s="599"/>
      <c r="E5" s="600"/>
      <c r="F5" s="598" t="s">
        <v>72</v>
      </c>
      <c r="G5" s="599"/>
      <c r="H5" s="601"/>
    </row>
    <row r="6" spans="1:8">
      <c r="A6" s="49" t="s">
        <v>6</v>
      </c>
      <c r="B6" s="50"/>
      <c r="C6" s="25" t="s">
        <v>69</v>
      </c>
      <c r="D6" s="25" t="s">
        <v>70</v>
      </c>
      <c r="E6" s="559" t="s">
        <v>71</v>
      </c>
      <c r="F6" s="25" t="s">
        <v>69</v>
      </c>
      <c r="G6" s="25" t="s">
        <v>70</v>
      </c>
      <c r="H6" s="26" t="s">
        <v>71</v>
      </c>
    </row>
    <row r="7" spans="1:8">
      <c r="A7" s="23"/>
      <c r="B7" s="232" t="s">
        <v>193</v>
      </c>
      <c r="C7" s="51"/>
      <c r="D7" s="51"/>
      <c r="E7" s="560"/>
      <c r="F7" s="51"/>
      <c r="G7" s="51"/>
      <c r="H7" s="52"/>
    </row>
    <row r="8" spans="1:8">
      <c r="A8" s="23">
        <v>1</v>
      </c>
      <c r="B8" s="53" t="s">
        <v>192</v>
      </c>
      <c r="C8" s="51">
        <v>49444.56</v>
      </c>
      <c r="D8" s="51">
        <v>0</v>
      </c>
      <c r="E8" s="561">
        <f t="shared" ref="E8:E22" si="0">C8+D8</f>
        <v>49444.56</v>
      </c>
      <c r="F8" s="51">
        <v>0</v>
      </c>
      <c r="G8" s="51">
        <v>0</v>
      </c>
      <c r="H8" s="55">
        <f t="shared" ref="H8:H22" si="1">F8+G8</f>
        <v>0</v>
      </c>
    </row>
    <row r="9" spans="1:8">
      <c r="A9" s="23">
        <v>2</v>
      </c>
      <c r="B9" s="53" t="s">
        <v>191</v>
      </c>
      <c r="C9" s="56">
        <f>C10+C11+C12+C13+C14+C15+C16+C17+C18</f>
        <v>0</v>
      </c>
      <c r="D9" s="56">
        <f>D10+D11+D12+D13+D14+D15+D16+D17+D18</f>
        <v>48377.36</v>
      </c>
      <c r="E9" s="561">
        <f t="shared" si="0"/>
        <v>48377.36</v>
      </c>
      <c r="F9" s="56">
        <f>F10+F11+F12+F13+F14+F15+F16+F17+F18</f>
        <v>0</v>
      </c>
      <c r="G9" s="56">
        <f>G10+G11+G12+G13+G14+G15+G16+G17+G18</f>
        <v>0</v>
      </c>
      <c r="H9" s="55">
        <f t="shared" si="1"/>
        <v>0</v>
      </c>
    </row>
    <row r="10" spans="1:8">
      <c r="A10" s="23">
        <v>2.1</v>
      </c>
      <c r="B10" s="57" t="s">
        <v>190</v>
      </c>
      <c r="C10" s="51">
        <v>0</v>
      </c>
      <c r="D10" s="51">
        <v>0</v>
      </c>
      <c r="E10" s="561">
        <f t="shared" si="0"/>
        <v>0</v>
      </c>
      <c r="F10" s="51">
        <v>0</v>
      </c>
      <c r="G10" s="51">
        <v>0</v>
      </c>
      <c r="H10" s="55">
        <f t="shared" si="1"/>
        <v>0</v>
      </c>
    </row>
    <row r="11" spans="1:8">
      <c r="A11" s="23">
        <v>2.2000000000000002</v>
      </c>
      <c r="B11" s="57" t="s">
        <v>189</v>
      </c>
      <c r="C11" s="51">
        <v>0</v>
      </c>
      <c r="D11" s="51">
        <v>0</v>
      </c>
      <c r="E11" s="561">
        <f t="shared" si="0"/>
        <v>0</v>
      </c>
      <c r="F11" s="51">
        <v>0</v>
      </c>
      <c r="G11" s="51">
        <v>0</v>
      </c>
      <c r="H11" s="55">
        <f t="shared" si="1"/>
        <v>0</v>
      </c>
    </row>
    <row r="12" spans="1:8">
      <c r="A12" s="23">
        <v>2.2999999999999998</v>
      </c>
      <c r="B12" s="57" t="s">
        <v>188</v>
      </c>
      <c r="C12" s="51">
        <v>0</v>
      </c>
      <c r="D12" s="51">
        <v>0</v>
      </c>
      <c r="E12" s="561">
        <f t="shared" si="0"/>
        <v>0</v>
      </c>
      <c r="F12" s="51">
        <v>0</v>
      </c>
      <c r="G12" s="51">
        <v>0</v>
      </c>
      <c r="H12" s="55">
        <f t="shared" si="1"/>
        <v>0</v>
      </c>
    </row>
    <row r="13" spans="1:8">
      <c r="A13" s="23">
        <v>2.4</v>
      </c>
      <c r="B13" s="57" t="s">
        <v>187</v>
      </c>
      <c r="C13" s="51">
        <v>0</v>
      </c>
      <c r="D13" s="51">
        <v>0</v>
      </c>
      <c r="E13" s="561">
        <f t="shared" si="0"/>
        <v>0</v>
      </c>
      <c r="F13" s="51">
        <v>0</v>
      </c>
      <c r="G13" s="51">
        <v>0</v>
      </c>
      <c r="H13" s="55">
        <f t="shared" si="1"/>
        <v>0</v>
      </c>
    </row>
    <row r="14" spans="1:8">
      <c r="A14" s="23">
        <v>2.5</v>
      </c>
      <c r="B14" s="57" t="s">
        <v>186</v>
      </c>
      <c r="C14" s="51">
        <v>0</v>
      </c>
      <c r="D14" s="51">
        <v>0</v>
      </c>
      <c r="E14" s="561">
        <f t="shared" si="0"/>
        <v>0</v>
      </c>
      <c r="F14" s="51">
        <v>0</v>
      </c>
      <c r="G14" s="51">
        <v>0</v>
      </c>
      <c r="H14" s="55">
        <f t="shared" si="1"/>
        <v>0</v>
      </c>
    </row>
    <row r="15" spans="1:8">
      <c r="A15" s="23">
        <v>2.6</v>
      </c>
      <c r="B15" s="57" t="s">
        <v>185</v>
      </c>
      <c r="C15" s="51">
        <v>0</v>
      </c>
      <c r="D15" s="51">
        <v>0</v>
      </c>
      <c r="E15" s="561">
        <f t="shared" si="0"/>
        <v>0</v>
      </c>
      <c r="F15" s="51">
        <v>0</v>
      </c>
      <c r="G15" s="51">
        <v>0</v>
      </c>
      <c r="H15" s="55">
        <f t="shared" si="1"/>
        <v>0</v>
      </c>
    </row>
    <row r="16" spans="1:8">
      <c r="A16" s="23">
        <v>2.7</v>
      </c>
      <c r="B16" s="57" t="s">
        <v>184</v>
      </c>
      <c r="C16" s="51">
        <v>0</v>
      </c>
      <c r="D16" s="51">
        <v>0</v>
      </c>
      <c r="E16" s="561">
        <f t="shared" si="0"/>
        <v>0</v>
      </c>
      <c r="F16" s="51">
        <v>0</v>
      </c>
      <c r="G16" s="51">
        <v>0</v>
      </c>
      <c r="H16" s="55">
        <f t="shared" si="1"/>
        <v>0</v>
      </c>
    </row>
    <row r="17" spans="1:8">
      <c r="A17" s="23">
        <v>2.8</v>
      </c>
      <c r="B17" s="57" t="s">
        <v>183</v>
      </c>
      <c r="C17" s="51">
        <v>0</v>
      </c>
      <c r="D17" s="51">
        <v>0</v>
      </c>
      <c r="E17" s="561">
        <f t="shared" si="0"/>
        <v>0</v>
      </c>
      <c r="F17" s="51">
        <v>0</v>
      </c>
      <c r="G17" s="51">
        <v>0</v>
      </c>
      <c r="H17" s="55">
        <f t="shared" si="1"/>
        <v>0</v>
      </c>
    </row>
    <row r="18" spans="1:8">
      <c r="A18" s="23">
        <v>2.9</v>
      </c>
      <c r="B18" s="57" t="s">
        <v>182</v>
      </c>
      <c r="C18" s="51">
        <v>0</v>
      </c>
      <c r="D18" s="51">
        <v>48377.36</v>
      </c>
      <c r="E18" s="561">
        <f t="shared" si="0"/>
        <v>48377.36</v>
      </c>
      <c r="F18" s="51">
        <v>0</v>
      </c>
      <c r="G18" s="51">
        <v>0</v>
      </c>
      <c r="H18" s="55">
        <f t="shared" si="1"/>
        <v>0</v>
      </c>
    </row>
    <row r="19" spans="1:8">
      <c r="A19" s="23">
        <v>3</v>
      </c>
      <c r="B19" s="53" t="s">
        <v>181</v>
      </c>
      <c r="C19" s="51">
        <v>0</v>
      </c>
      <c r="D19" s="51">
        <v>0</v>
      </c>
      <c r="E19" s="561">
        <f t="shared" si="0"/>
        <v>0</v>
      </c>
      <c r="F19" s="51">
        <v>0</v>
      </c>
      <c r="G19" s="51">
        <v>0</v>
      </c>
      <c r="H19" s="55">
        <f t="shared" si="1"/>
        <v>0</v>
      </c>
    </row>
    <row r="20" spans="1:8">
      <c r="A20" s="23">
        <v>4</v>
      </c>
      <c r="B20" s="53" t="s">
        <v>180</v>
      </c>
      <c r="C20" s="51">
        <v>0</v>
      </c>
      <c r="D20" s="51">
        <v>0</v>
      </c>
      <c r="E20" s="561">
        <f t="shared" si="0"/>
        <v>0</v>
      </c>
      <c r="F20" s="51">
        <v>0</v>
      </c>
      <c r="G20" s="51">
        <v>0</v>
      </c>
      <c r="H20" s="55">
        <f t="shared" si="1"/>
        <v>0</v>
      </c>
    </row>
    <row r="21" spans="1:8">
      <c r="A21" s="23">
        <v>5</v>
      </c>
      <c r="B21" s="53" t="s">
        <v>179</v>
      </c>
      <c r="C21" s="51">
        <v>0</v>
      </c>
      <c r="D21" s="51">
        <v>0</v>
      </c>
      <c r="E21" s="561">
        <f t="shared" si="0"/>
        <v>0</v>
      </c>
      <c r="F21" s="51">
        <v>0</v>
      </c>
      <c r="G21" s="51">
        <v>0</v>
      </c>
      <c r="H21" s="55">
        <f t="shared" si="1"/>
        <v>0</v>
      </c>
    </row>
    <row r="22" spans="1:8">
      <c r="A22" s="23">
        <v>6</v>
      </c>
      <c r="B22" s="58" t="s">
        <v>178</v>
      </c>
      <c r="C22" s="56">
        <f>C8+C9+C19+C20+C21</f>
        <v>49444.56</v>
      </c>
      <c r="D22" s="56">
        <f>D8+D9+D19+D20+D21</f>
        <v>48377.36</v>
      </c>
      <c r="E22" s="561">
        <f t="shared" si="0"/>
        <v>97821.92</v>
      </c>
      <c r="F22" s="56">
        <f>F8+F9+F19+F20+F21</f>
        <v>0</v>
      </c>
      <c r="G22" s="56">
        <f>G8+G9+G19+G20+G21</f>
        <v>0</v>
      </c>
      <c r="H22" s="55">
        <f t="shared" si="1"/>
        <v>0</v>
      </c>
    </row>
    <row r="23" spans="1:8">
      <c r="A23" s="23"/>
      <c r="B23" s="232" t="s">
        <v>177</v>
      </c>
      <c r="C23" s="59"/>
      <c r="D23" s="59"/>
      <c r="E23" s="562"/>
      <c r="F23" s="59"/>
      <c r="G23" s="59"/>
      <c r="H23" s="60"/>
    </row>
    <row r="24" spans="1:8">
      <c r="A24" s="23">
        <v>7</v>
      </c>
      <c r="B24" s="53" t="s">
        <v>176</v>
      </c>
      <c r="C24" s="51">
        <v>0</v>
      </c>
      <c r="D24" s="51">
        <v>0</v>
      </c>
      <c r="E24" s="561">
        <f t="shared" ref="E24:E31" si="2">C24+D24</f>
        <v>0</v>
      </c>
      <c r="F24" s="51">
        <v>0</v>
      </c>
      <c r="G24" s="51">
        <v>0</v>
      </c>
      <c r="H24" s="55">
        <f t="shared" ref="H24:H31" si="3">F24+G24</f>
        <v>0</v>
      </c>
    </row>
    <row r="25" spans="1:8">
      <c r="A25" s="23">
        <v>8</v>
      </c>
      <c r="B25" s="53" t="s">
        <v>175</v>
      </c>
      <c r="C25" s="51">
        <v>0</v>
      </c>
      <c r="D25" s="51">
        <v>0</v>
      </c>
      <c r="E25" s="561">
        <f t="shared" si="2"/>
        <v>0</v>
      </c>
      <c r="F25" s="51">
        <v>0</v>
      </c>
      <c r="G25" s="51">
        <v>0</v>
      </c>
      <c r="H25" s="55">
        <f t="shared" si="3"/>
        <v>0</v>
      </c>
    </row>
    <row r="26" spans="1:8">
      <c r="A26" s="23">
        <v>9</v>
      </c>
      <c r="B26" s="53" t="s">
        <v>174</v>
      </c>
      <c r="C26" s="51">
        <v>0</v>
      </c>
      <c r="D26" s="51">
        <v>0</v>
      </c>
      <c r="E26" s="561">
        <f t="shared" si="2"/>
        <v>0</v>
      </c>
      <c r="F26" s="51">
        <v>0</v>
      </c>
      <c r="G26" s="51">
        <v>0</v>
      </c>
      <c r="H26" s="55">
        <f t="shared" si="3"/>
        <v>0</v>
      </c>
    </row>
    <row r="27" spans="1:8">
      <c r="A27" s="23">
        <v>10</v>
      </c>
      <c r="B27" s="53" t="s">
        <v>173</v>
      </c>
      <c r="C27" s="51">
        <v>0</v>
      </c>
      <c r="D27" s="51">
        <v>0</v>
      </c>
      <c r="E27" s="561">
        <f t="shared" si="2"/>
        <v>0</v>
      </c>
      <c r="F27" s="51">
        <v>0</v>
      </c>
      <c r="G27" s="51">
        <v>0</v>
      </c>
      <c r="H27" s="55">
        <f t="shared" si="3"/>
        <v>0</v>
      </c>
    </row>
    <row r="28" spans="1:8">
      <c r="A28" s="23">
        <v>11</v>
      </c>
      <c r="B28" s="53" t="s">
        <v>172</v>
      </c>
      <c r="C28" s="51">
        <v>0</v>
      </c>
      <c r="D28" s="51">
        <v>0</v>
      </c>
      <c r="E28" s="561">
        <f t="shared" si="2"/>
        <v>0</v>
      </c>
      <c r="F28" s="51">
        <v>0</v>
      </c>
      <c r="G28" s="51">
        <v>0</v>
      </c>
      <c r="H28" s="55">
        <f t="shared" si="3"/>
        <v>0</v>
      </c>
    </row>
    <row r="29" spans="1:8">
      <c r="A29" s="23">
        <v>12</v>
      </c>
      <c r="B29" s="53" t="s">
        <v>171</v>
      </c>
      <c r="C29" s="51">
        <v>2216.5500000000002</v>
      </c>
      <c r="D29" s="51">
        <v>1857.2876880924396</v>
      </c>
      <c r="E29" s="561">
        <f t="shared" si="2"/>
        <v>4073.8376880924397</v>
      </c>
      <c r="F29" s="51">
        <v>0</v>
      </c>
      <c r="G29" s="51">
        <v>0</v>
      </c>
      <c r="H29" s="55">
        <f t="shared" si="3"/>
        <v>0</v>
      </c>
    </row>
    <row r="30" spans="1:8">
      <c r="A30" s="23">
        <v>13</v>
      </c>
      <c r="B30" s="61" t="s">
        <v>170</v>
      </c>
      <c r="C30" s="56">
        <f>C24+C25+C26+C27+C28+C29</f>
        <v>2216.5500000000002</v>
      </c>
      <c r="D30" s="56">
        <f>D24+D25+D26+D27+D28+D29</f>
        <v>1857.2876880924396</v>
      </c>
      <c r="E30" s="561">
        <f t="shared" si="2"/>
        <v>4073.8376880924397</v>
      </c>
      <c r="F30" s="56">
        <f>F24+F25+F26+F27+F28+F29</f>
        <v>0</v>
      </c>
      <c r="G30" s="56">
        <f>G24+G25+G26+G27+G28+G29</f>
        <v>0</v>
      </c>
      <c r="H30" s="55">
        <f t="shared" si="3"/>
        <v>0</v>
      </c>
    </row>
    <row r="31" spans="1:8">
      <c r="A31" s="23">
        <v>14</v>
      </c>
      <c r="B31" s="61" t="s">
        <v>169</v>
      </c>
      <c r="C31" s="56">
        <f>C22-C30</f>
        <v>47228.009999999995</v>
      </c>
      <c r="D31" s="56">
        <f>D22-D30</f>
        <v>46520.072311907563</v>
      </c>
      <c r="E31" s="561">
        <f t="shared" si="2"/>
        <v>93748.08231190755</v>
      </c>
      <c r="F31" s="56">
        <f>F22-F30</f>
        <v>0</v>
      </c>
      <c r="G31" s="56">
        <f>G22-G30</f>
        <v>0</v>
      </c>
      <c r="H31" s="55">
        <f t="shared" si="3"/>
        <v>0</v>
      </c>
    </row>
    <row r="32" spans="1:8">
      <c r="A32" s="23"/>
      <c r="B32" s="62"/>
      <c r="C32" s="62"/>
      <c r="D32" s="63"/>
      <c r="E32" s="562"/>
      <c r="F32" s="63"/>
      <c r="G32" s="63"/>
      <c r="H32" s="60"/>
    </row>
    <row r="33" spans="1:8">
      <c r="A33" s="23"/>
      <c r="B33" s="62" t="s">
        <v>168</v>
      </c>
      <c r="C33" s="59"/>
      <c r="D33" s="59"/>
      <c r="E33" s="562"/>
      <c r="F33" s="59"/>
      <c r="G33" s="59"/>
      <c r="H33" s="60"/>
    </row>
    <row r="34" spans="1:8">
      <c r="A34" s="23">
        <v>15</v>
      </c>
      <c r="B34" s="64" t="s">
        <v>167</v>
      </c>
      <c r="C34" s="56">
        <f>C35+C36</f>
        <v>0</v>
      </c>
      <c r="D34" s="56">
        <f>D35+D36</f>
        <v>0</v>
      </c>
      <c r="E34" s="561">
        <f t="shared" ref="E34:E45" si="4">C34+D34</f>
        <v>0</v>
      </c>
      <c r="F34" s="56">
        <f>F35+F36</f>
        <v>0</v>
      </c>
      <c r="G34" s="56">
        <f>G35+G36</f>
        <v>0</v>
      </c>
      <c r="H34" s="54">
        <f t="shared" ref="H34:H45" si="5">F34+G34</f>
        <v>0</v>
      </c>
    </row>
    <row r="35" spans="1:8">
      <c r="A35" s="23">
        <v>15.1</v>
      </c>
      <c r="B35" s="57" t="s">
        <v>166</v>
      </c>
      <c r="C35" s="51">
        <v>0</v>
      </c>
      <c r="D35" s="51">
        <v>0</v>
      </c>
      <c r="E35" s="561">
        <f t="shared" si="4"/>
        <v>0</v>
      </c>
      <c r="F35" s="51">
        <v>0</v>
      </c>
      <c r="G35" s="51">
        <v>0</v>
      </c>
      <c r="H35" s="54">
        <f t="shared" si="5"/>
        <v>0</v>
      </c>
    </row>
    <row r="36" spans="1:8">
      <c r="A36" s="23">
        <v>15.2</v>
      </c>
      <c r="B36" s="57" t="s">
        <v>165</v>
      </c>
      <c r="C36" s="51">
        <v>0</v>
      </c>
      <c r="D36" s="51">
        <v>0</v>
      </c>
      <c r="E36" s="561">
        <f t="shared" si="4"/>
        <v>0</v>
      </c>
      <c r="F36" s="51">
        <v>0</v>
      </c>
      <c r="G36" s="51">
        <v>0</v>
      </c>
      <c r="H36" s="54">
        <f t="shared" si="5"/>
        <v>0</v>
      </c>
    </row>
    <row r="37" spans="1:8">
      <c r="A37" s="23">
        <v>16</v>
      </c>
      <c r="B37" s="53" t="s">
        <v>164</v>
      </c>
      <c r="C37" s="51">
        <v>0</v>
      </c>
      <c r="D37" s="51">
        <v>0</v>
      </c>
      <c r="E37" s="561">
        <f t="shared" si="4"/>
        <v>0</v>
      </c>
      <c r="F37" s="51">
        <v>0</v>
      </c>
      <c r="G37" s="51">
        <v>0</v>
      </c>
      <c r="H37" s="54">
        <f t="shared" si="5"/>
        <v>0</v>
      </c>
    </row>
    <row r="38" spans="1:8">
      <c r="A38" s="23">
        <v>17</v>
      </c>
      <c r="B38" s="53" t="s">
        <v>163</v>
      </c>
      <c r="C38" s="51">
        <v>0</v>
      </c>
      <c r="D38" s="51">
        <v>0</v>
      </c>
      <c r="E38" s="561">
        <f t="shared" si="4"/>
        <v>0</v>
      </c>
      <c r="F38" s="51">
        <v>0</v>
      </c>
      <c r="G38" s="51">
        <v>0</v>
      </c>
      <c r="H38" s="54">
        <f t="shared" si="5"/>
        <v>0</v>
      </c>
    </row>
    <row r="39" spans="1:8">
      <c r="A39" s="23">
        <v>18</v>
      </c>
      <c r="B39" s="53" t="s">
        <v>162</v>
      </c>
      <c r="C39" s="51">
        <v>0</v>
      </c>
      <c r="D39" s="51">
        <v>0</v>
      </c>
      <c r="E39" s="561">
        <f t="shared" si="4"/>
        <v>0</v>
      </c>
      <c r="F39" s="51">
        <v>0</v>
      </c>
      <c r="G39" s="51">
        <v>0</v>
      </c>
      <c r="H39" s="54">
        <f t="shared" si="5"/>
        <v>0</v>
      </c>
    </row>
    <row r="40" spans="1:8">
      <c r="A40" s="23">
        <v>19</v>
      </c>
      <c r="B40" s="53" t="s">
        <v>161</v>
      </c>
      <c r="C40" s="51">
        <v>0</v>
      </c>
      <c r="D40" s="51">
        <v>0</v>
      </c>
      <c r="E40" s="561">
        <f t="shared" si="4"/>
        <v>0</v>
      </c>
      <c r="F40" s="51">
        <v>0</v>
      </c>
      <c r="G40" s="51">
        <v>0</v>
      </c>
      <c r="H40" s="54">
        <f t="shared" si="5"/>
        <v>0</v>
      </c>
    </row>
    <row r="41" spans="1:8">
      <c r="A41" s="23">
        <v>20</v>
      </c>
      <c r="B41" s="53" t="s">
        <v>160</v>
      </c>
      <c r="C41" s="51">
        <v>-92534.359168325085</v>
      </c>
      <c r="D41" s="51">
        <v>0</v>
      </c>
      <c r="E41" s="561">
        <f t="shared" si="4"/>
        <v>-92534.359168325085</v>
      </c>
      <c r="F41" s="51">
        <v>0</v>
      </c>
      <c r="G41" s="51">
        <v>0</v>
      </c>
      <c r="H41" s="54">
        <f t="shared" si="5"/>
        <v>0</v>
      </c>
    </row>
    <row r="42" spans="1:8">
      <c r="A42" s="23">
        <v>21</v>
      </c>
      <c r="B42" s="53" t="s">
        <v>159</v>
      </c>
      <c r="C42" s="51">
        <v>0</v>
      </c>
      <c r="D42" s="51">
        <v>0</v>
      </c>
      <c r="E42" s="561">
        <f t="shared" si="4"/>
        <v>0</v>
      </c>
      <c r="F42" s="51">
        <v>0</v>
      </c>
      <c r="G42" s="51">
        <v>0</v>
      </c>
      <c r="H42" s="54">
        <f t="shared" si="5"/>
        <v>0</v>
      </c>
    </row>
    <row r="43" spans="1:8">
      <c r="A43" s="23">
        <v>22</v>
      </c>
      <c r="B43" s="53" t="s">
        <v>158</v>
      </c>
      <c r="C43" s="51">
        <v>0</v>
      </c>
      <c r="D43" s="51">
        <v>0</v>
      </c>
      <c r="E43" s="561">
        <f t="shared" si="4"/>
        <v>0</v>
      </c>
      <c r="F43" s="51">
        <v>0</v>
      </c>
      <c r="G43" s="51">
        <v>0</v>
      </c>
      <c r="H43" s="54">
        <f t="shared" si="5"/>
        <v>0</v>
      </c>
    </row>
    <row r="44" spans="1:8">
      <c r="A44" s="23">
        <v>23</v>
      </c>
      <c r="B44" s="53" t="s">
        <v>157</v>
      </c>
      <c r="C44" s="51">
        <v>-0.1</v>
      </c>
      <c r="D44" s="51">
        <v>0</v>
      </c>
      <c r="E44" s="561">
        <f t="shared" si="4"/>
        <v>-0.1</v>
      </c>
      <c r="F44" s="51">
        <v>0</v>
      </c>
      <c r="G44" s="51">
        <v>0</v>
      </c>
      <c r="H44" s="54">
        <f t="shared" si="5"/>
        <v>0</v>
      </c>
    </row>
    <row r="45" spans="1:8">
      <c r="A45" s="23">
        <v>24</v>
      </c>
      <c r="B45" s="61" t="s">
        <v>272</v>
      </c>
      <c r="C45" s="56">
        <f>C34+C37+C38+C39+C40+C41+C42+C43+C44</f>
        <v>-92534.459168325091</v>
      </c>
      <c r="D45" s="56">
        <f>D34+D37+D38+D39+D40+D41+D42+D43+D44</f>
        <v>0</v>
      </c>
      <c r="E45" s="561">
        <f t="shared" si="4"/>
        <v>-92534.459168325091</v>
      </c>
      <c r="F45" s="56">
        <f>F34+F37+F38+F39+F40+F41+F42+F43+F44</f>
        <v>0</v>
      </c>
      <c r="G45" s="56">
        <f>G34+G37+G38+G39+G40+G41+G42+G43+G44</f>
        <v>0</v>
      </c>
      <c r="H45" s="54">
        <f t="shared" si="5"/>
        <v>0</v>
      </c>
    </row>
    <row r="46" spans="1:8">
      <c r="A46" s="23"/>
      <c r="B46" s="232" t="s">
        <v>156</v>
      </c>
      <c r="C46" s="59"/>
      <c r="D46" s="59"/>
      <c r="E46" s="562"/>
      <c r="F46" s="59"/>
      <c r="G46" s="59"/>
      <c r="H46" s="60"/>
    </row>
    <row r="47" spans="1:8">
      <c r="A47" s="23">
        <v>25</v>
      </c>
      <c r="B47" s="53" t="s">
        <v>155</v>
      </c>
      <c r="C47" s="51">
        <v>7406.7699999999995</v>
      </c>
      <c r="D47" s="51">
        <v>0</v>
      </c>
      <c r="E47" s="561">
        <f t="shared" ref="E47:E54" si="6">C47+D47</f>
        <v>7406.7699999999995</v>
      </c>
      <c r="F47" s="51">
        <v>0</v>
      </c>
      <c r="G47" s="51">
        <v>0</v>
      </c>
      <c r="H47" s="55">
        <f t="shared" ref="H47:H54" si="7">F47+G47</f>
        <v>0</v>
      </c>
    </row>
    <row r="48" spans="1:8">
      <c r="A48" s="23">
        <v>26</v>
      </c>
      <c r="B48" s="53" t="s">
        <v>154</v>
      </c>
      <c r="C48" s="51">
        <v>46183.240000000005</v>
      </c>
      <c r="D48" s="51">
        <v>86828.74</v>
      </c>
      <c r="E48" s="561">
        <f t="shared" si="6"/>
        <v>133011.98000000001</v>
      </c>
      <c r="F48" s="51">
        <v>0</v>
      </c>
      <c r="G48" s="51">
        <v>0</v>
      </c>
      <c r="H48" s="55">
        <f t="shared" si="7"/>
        <v>0</v>
      </c>
    </row>
    <row r="49" spans="1:8">
      <c r="A49" s="23">
        <v>27</v>
      </c>
      <c r="B49" s="53" t="s">
        <v>153</v>
      </c>
      <c r="C49" s="51">
        <v>53575.630000000005</v>
      </c>
      <c r="D49" s="51">
        <v>0</v>
      </c>
      <c r="E49" s="561">
        <f t="shared" si="6"/>
        <v>53575.630000000005</v>
      </c>
      <c r="F49" s="51">
        <v>0</v>
      </c>
      <c r="G49" s="51">
        <v>0</v>
      </c>
      <c r="H49" s="55">
        <f t="shared" si="7"/>
        <v>0</v>
      </c>
    </row>
    <row r="50" spans="1:8">
      <c r="A50" s="23">
        <v>28</v>
      </c>
      <c r="B50" s="53" t="s">
        <v>152</v>
      </c>
      <c r="C50" s="51">
        <v>0</v>
      </c>
      <c r="D50" s="51">
        <v>0</v>
      </c>
      <c r="E50" s="561">
        <f t="shared" si="6"/>
        <v>0</v>
      </c>
      <c r="F50" s="51">
        <v>0</v>
      </c>
      <c r="G50" s="51">
        <v>0</v>
      </c>
      <c r="H50" s="55">
        <f t="shared" si="7"/>
        <v>0</v>
      </c>
    </row>
    <row r="51" spans="1:8">
      <c r="A51" s="23">
        <v>29</v>
      </c>
      <c r="B51" s="53" t="s">
        <v>151</v>
      </c>
      <c r="C51" s="51">
        <v>21714.519029679373</v>
      </c>
      <c r="D51" s="51">
        <v>0</v>
      </c>
      <c r="E51" s="561">
        <f t="shared" si="6"/>
        <v>21714.519029679373</v>
      </c>
      <c r="F51" s="51">
        <v>0</v>
      </c>
      <c r="G51" s="51">
        <v>0</v>
      </c>
      <c r="H51" s="55">
        <f t="shared" si="7"/>
        <v>0</v>
      </c>
    </row>
    <row r="52" spans="1:8">
      <c r="A52" s="23">
        <v>30</v>
      </c>
      <c r="B52" s="53" t="s">
        <v>150</v>
      </c>
      <c r="C52" s="51">
        <v>14845.671770000001</v>
      </c>
      <c r="D52" s="51">
        <v>0</v>
      </c>
      <c r="E52" s="561">
        <f t="shared" si="6"/>
        <v>14845.671770000001</v>
      </c>
      <c r="F52" s="51">
        <v>0</v>
      </c>
      <c r="G52" s="51">
        <v>0</v>
      </c>
      <c r="H52" s="55">
        <f t="shared" si="7"/>
        <v>0</v>
      </c>
    </row>
    <row r="53" spans="1:8">
      <c r="A53" s="23">
        <v>31</v>
      </c>
      <c r="B53" s="61" t="s">
        <v>273</v>
      </c>
      <c r="C53" s="56">
        <f>C47+C48+C49+C50+C51+C52</f>
        <v>143725.83079967939</v>
      </c>
      <c r="D53" s="56">
        <f>D47+D48+D49+D50+D51+D52</f>
        <v>86828.74</v>
      </c>
      <c r="E53" s="561">
        <f t="shared" si="6"/>
        <v>230554.57079967938</v>
      </c>
      <c r="F53" s="56">
        <f>F47+F48+F49+F50+F51+F52</f>
        <v>0</v>
      </c>
      <c r="G53" s="56">
        <f>G47+G48+G49+G50+G51+G52</f>
        <v>0</v>
      </c>
      <c r="H53" s="54">
        <f t="shared" si="7"/>
        <v>0</v>
      </c>
    </row>
    <row r="54" spans="1:8">
      <c r="A54" s="23">
        <v>32</v>
      </c>
      <c r="B54" s="61" t="s">
        <v>274</v>
      </c>
      <c r="C54" s="56">
        <f>C45-C53</f>
        <v>-236260.28996800448</v>
      </c>
      <c r="D54" s="56">
        <f>D45-D53</f>
        <v>-86828.74</v>
      </c>
      <c r="E54" s="561">
        <f t="shared" si="6"/>
        <v>-323089.0299680045</v>
      </c>
      <c r="F54" s="56">
        <f>F45-F53</f>
        <v>0</v>
      </c>
      <c r="G54" s="56">
        <f>G45-G53</f>
        <v>0</v>
      </c>
      <c r="H54" s="54">
        <f t="shared" si="7"/>
        <v>0</v>
      </c>
    </row>
    <row r="55" spans="1:8">
      <c r="A55" s="23"/>
      <c r="B55" s="62"/>
      <c r="C55" s="63"/>
      <c r="D55" s="63"/>
      <c r="E55" s="562"/>
      <c r="F55" s="63"/>
      <c r="G55" s="63"/>
      <c r="H55" s="60"/>
    </row>
    <row r="56" spans="1:8">
      <c r="A56" s="23">
        <v>33</v>
      </c>
      <c r="B56" s="61" t="s">
        <v>149</v>
      </c>
      <c r="C56" s="56">
        <f>C31+C54</f>
        <v>-189032.2799680045</v>
      </c>
      <c r="D56" s="56">
        <f>D31+D54</f>
        <v>-40308.667688092442</v>
      </c>
      <c r="E56" s="561">
        <f>C56+D56</f>
        <v>-229340.94765609695</v>
      </c>
      <c r="F56" s="56">
        <f>F31+F54</f>
        <v>0</v>
      </c>
      <c r="G56" s="56">
        <f>G31+G54</f>
        <v>0</v>
      </c>
      <c r="H56" s="55">
        <f>F56+G56</f>
        <v>0</v>
      </c>
    </row>
    <row r="57" spans="1:8">
      <c r="A57" s="23"/>
      <c r="B57" s="62"/>
      <c r="C57" s="63"/>
      <c r="D57" s="63"/>
      <c r="E57" s="562"/>
      <c r="F57" s="63"/>
      <c r="G57" s="63"/>
      <c r="H57" s="60"/>
    </row>
    <row r="58" spans="1:8">
      <c r="A58" s="23">
        <v>34</v>
      </c>
      <c r="B58" s="53" t="s">
        <v>148</v>
      </c>
      <c r="C58" s="51">
        <v>0</v>
      </c>
      <c r="D58" s="51">
        <v>0</v>
      </c>
      <c r="E58" s="561">
        <f>C58+D58</f>
        <v>0</v>
      </c>
      <c r="F58" s="51">
        <v>0</v>
      </c>
      <c r="G58" s="51">
        <v>0</v>
      </c>
      <c r="H58" s="55">
        <f>F58+G58</f>
        <v>0</v>
      </c>
    </row>
    <row r="59" spans="1:8" s="233" customFormat="1">
      <c r="A59" s="23">
        <v>35</v>
      </c>
      <c r="B59" s="53" t="s">
        <v>147</v>
      </c>
      <c r="C59" s="51">
        <v>0</v>
      </c>
      <c r="D59" s="51">
        <v>0</v>
      </c>
      <c r="E59" s="561">
        <f>C59+D59</f>
        <v>0</v>
      </c>
      <c r="F59" s="51">
        <v>0</v>
      </c>
      <c r="G59" s="51">
        <v>0</v>
      </c>
      <c r="H59" s="55">
        <f>F59+G59</f>
        <v>0</v>
      </c>
    </row>
    <row r="60" spans="1:8">
      <c r="A60" s="23">
        <v>36</v>
      </c>
      <c r="B60" s="53" t="s">
        <v>146</v>
      </c>
      <c r="C60" s="51">
        <v>0</v>
      </c>
      <c r="D60" s="51">
        <v>0</v>
      </c>
      <c r="E60" s="561">
        <f>C60+D60</f>
        <v>0</v>
      </c>
      <c r="F60" s="51">
        <v>0</v>
      </c>
      <c r="G60" s="51">
        <v>0</v>
      </c>
      <c r="H60" s="55">
        <f>F60+G60</f>
        <v>0</v>
      </c>
    </row>
    <row r="61" spans="1:8">
      <c r="A61" s="23">
        <v>37</v>
      </c>
      <c r="B61" s="61" t="s">
        <v>145</v>
      </c>
      <c r="C61" s="56">
        <f>C58+C59+C60</f>
        <v>0</v>
      </c>
      <c r="D61" s="56">
        <f>D58+D59+D60</f>
        <v>0</v>
      </c>
      <c r="E61" s="561">
        <f>C61+D61</f>
        <v>0</v>
      </c>
      <c r="F61" s="56">
        <f>F58+F59+F60</f>
        <v>0</v>
      </c>
      <c r="G61" s="56">
        <f>G58+G59+G60</f>
        <v>0</v>
      </c>
      <c r="H61" s="55">
        <f>F61+G61</f>
        <v>0</v>
      </c>
    </row>
    <row r="62" spans="1:8">
      <c r="A62" s="23"/>
      <c r="B62" s="65"/>
      <c r="C62" s="59"/>
      <c r="D62" s="59"/>
      <c r="E62" s="562"/>
      <c r="F62" s="59"/>
      <c r="G62" s="59"/>
      <c r="H62" s="60"/>
    </row>
    <row r="63" spans="1:8">
      <c r="A63" s="23">
        <v>38</v>
      </c>
      <c r="B63" s="66" t="s">
        <v>144</v>
      </c>
      <c r="C63" s="56">
        <f>C56-C61</f>
        <v>-189032.2799680045</v>
      </c>
      <c r="D63" s="56">
        <f>D56-D61</f>
        <v>-40308.667688092442</v>
      </c>
      <c r="E63" s="561">
        <f>C63+D63</f>
        <v>-229340.94765609695</v>
      </c>
      <c r="F63" s="56">
        <f>F56-F61</f>
        <v>0</v>
      </c>
      <c r="G63" s="56">
        <f>G56-G61</f>
        <v>0</v>
      </c>
      <c r="H63" s="55">
        <f>F63+G63</f>
        <v>0</v>
      </c>
    </row>
    <row r="64" spans="1:8" ht="15">
      <c r="A64" s="49">
        <v>39</v>
      </c>
      <c r="B64" s="53" t="s">
        <v>143</v>
      </c>
      <c r="C64" s="593">
        <v>40514.29</v>
      </c>
      <c r="D64" s="593">
        <v>0</v>
      </c>
      <c r="E64" s="561">
        <f>C64+D64</f>
        <v>40514.29</v>
      </c>
      <c r="F64" s="51">
        <v>0</v>
      </c>
      <c r="G64" s="51">
        <v>0</v>
      </c>
      <c r="H64" s="55">
        <f>F64+G64</f>
        <v>0</v>
      </c>
    </row>
    <row r="65" spans="1:8">
      <c r="A65" s="23">
        <v>40</v>
      </c>
      <c r="B65" s="61" t="s">
        <v>142</v>
      </c>
      <c r="C65" s="56">
        <f>C63-C64</f>
        <v>-229546.56996800451</v>
      </c>
      <c r="D65" s="56">
        <f>D63-D64</f>
        <v>-40308.667688092442</v>
      </c>
      <c r="E65" s="561">
        <f>C65+D65</f>
        <v>-269855.23765609693</v>
      </c>
      <c r="F65" s="56">
        <f>F63-F64</f>
        <v>0</v>
      </c>
      <c r="G65" s="56">
        <f>G63-G64</f>
        <v>0</v>
      </c>
      <c r="H65" s="55">
        <f>F65+G65</f>
        <v>0</v>
      </c>
    </row>
    <row r="66" spans="1:8">
      <c r="A66" s="49">
        <v>41</v>
      </c>
      <c r="B66" s="53" t="s">
        <v>141</v>
      </c>
      <c r="C66" s="67"/>
      <c r="D66" s="67"/>
      <c r="E66" s="561">
        <f>C66+D66</f>
        <v>0</v>
      </c>
      <c r="F66" s="51">
        <v>0</v>
      </c>
      <c r="G66" s="51">
        <v>0</v>
      </c>
      <c r="H66" s="55">
        <f>F66+G66</f>
        <v>0</v>
      </c>
    </row>
    <row r="67" spans="1:8" ht="13.5" thickBot="1">
      <c r="A67" s="68">
        <v>42</v>
      </c>
      <c r="B67" s="69" t="s">
        <v>140</v>
      </c>
      <c r="C67" s="70">
        <f>C65+C66</f>
        <v>-229546.56996800451</v>
      </c>
      <c r="D67" s="70">
        <f>D65+D66</f>
        <v>-40308.667688092442</v>
      </c>
      <c r="E67" s="563">
        <f>C67+D67</f>
        <v>-269855.23765609693</v>
      </c>
      <c r="F67" s="70">
        <f>F65+F66</f>
        <v>0</v>
      </c>
      <c r="G67" s="70">
        <f>G65+G66</f>
        <v>0</v>
      </c>
      <c r="H67" s="71">
        <f>F67+G67</f>
        <v>0</v>
      </c>
    </row>
    <row r="69" spans="1:8">
      <c r="B69" s="602" t="s">
        <v>761</v>
      </c>
    </row>
    <row r="70" spans="1:8">
      <c r="B70" s="602"/>
    </row>
    <row r="71" spans="1:8">
      <c r="B71" s="602"/>
    </row>
    <row r="72" spans="1:8">
      <c r="B72" s="602"/>
    </row>
    <row r="73" spans="1:8">
      <c r="B73" s="602"/>
    </row>
  </sheetData>
  <mergeCells count="3">
    <mergeCell ref="C5:E5"/>
    <mergeCell ref="F5:H5"/>
    <mergeCell ref="B69:B7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zoomScaleNormal="100" workbookViewId="0">
      <selection activeCell="B1" sqref="B1:B2"/>
    </sheetView>
  </sheetViews>
  <sheetFormatPr defaultColWidth="9.125" defaultRowHeight="14.25"/>
  <cols>
    <col min="1" max="1" width="9.5" style="5" bestFit="1" customWidth="1"/>
    <col min="2" max="2" width="72.25" style="5" customWidth="1"/>
    <col min="3" max="8" width="12.75" style="5" customWidth="1"/>
    <col min="9" max="16384" width="9.125" style="5"/>
  </cols>
  <sheetData>
    <row r="1" spans="1:8">
      <c r="A1" s="2" t="s">
        <v>30</v>
      </c>
      <c r="B1" s="3" t="str">
        <f>'Info '!$C$2</f>
        <v>Paysera Bank Georgia JSC</v>
      </c>
    </row>
    <row r="2" spans="1:8">
      <c r="A2" s="2" t="s">
        <v>31</v>
      </c>
      <c r="B2" s="595">
        <f>'1. key ratios '!$B$2</f>
        <v>44926</v>
      </c>
    </row>
    <row r="3" spans="1:8">
      <c r="A3" s="4"/>
    </row>
    <row r="4" spans="1:8" ht="15" thickBot="1">
      <c r="A4" s="4" t="s">
        <v>74</v>
      </c>
      <c r="B4" s="4"/>
      <c r="C4" s="213"/>
      <c r="D4" s="213"/>
      <c r="E4" s="213"/>
      <c r="F4" s="213"/>
      <c r="G4" s="213"/>
      <c r="H4" s="214" t="s">
        <v>73</v>
      </c>
    </row>
    <row r="5" spans="1:8">
      <c r="A5" s="603" t="s">
        <v>6</v>
      </c>
      <c r="B5" s="605" t="s">
        <v>339</v>
      </c>
      <c r="C5" s="598" t="s">
        <v>68</v>
      </c>
      <c r="D5" s="599"/>
      <c r="E5" s="600"/>
      <c r="F5" s="598" t="s">
        <v>72</v>
      </c>
      <c r="G5" s="599"/>
      <c r="H5" s="601"/>
    </row>
    <row r="6" spans="1:8">
      <c r="A6" s="604"/>
      <c r="B6" s="606"/>
      <c r="C6" s="25" t="s">
        <v>286</v>
      </c>
      <c r="D6" s="25" t="s">
        <v>121</v>
      </c>
      <c r="E6" s="25" t="s">
        <v>108</v>
      </c>
      <c r="F6" s="25" t="s">
        <v>286</v>
      </c>
      <c r="G6" s="25" t="s">
        <v>121</v>
      </c>
      <c r="H6" s="26" t="s">
        <v>108</v>
      </c>
    </row>
    <row r="7" spans="1:8">
      <c r="A7" s="98">
        <v>1</v>
      </c>
      <c r="B7" s="215" t="s">
        <v>373</v>
      </c>
      <c r="C7" s="31"/>
      <c r="D7" s="31"/>
      <c r="E7" s="216">
        <f>C7+D7</f>
        <v>0</v>
      </c>
      <c r="F7" s="31"/>
      <c r="G7" s="31"/>
      <c r="H7" s="32">
        <f t="shared" ref="H7:H53" si="0">F7+G7</f>
        <v>0</v>
      </c>
    </row>
    <row r="8" spans="1:8">
      <c r="A8" s="98">
        <v>1.1000000000000001</v>
      </c>
      <c r="B8" s="263" t="s">
        <v>304</v>
      </c>
      <c r="C8" s="31"/>
      <c r="D8" s="31"/>
      <c r="E8" s="216">
        <f t="shared" ref="E8:E53" si="1">C8+D8</f>
        <v>0</v>
      </c>
      <c r="F8" s="31"/>
      <c r="G8" s="31"/>
      <c r="H8" s="32">
        <f t="shared" si="0"/>
        <v>0</v>
      </c>
    </row>
    <row r="9" spans="1:8">
      <c r="A9" s="98">
        <v>1.2</v>
      </c>
      <c r="B9" s="263" t="s">
        <v>305</v>
      </c>
      <c r="C9" s="31"/>
      <c r="D9" s="31"/>
      <c r="E9" s="216">
        <f t="shared" si="1"/>
        <v>0</v>
      </c>
      <c r="F9" s="31"/>
      <c r="G9" s="31"/>
      <c r="H9" s="32">
        <f t="shared" si="0"/>
        <v>0</v>
      </c>
    </row>
    <row r="10" spans="1:8">
      <c r="A10" s="98">
        <v>1.3</v>
      </c>
      <c r="B10" s="263" t="s">
        <v>306</v>
      </c>
      <c r="C10" s="31"/>
      <c r="D10" s="31"/>
      <c r="E10" s="216">
        <f t="shared" si="1"/>
        <v>0</v>
      </c>
      <c r="F10" s="31"/>
      <c r="G10" s="31"/>
      <c r="H10" s="32">
        <f t="shared" si="0"/>
        <v>0</v>
      </c>
    </row>
    <row r="11" spans="1:8">
      <c r="A11" s="98">
        <v>1.4</v>
      </c>
      <c r="B11" s="263" t="s">
        <v>287</v>
      </c>
      <c r="C11" s="31"/>
      <c r="D11" s="31"/>
      <c r="E11" s="216">
        <f t="shared" si="1"/>
        <v>0</v>
      </c>
      <c r="F11" s="31"/>
      <c r="G11" s="31"/>
      <c r="H11" s="32">
        <f t="shared" si="0"/>
        <v>0</v>
      </c>
    </row>
    <row r="12" spans="1:8" ht="29.25" customHeight="1">
      <c r="A12" s="98">
        <v>2</v>
      </c>
      <c r="B12" s="218" t="s">
        <v>308</v>
      </c>
      <c r="C12" s="31"/>
      <c r="D12" s="31"/>
      <c r="E12" s="216">
        <f t="shared" si="1"/>
        <v>0</v>
      </c>
      <c r="F12" s="31"/>
      <c r="G12" s="31"/>
      <c r="H12" s="32">
        <f t="shared" si="0"/>
        <v>0</v>
      </c>
    </row>
    <row r="13" spans="1:8" ht="19.899999999999999" customHeight="1">
      <c r="A13" s="98">
        <v>3</v>
      </c>
      <c r="B13" s="218" t="s">
        <v>307</v>
      </c>
      <c r="C13" s="31"/>
      <c r="D13" s="31"/>
      <c r="E13" s="216">
        <f t="shared" si="1"/>
        <v>0</v>
      </c>
      <c r="F13" s="31"/>
      <c r="G13" s="31"/>
      <c r="H13" s="32">
        <f t="shared" si="0"/>
        <v>0</v>
      </c>
    </row>
    <row r="14" spans="1:8">
      <c r="A14" s="98">
        <v>3.1</v>
      </c>
      <c r="B14" s="264" t="s">
        <v>288</v>
      </c>
      <c r="C14" s="31"/>
      <c r="D14" s="31"/>
      <c r="E14" s="216">
        <f t="shared" si="1"/>
        <v>0</v>
      </c>
      <c r="F14" s="31"/>
      <c r="G14" s="31"/>
      <c r="H14" s="32">
        <f t="shared" si="0"/>
        <v>0</v>
      </c>
    </row>
    <row r="15" spans="1:8">
      <c r="A15" s="98">
        <v>3.2</v>
      </c>
      <c r="B15" s="264" t="s">
        <v>289</v>
      </c>
      <c r="C15" s="31"/>
      <c r="D15" s="31"/>
      <c r="E15" s="216">
        <f t="shared" si="1"/>
        <v>0</v>
      </c>
      <c r="F15" s="31"/>
      <c r="G15" s="31"/>
      <c r="H15" s="32">
        <f t="shared" si="0"/>
        <v>0</v>
      </c>
    </row>
    <row r="16" spans="1:8" ht="15">
      <c r="A16" s="98">
        <v>4</v>
      </c>
      <c r="B16" s="267" t="s">
        <v>318</v>
      </c>
      <c r="C16" s="31"/>
      <c r="D16" s="31"/>
      <c r="E16" s="216">
        <f t="shared" si="1"/>
        <v>0</v>
      </c>
      <c r="F16" s="31"/>
      <c r="G16" s="31"/>
      <c r="H16" s="32">
        <f t="shared" si="0"/>
        <v>0</v>
      </c>
    </row>
    <row r="17" spans="1:8">
      <c r="A17" s="98">
        <v>4.0999999999999996</v>
      </c>
      <c r="B17" s="264" t="s">
        <v>309</v>
      </c>
      <c r="C17" s="31"/>
      <c r="D17" s="31"/>
      <c r="E17" s="216">
        <f t="shared" si="1"/>
        <v>0</v>
      </c>
      <c r="F17" s="31"/>
      <c r="G17" s="31"/>
      <c r="H17" s="32">
        <f t="shared" si="0"/>
        <v>0</v>
      </c>
    </row>
    <row r="18" spans="1:8">
      <c r="A18" s="98">
        <v>4.2</v>
      </c>
      <c r="B18" s="264" t="s">
        <v>303</v>
      </c>
      <c r="C18" s="31"/>
      <c r="D18" s="31"/>
      <c r="E18" s="216">
        <f t="shared" si="1"/>
        <v>0</v>
      </c>
      <c r="F18" s="31"/>
      <c r="G18" s="31"/>
      <c r="H18" s="32">
        <f t="shared" si="0"/>
        <v>0</v>
      </c>
    </row>
    <row r="19" spans="1:8">
      <c r="A19" s="98">
        <v>5</v>
      </c>
      <c r="B19" s="218" t="s">
        <v>317</v>
      </c>
      <c r="C19" s="31"/>
      <c r="D19" s="31"/>
      <c r="E19" s="216">
        <f t="shared" si="1"/>
        <v>0</v>
      </c>
      <c r="F19" s="31"/>
      <c r="G19" s="31"/>
      <c r="H19" s="32">
        <f t="shared" si="0"/>
        <v>0</v>
      </c>
    </row>
    <row r="20" spans="1:8">
      <c r="A20" s="98">
        <v>5.0999999999999996</v>
      </c>
      <c r="B20" s="265" t="s">
        <v>292</v>
      </c>
      <c r="C20" s="31"/>
      <c r="D20" s="31"/>
      <c r="E20" s="216">
        <f t="shared" si="1"/>
        <v>0</v>
      </c>
      <c r="F20" s="31"/>
      <c r="G20" s="31"/>
      <c r="H20" s="32">
        <f t="shared" si="0"/>
        <v>0</v>
      </c>
    </row>
    <row r="21" spans="1:8">
      <c r="A21" s="98">
        <v>5.2</v>
      </c>
      <c r="B21" s="265" t="s">
        <v>291</v>
      </c>
      <c r="C21" s="31"/>
      <c r="D21" s="31"/>
      <c r="E21" s="216">
        <f t="shared" si="1"/>
        <v>0</v>
      </c>
      <c r="F21" s="31"/>
      <c r="G21" s="31"/>
      <c r="H21" s="32">
        <f t="shared" si="0"/>
        <v>0</v>
      </c>
    </row>
    <row r="22" spans="1:8">
      <c r="A22" s="98">
        <v>5.3</v>
      </c>
      <c r="B22" s="265" t="s">
        <v>290</v>
      </c>
      <c r="C22" s="31"/>
      <c r="D22" s="31"/>
      <c r="E22" s="216">
        <f t="shared" si="1"/>
        <v>0</v>
      </c>
      <c r="F22" s="31"/>
      <c r="G22" s="31"/>
      <c r="H22" s="32">
        <f t="shared" si="0"/>
        <v>0</v>
      </c>
    </row>
    <row r="23" spans="1:8">
      <c r="A23" s="98" t="s">
        <v>15</v>
      </c>
      <c r="B23" s="219" t="s">
        <v>75</v>
      </c>
      <c r="C23" s="31"/>
      <c r="D23" s="31"/>
      <c r="E23" s="216">
        <f t="shared" si="1"/>
        <v>0</v>
      </c>
      <c r="F23" s="31"/>
      <c r="G23" s="31"/>
      <c r="H23" s="32">
        <f t="shared" si="0"/>
        <v>0</v>
      </c>
    </row>
    <row r="24" spans="1:8">
      <c r="A24" s="98" t="s">
        <v>16</v>
      </c>
      <c r="B24" s="219" t="s">
        <v>76</v>
      </c>
      <c r="C24" s="31"/>
      <c r="D24" s="31"/>
      <c r="E24" s="216">
        <f t="shared" si="1"/>
        <v>0</v>
      </c>
      <c r="F24" s="31"/>
      <c r="G24" s="31"/>
      <c r="H24" s="32">
        <f t="shared" si="0"/>
        <v>0</v>
      </c>
    </row>
    <row r="25" spans="1:8">
      <c r="A25" s="98" t="s">
        <v>17</v>
      </c>
      <c r="B25" s="219" t="s">
        <v>77</v>
      </c>
      <c r="C25" s="31"/>
      <c r="D25" s="31"/>
      <c r="E25" s="216">
        <f t="shared" si="1"/>
        <v>0</v>
      </c>
      <c r="F25" s="31"/>
      <c r="G25" s="31"/>
      <c r="H25" s="32">
        <f t="shared" si="0"/>
        <v>0</v>
      </c>
    </row>
    <row r="26" spans="1:8">
      <c r="A26" s="98" t="s">
        <v>18</v>
      </c>
      <c r="B26" s="219" t="s">
        <v>78</v>
      </c>
      <c r="C26" s="31"/>
      <c r="D26" s="31"/>
      <c r="E26" s="216">
        <f t="shared" si="1"/>
        <v>0</v>
      </c>
      <c r="F26" s="31"/>
      <c r="G26" s="31"/>
      <c r="H26" s="32">
        <f t="shared" si="0"/>
        <v>0</v>
      </c>
    </row>
    <row r="27" spans="1:8">
      <c r="A27" s="98" t="s">
        <v>19</v>
      </c>
      <c r="B27" s="219" t="s">
        <v>79</v>
      </c>
      <c r="C27" s="31"/>
      <c r="D27" s="31"/>
      <c r="E27" s="216">
        <f t="shared" si="1"/>
        <v>0</v>
      </c>
      <c r="F27" s="31"/>
      <c r="G27" s="31"/>
      <c r="H27" s="32">
        <f t="shared" si="0"/>
        <v>0</v>
      </c>
    </row>
    <row r="28" spans="1:8">
      <c r="A28" s="98">
        <v>5.4</v>
      </c>
      <c r="B28" s="265" t="s">
        <v>293</v>
      </c>
      <c r="C28" s="31"/>
      <c r="D28" s="31"/>
      <c r="E28" s="216">
        <f t="shared" si="1"/>
        <v>0</v>
      </c>
      <c r="F28" s="31"/>
      <c r="G28" s="31"/>
      <c r="H28" s="32">
        <f t="shared" si="0"/>
        <v>0</v>
      </c>
    </row>
    <row r="29" spans="1:8">
      <c r="A29" s="98">
        <v>5.5</v>
      </c>
      <c r="B29" s="265" t="s">
        <v>294</v>
      </c>
      <c r="C29" s="31"/>
      <c r="D29" s="31"/>
      <c r="E29" s="216">
        <f t="shared" si="1"/>
        <v>0</v>
      </c>
      <c r="F29" s="31"/>
      <c r="G29" s="31"/>
      <c r="H29" s="32">
        <f t="shared" si="0"/>
        <v>0</v>
      </c>
    </row>
    <row r="30" spans="1:8">
      <c r="A30" s="98">
        <v>5.6</v>
      </c>
      <c r="B30" s="265" t="s">
        <v>295</v>
      </c>
      <c r="C30" s="31"/>
      <c r="D30" s="31"/>
      <c r="E30" s="216">
        <f t="shared" si="1"/>
        <v>0</v>
      </c>
      <c r="F30" s="31"/>
      <c r="G30" s="31"/>
      <c r="H30" s="32">
        <f t="shared" si="0"/>
        <v>0</v>
      </c>
    </row>
    <row r="31" spans="1:8">
      <c r="A31" s="98">
        <v>5.7</v>
      </c>
      <c r="B31" s="265" t="s">
        <v>79</v>
      </c>
      <c r="C31" s="31"/>
      <c r="D31" s="31"/>
      <c r="E31" s="216">
        <f t="shared" si="1"/>
        <v>0</v>
      </c>
      <c r="F31" s="31"/>
      <c r="G31" s="31"/>
      <c r="H31" s="32">
        <f t="shared" si="0"/>
        <v>0</v>
      </c>
    </row>
    <row r="32" spans="1:8">
      <c r="A32" s="98">
        <v>6</v>
      </c>
      <c r="B32" s="218" t="s">
        <v>323</v>
      </c>
      <c r="C32" s="31"/>
      <c r="D32" s="31"/>
      <c r="E32" s="216">
        <f t="shared" si="1"/>
        <v>0</v>
      </c>
      <c r="F32" s="31"/>
      <c r="G32" s="31"/>
      <c r="H32" s="32">
        <f t="shared" si="0"/>
        <v>0</v>
      </c>
    </row>
    <row r="33" spans="1:8" ht="15">
      <c r="A33" s="98">
        <v>6.1</v>
      </c>
      <c r="B33" s="266" t="s">
        <v>313</v>
      </c>
      <c r="C33" s="31"/>
      <c r="D33" s="31"/>
      <c r="E33" s="216">
        <f t="shared" si="1"/>
        <v>0</v>
      </c>
      <c r="F33" s="31"/>
      <c r="G33" s="31"/>
      <c r="H33" s="32">
        <f t="shared" si="0"/>
        <v>0</v>
      </c>
    </row>
    <row r="34" spans="1:8" ht="15">
      <c r="A34" s="98">
        <v>6.2</v>
      </c>
      <c r="B34" s="266" t="s">
        <v>314</v>
      </c>
      <c r="C34" s="31"/>
      <c r="D34" s="31"/>
      <c r="E34" s="216">
        <f t="shared" si="1"/>
        <v>0</v>
      </c>
      <c r="F34" s="31"/>
      <c r="G34" s="31"/>
      <c r="H34" s="32">
        <f t="shared" si="0"/>
        <v>0</v>
      </c>
    </row>
    <row r="35" spans="1:8" ht="15">
      <c r="A35" s="98">
        <v>6.3</v>
      </c>
      <c r="B35" s="266" t="s">
        <v>310</v>
      </c>
      <c r="C35" s="31"/>
      <c r="D35" s="31"/>
      <c r="E35" s="216">
        <f t="shared" si="1"/>
        <v>0</v>
      </c>
      <c r="F35" s="31"/>
      <c r="G35" s="31"/>
      <c r="H35" s="32">
        <f t="shared" si="0"/>
        <v>0</v>
      </c>
    </row>
    <row r="36" spans="1:8" ht="15">
      <c r="A36" s="98">
        <v>6.4</v>
      </c>
      <c r="B36" s="266" t="s">
        <v>311</v>
      </c>
      <c r="C36" s="31"/>
      <c r="D36" s="31"/>
      <c r="E36" s="216">
        <f t="shared" si="1"/>
        <v>0</v>
      </c>
      <c r="F36" s="31"/>
      <c r="G36" s="31"/>
      <c r="H36" s="32">
        <f t="shared" si="0"/>
        <v>0</v>
      </c>
    </row>
    <row r="37" spans="1:8" ht="15">
      <c r="A37" s="98">
        <v>6.5</v>
      </c>
      <c r="B37" s="266" t="s">
        <v>312</v>
      </c>
      <c r="C37" s="31"/>
      <c r="D37" s="31"/>
      <c r="E37" s="216">
        <f t="shared" si="1"/>
        <v>0</v>
      </c>
      <c r="F37" s="31"/>
      <c r="G37" s="31"/>
      <c r="H37" s="32">
        <f t="shared" si="0"/>
        <v>0</v>
      </c>
    </row>
    <row r="38" spans="1:8" ht="15">
      <c r="A38" s="98">
        <v>6.6</v>
      </c>
      <c r="B38" s="266" t="s">
        <v>315</v>
      </c>
      <c r="C38" s="31"/>
      <c r="D38" s="31"/>
      <c r="E38" s="216">
        <f t="shared" si="1"/>
        <v>0</v>
      </c>
      <c r="F38" s="31"/>
      <c r="G38" s="31"/>
      <c r="H38" s="32">
        <f t="shared" si="0"/>
        <v>0</v>
      </c>
    </row>
    <row r="39" spans="1:8" ht="15">
      <c r="A39" s="98">
        <v>6.7</v>
      </c>
      <c r="B39" s="266" t="s">
        <v>316</v>
      </c>
      <c r="C39" s="31"/>
      <c r="D39" s="31"/>
      <c r="E39" s="216">
        <f t="shared" si="1"/>
        <v>0</v>
      </c>
      <c r="F39" s="31"/>
      <c r="G39" s="31"/>
      <c r="H39" s="32">
        <f t="shared" si="0"/>
        <v>0</v>
      </c>
    </row>
    <row r="40" spans="1:8">
      <c r="A40" s="98">
        <v>7</v>
      </c>
      <c r="B40" s="218" t="s">
        <v>319</v>
      </c>
      <c r="C40" s="31"/>
      <c r="D40" s="31"/>
      <c r="E40" s="216">
        <f t="shared" si="1"/>
        <v>0</v>
      </c>
      <c r="F40" s="31"/>
      <c r="G40" s="31"/>
      <c r="H40" s="32">
        <f t="shared" si="0"/>
        <v>0</v>
      </c>
    </row>
    <row r="41" spans="1:8">
      <c r="A41" s="98">
        <v>7.1</v>
      </c>
      <c r="B41" s="217" t="s">
        <v>320</v>
      </c>
      <c r="C41" s="31"/>
      <c r="D41" s="31"/>
      <c r="E41" s="216">
        <f t="shared" si="1"/>
        <v>0</v>
      </c>
      <c r="F41" s="31"/>
      <c r="G41" s="31"/>
      <c r="H41" s="32">
        <f t="shared" si="0"/>
        <v>0</v>
      </c>
    </row>
    <row r="42" spans="1:8" ht="25.5">
      <c r="A42" s="98">
        <v>7.2</v>
      </c>
      <c r="B42" s="217" t="s">
        <v>321</v>
      </c>
      <c r="C42" s="31"/>
      <c r="D42" s="31"/>
      <c r="E42" s="216">
        <f t="shared" si="1"/>
        <v>0</v>
      </c>
      <c r="F42" s="31"/>
      <c r="G42" s="31"/>
      <c r="H42" s="32">
        <f t="shared" si="0"/>
        <v>0</v>
      </c>
    </row>
    <row r="43" spans="1:8">
      <c r="A43" s="98">
        <v>7.3</v>
      </c>
      <c r="B43" s="217" t="s">
        <v>324</v>
      </c>
      <c r="C43" s="31"/>
      <c r="D43" s="31"/>
      <c r="E43" s="216">
        <f t="shared" si="1"/>
        <v>0</v>
      </c>
      <c r="F43" s="31"/>
      <c r="G43" s="31"/>
      <c r="H43" s="32">
        <f t="shared" si="0"/>
        <v>0</v>
      </c>
    </row>
    <row r="44" spans="1:8" ht="25.5">
      <c r="A44" s="98">
        <v>7.4</v>
      </c>
      <c r="B44" s="217" t="s">
        <v>325</v>
      </c>
      <c r="C44" s="31"/>
      <c r="D44" s="31"/>
      <c r="E44" s="216">
        <f t="shared" si="1"/>
        <v>0</v>
      </c>
      <c r="F44" s="31"/>
      <c r="G44" s="31"/>
      <c r="H44" s="32">
        <f t="shared" si="0"/>
        <v>0</v>
      </c>
    </row>
    <row r="45" spans="1:8">
      <c r="A45" s="98">
        <v>8</v>
      </c>
      <c r="B45" s="218" t="s">
        <v>302</v>
      </c>
      <c r="C45" s="31"/>
      <c r="D45" s="31"/>
      <c r="E45" s="216">
        <f t="shared" si="1"/>
        <v>0</v>
      </c>
      <c r="F45" s="31"/>
      <c r="G45" s="31"/>
      <c r="H45" s="32">
        <f t="shared" si="0"/>
        <v>0</v>
      </c>
    </row>
    <row r="46" spans="1:8">
      <c r="A46" s="98">
        <v>8.1</v>
      </c>
      <c r="B46" s="264" t="s">
        <v>326</v>
      </c>
      <c r="C46" s="31"/>
      <c r="D46" s="31"/>
      <c r="E46" s="216">
        <f t="shared" si="1"/>
        <v>0</v>
      </c>
      <c r="F46" s="31"/>
      <c r="G46" s="31"/>
      <c r="H46" s="32">
        <f t="shared" si="0"/>
        <v>0</v>
      </c>
    </row>
    <row r="47" spans="1:8">
      <c r="A47" s="98">
        <v>8.1999999999999993</v>
      </c>
      <c r="B47" s="264" t="s">
        <v>327</v>
      </c>
      <c r="C47" s="31"/>
      <c r="D47" s="31"/>
      <c r="E47" s="216">
        <f t="shared" si="1"/>
        <v>0</v>
      </c>
      <c r="F47" s="31"/>
      <c r="G47" s="31"/>
      <c r="H47" s="32">
        <f t="shared" si="0"/>
        <v>0</v>
      </c>
    </row>
    <row r="48" spans="1:8">
      <c r="A48" s="98">
        <v>8.3000000000000007</v>
      </c>
      <c r="B48" s="264" t="s">
        <v>328</v>
      </c>
      <c r="C48" s="31"/>
      <c r="D48" s="31"/>
      <c r="E48" s="216">
        <f t="shared" si="1"/>
        <v>0</v>
      </c>
      <c r="F48" s="31"/>
      <c r="G48" s="31"/>
      <c r="H48" s="32">
        <f t="shared" si="0"/>
        <v>0</v>
      </c>
    </row>
    <row r="49" spans="1:8">
      <c r="A49" s="98">
        <v>8.4</v>
      </c>
      <c r="B49" s="264" t="s">
        <v>329</v>
      </c>
      <c r="C49" s="31"/>
      <c r="D49" s="31"/>
      <c r="E49" s="216">
        <f t="shared" si="1"/>
        <v>0</v>
      </c>
      <c r="F49" s="31"/>
      <c r="G49" s="31"/>
      <c r="H49" s="32">
        <f t="shared" si="0"/>
        <v>0</v>
      </c>
    </row>
    <row r="50" spans="1:8">
      <c r="A50" s="98">
        <v>8.5</v>
      </c>
      <c r="B50" s="264" t="s">
        <v>330</v>
      </c>
      <c r="C50" s="31"/>
      <c r="D50" s="31"/>
      <c r="E50" s="216">
        <f t="shared" si="1"/>
        <v>0</v>
      </c>
      <c r="F50" s="31"/>
      <c r="G50" s="31"/>
      <c r="H50" s="32">
        <f t="shared" si="0"/>
        <v>0</v>
      </c>
    </row>
    <row r="51" spans="1:8">
      <c r="A51" s="98">
        <v>8.6</v>
      </c>
      <c r="B51" s="264" t="s">
        <v>331</v>
      </c>
      <c r="C51" s="31"/>
      <c r="D51" s="31"/>
      <c r="E51" s="216">
        <f t="shared" si="1"/>
        <v>0</v>
      </c>
      <c r="F51" s="31"/>
      <c r="G51" s="31"/>
      <c r="H51" s="32">
        <f t="shared" si="0"/>
        <v>0</v>
      </c>
    </row>
    <row r="52" spans="1:8">
      <c r="A52" s="98">
        <v>8.6999999999999993</v>
      </c>
      <c r="B52" s="264" t="s">
        <v>332</v>
      </c>
      <c r="C52" s="31"/>
      <c r="D52" s="31"/>
      <c r="E52" s="216">
        <f t="shared" si="1"/>
        <v>0</v>
      </c>
      <c r="F52" s="31"/>
      <c r="G52" s="31"/>
      <c r="H52" s="32">
        <f t="shared" si="0"/>
        <v>0</v>
      </c>
    </row>
    <row r="53" spans="1:8" ht="15" thickBot="1">
      <c r="A53" s="220">
        <v>9</v>
      </c>
      <c r="B53" s="221" t="s">
        <v>322</v>
      </c>
      <c r="C53" s="222"/>
      <c r="D53" s="222"/>
      <c r="E53" s="223">
        <f t="shared" si="1"/>
        <v>0</v>
      </c>
      <c r="F53" s="222"/>
      <c r="G53" s="222"/>
      <c r="H53" s="43">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1" sqref="B1:B2"/>
    </sheetView>
  </sheetViews>
  <sheetFormatPr defaultColWidth="9.125" defaultRowHeight="12.75"/>
  <cols>
    <col min="1" max="1" width="9.5" style="4" bestFit="1" customWidth="1"/>
    <col min="2" max="2" width="93.5" style="4" customWidth="1"/>
    <col min="3" max="4" width="10.75" style="4" customWidth="1"/>
    <col min="5" max="11" width="9.75" style="45" customWidth="1"/>
    <col min="12" max="16384" width="9.125" style="45"/>
  </cols>
  <sheetData>
    <row r="1" spans="1:7">
      <c r="A1" s="2" t="s">
        <v>30</v>
      </c>
      <c r="B1" s="3" t="str">
        <f>'Info '!$C$2</f>
        <v>Paysera Bank Georgia JSC</v>
      </c>
      <c r="C1" s="3"/>
    </row>
    <row r="2" spans="1:7">
      <c r="A2" s="2" t="s">
        <v>31</v>
      </c>
      <c r="B2" s="595">
        <f>'1. key ratios '!$B$2</f>
        <v>44926</v>
      </c>
      <c r="C2" s="3"/>
    </row>
    <row r="3" spans="1:7">
      <c r="A3" s="2"/>
      <c r="B3" s="3"/>
      <c r="C3" s="3"/>
    </row>
    <row r="4" spans="1:7" ht="15" customHeight="1" thickBot="1">
      <c r="A4" s="4" t="s">
        <v>197</v>
      </c>
      <c r="B4" s="160" t="s">
        <v>296</v>
      </c>
      <c r="C4" s="72" t="s">
        <v>73</v>
      </c>
    </row>
    <row r="5" spans="1:7" ht="15" customHeight="1">
      <c r="A5" s="251" t="s">
        <v>6</v>
      </c>
      <c r="B5" s="252"/>
      <c r="C5" s="430" t="str">
        <f>INT((MONTH($B$2))/3)&amp;"Q"&amp;"-"&amp;YEAR($B$2)</f>
        <v>4Q-2022</v>
      </c>
      <c r="D5" s="430" t="str">
        <f>IF(INT(MONTH($B$2))=3, "4"&amp;"Q"&amp;"-"&amp;YEAR($B$2)-1, IF(INT(MONTH($B$2))=6, "1"&amp;"Q"&amp;"-"&amp;YEAR($B$2), IF(INT(MONTH($B$2))=9, "2"&amp;"Q"&amp;"-"&amp;YEAR($B$2),IF(INT(MONTH($B$2))=12, "3"&amp;"Q"&amp;"-"&amp;YEAR($B$2), 0))))</f>
        <v>3Q-2022</v>
      </c>
      <c r="E5" s="430" t="str">
        <f>IF(INT(MONTH($B$2))=3, "3"&amp;"Q"&amp;"-"&amp;YEAR($B$2)-1, IF(INT(MONTH($B$2))=6, "4"&amp;"Q"&amp;"-"&amp;YEAR($B$2)-1, IF(INT(MONTH($B$2))=9, "1"&amp;"Q"&amp;"-"&amp;YEAR($B$2),IF(INT(MONTH($B$2))=12, "2"&amp;"Q"&amp;"-"&amp;YEAR($B$2), 0))))</f>
        <v>2Q-2022</v>
      </c>
      <c r="F5" s="430" t="str">
        <f>IF(INT(MONTH($B$2))=3, "2"&amp;"Q"&amp;"-"&amp;YEAR($B$2)-1, IF(INT(MONTH($B$2))=6, "3"&amp;"Q"&amp;"-"&amp;YEAR($B$2)-1, IF(INT(MONTH($B$2))=9, "4"&amp;"Q"&amp;"-"&amp;YEAR($B$2)-1,IF(INT(MONTH($B$2))=12, "1"&amp;"Q"&amp;"-"&amp;YEAR($B$2), 0))))</f>
        <v>1Q-2022</v>
      </c>
      <c r="G5" s="431" t="str">
        <f>IF(INT(MONTH($B$2))=3, "1"&amp;"Q"&amp;"-"&amp;YEAR($B$2)-1, IF(INT(MONTH($B$2))=6, "2"&amp;"Q"&amp;"-"&amp;YEAR($B$2)-1, IF(INT(MONTH($B$2))=9, "3"&amp;"Q"&amp;"-"&amp;YEAR($B$2)-1,IF(INT(MONTH($B$2))=12, "4"&amp;"Q"&amp;"-"&amp;YEAR($B$2)-1, 0))))</f>
        <v>4Q-2021</v>
      </c>
    </row>
    <row r="6" spans="1:7" ht="15" customHeight="1">
      <c r="A6" s="73">
        <v>1</v>
      </c>
      <c r="B6" s="352" t="s">
        <v>300</v>
      </c>
      <c r="C6" s="423">
        <f>C7+C9+C10</f>
        <v>3173226.4816558827</v>
      </c>
      <c r="D6" s="425">
        <f>D7+D9+D10</f>
        <v>0</v>
      </c>
      <c r="E6" s="354">
        <f t="shared" ref="E6:G6" si="0">E7+E9+E10</f>
        <v>0</v>
      </c>
      <c r="F6" s="423">
        <f t="shared" si="0"/>
        <v>0</v>
      </c>
      <c r="G6" s="428">
        <f t="shared" si="0"/>
        <v>0</v>
      </c>
    </row>
    <row r="7" spans="1:7" ht="15" customHeight="1">
      <c r="A7" s="73">
        <v>1.1000000000000001</v>
      </c>
      <c r="B7" s="352" t="s">
        <v>480</v>
      </c>
      <c r="C7" s="565">
        <v>3173226.4816558827</v>
      </c>
      <c r="D7" s="426">
        <v>0</v>
      </c>
      <c r="E7" s="424">
        <v>0</v>
      </c>
      <c r="F7" s="426">
        <v>0</v>
      </c>
      <c r="G7" s="424">
        <v>0</v>
      </c>
    </row>
    <row r="8" spans="1:7">
      <c r="A8" s="73" t="s">
        <v>14</v>
      </c>
      <c r="B8" s="352" t="s">
        <v>196</v>
      </c>
      <c r="C8" s="565">
        <v>0</v>
      </c>
      <c r="D8" s="426">
        <v>0</v>
      </c>
      <c r="E8" s="424">
        <v>0</v>
      </c>
      <c r="F8" s="426">
        <v>0</v>
      </c>
      <c r="G8" s="424">
        <v>0</v>
      </c>
    </row>
    <row r="9" spans="1:7" ht="15" customHeight="1">
      <c r="A9" s="73">
        <v>1.2</v>
      </c>
      <c r="B9" s="353" t="s">
        <v>195</v>
      </c>
      <c r="C9" s="565">
        <v>0</v>
      </c>
      <c r="D9" s="426">
        <v>0</v>
      </c>
      <c r="E9" s="424">
        <v>0</v>
      </c>
      <c r="F9" s="426">
        <v>0</v>
      </c>
      <c r="G9" s="424">
        <v>0</v>
      </c>
    </row>
    <row r="10" spans="1:7" ht="15" customHeight="1">
      <c r="A10" s="73">
        <v>1.3</v>
      </c>
      <c r="B10" s="352" t="s">
        <v>28</v>
      </c>
      <c r="C10" s="565">
        <v>0</v>
      </c>
      <c r="D10" s="426">
        <v>0</v>
      </c>
      <c r="E10" s="424">
        <v>0</v>
      </c>
      <c r="F10" s="426">
        <v>0</v>
      </c>
      <c r="G10" s="424">
        <v>0</v>
      </c>
    </row>
    <row r="11" spans="1:7" ht="15" customHeight="1">
      <c r="A11" s="73">
        <v>2</v>
      </c>
      <c r="B11" s="352" t="s">
        <v>297</v>
      </c>
      <c r="C11" s="565">
        <v>12200.900000000001</v>
      </c>
      <c r="D11" s="426">
        <v>0</v>
      </c>
      <c r="E11" s="424">
        <v>0</v>
      </c>
      <c r="F11" s="426">
        <v>0</v>
      </c>
      <c r="G11" s="424">
        <v>0</v>
      </c>
    </row>
    <row r="12" spans="1:7" ht="15" customHeight="1">
      <c r="A12" s="73">
        <v>3</v>
      </c>
      <c r="B12" s="352" t="s">
        <v>298</v>
      </c>
      <c r="C12" s="565">
        <v>0</v>
      </c>
      <c r="D12" s="426">
        <v>0</v>
      </c>
      <c r="E12" s="424">
        <v>0</v>
      </c>
      <c r="F12" s="426">
        <v>0</v>
      </c>
      <c r="G12" s="424">
        <v>0</v>
      </c>
    </row>
    <row r="13" spans="1:7" ht="15" customHeight="1" thickBot="1">
      <c r="A13" s="75">
        <v>4</v>
      </c>
      <c r="B13" s="76" t="s">
        <v>299</v>
      </c>
      <c r="C13" s="355">
        <f>C6+C11+C12</f>
        <v>3185427.3816558826</v>
      </c>
      <c r="D13" s="427">
        <f>D6+D11+D12</f>
        <v>0</v>
      </c>
      <c r="E13" s="356">
        <f t="shared" ref="E13:G13" si="1">E6+E11+E12</f>
        <v>0</v>
      </c>
      <c r="F13" s="355">
        <f t="shared" si="1"/>
        <v>0</v>
      </c>
      <c r="G13" s="429">
        <f t="shared" si="1"/>
        <v>0</v>
      </c>
    </row>
    <row r="14" spans="1:7">
      <c r="B14" s="79"/>
    </row>
    <row r="15" spans="1:7">
      <c r="B15" s="79" t="s">
        <v>481</v>
      </c>
    </row>
    <row r="16" spans="1:7">
      <c r="B16" s="79"/>
    </row>
    <row r="17" s="45" customFormat="1" ht="11.25"/>
    <row r="18" s="45" customFormat="1" ht="11.25"/>
    <row r="19" s="45" customFormat="1" ht="11.25"/>
    <row r="20" s="45" customFormat="1" ht="11.25"/>
    <row r="21" s="45" customFormat="1" ht="11.25"/>
    <row r="22" s="45" customFormat="1" ht="11.25"/>
    <row r="23" s="45" customFormat="1" ht="11.25"/>
    <row r="24" s="45" customFormat="1" ht="11.25"/>
    <row r="25" s="45" customFormat="1" ht="11.25"/>
    <row r="26" s="45" customFormat="1" ht="11.25"/>
    <row r="27" s="45" customFormat="1" ht="11.25"/>
    <row r="28" s="45" customFormat="1" ht="11.25"/>
    <row r="29" s="45"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0"/>
  <sheetViews>
    <sheetView zoomScaleNormal="100" workbookViewId="0">
      <pane xSplit="1" ySplit="4" topLeftCell="B17" activePane="bottomRight" state="frozen"/>
      <selection activeCell="B9" sqref="B9"/>
      <selection pane="topRight" activeCell="B9" sqref="B9"/>
      <selection pane="bottomLeft" activeCell="B9" sqref="B9"/>
      <selection pane="bottomRight" activeCell="B14" sqref="B14"/>
    </sheetView>
  </sheetViews>
  <sheetFormatPr defaultColWidth="9.125" defaultRowHeight="14.25"/>
  <cols>
    <col min="1" max="1" width="9.5" style="4" bestFit="1" customWidth="1"/>
    <col min="2" max="2" width="65.5" style="4" customWidth="1"/>
    <col min="3" max="3" width="33.125" style="4" bestFit="1" customWidth="1"/>
    <col min="4" max="16384" width="9.125" style="5"/>
  </cols>
  <sheetData>
    <row r="1" spans="1:8">
      <c r="A1" s="2" t="s">
        <v>30</v>
      </c>
      <c r="B1" s="3" t="str">
        <f>'Info '!$C$2</f>
        <v>Paysera Bank Georgia JSC</v>
      </c>
    </row>
    <row r="2" spans="1:8">
      <c r="A2" s="2" t="s">
        <v>31</v>
      </c>
      <c r="B2" s="595">
        <f>'1. key ratios '!$B$2</f>
        <v>44926</v>
      </c>
    </row>
    <row r="4" spans="1:8" ht="27.95" customHeight="1" thickBot="1">
      <c r="A4" s="80" t="s">
        <v>80</v>
      </c>
      <c r="B4" s="81" t="s">
        <v>266</v>
      </c>
      <c r="C4" s="82"/>
    </row>
    <row r="5" spans="1:8">
      <c r="A5" s="83"/>
      <c r="B5" s="418" t="s">
        <v>81</v>
      </c>
      <c r="C5" s="419" t="s">
        <v>494</v>
      </c>
    </row>
    <row r="6" spans="1:8">
      <c r="A6" s="84">
        <v>1</v>
      </c>
      <c r="B6" s="85" t="s">
        <v>741</v>
      </c>
      <c r="C6" s="86" t="s">
        <v>744</v>
      </c>
    </row>
    <row r="7" spans="1:8">
      <c r="A7" s="84">
        <v>2</v>
      </c>
      <c r="B7" s="85" t="s">
        <v>745</v>
      </c>
      <c r="C7" s="86" t="s">
        <v>748</v>
      </c>
    </row>
    <row r="8" spans="1:8">
      <c r="A8" s="84">
        <v>3</v>
      </c>
      <c r="B8" s="85" t="s">
        <v>746</v>
      </c>
      <c r="C8" s="86" t="s">
        <v>749</v>
      </c>
    </row>
    <row r="9" spans="1:8">
      <c r="A9" s="84">
        <v>4</v>
      </c>
      <c r="B9" s="85" t="s">
        <v>747</v>
      </c>
      <c r="C9" s="86" t="s">
        <v>749</v>
      </c>
    </row>
    <row r="10" spans="1:8">
      <c r="A10" s="84">
        <v>5</v>
      </c>
      <c r="B10" s="85"/>
      <c r="C10" s="86"/>
    </row>
    <row r="11" spans="1:8">
      <c r="A11" s="84">
        <v>6</v>
      </c>
      <c r="B11" s="85"/>
      <c r="C11" s="86"/>
    </row>
    <row r="12" spans="1:8">
      <c r="A12" s="84">
        <v>7</v>
      </c>
      <c r="B12" s="85"/>
      <c r="C12" s="86"/>
      <c r="H12" s="87"/>
    </row>
    <row r="13" spans="1:8">
      <c r="A13" s="84">
        <v>8</v>
      </c>
      <c r="B13" s="85"/>
      <c r="C13" s="86"/>
    </row>
    <row r="14" spans="1:8">
      <c r="A14" s="84">
        <v>9</v>
      </c>
      <c r="B14" s="85"/>
      <c r="C14" s="86"/>
    </row>
    <row r="15" spans="1:8">
      <c r="A15" s="84">
        <v>10</v>
      </c>
      <c r="B15" s="85"/>
      <c r="C15" s="86"/>
    </row>
    <row r="16" spans="1:8">
      <c r="A16" s="84"/>
      <c r="B16" s="420"/>
      <c r="C16" s="421"/>
    </row>
    <row r="17" spans="1:3">
      <c r="A17" s="84"/>
      <c r="B17" s="229" t="s">
        <v>82</v>
      </c>
      <c r="C17" s="422" t="s">
        <v>495</v>
      </c>
    </row>
    <row r="18" spans="1:3">
      <c r="A18" s="84">
        <v>1</v>
      </c>
      <c r="B18" s="420" t="s">
        <v>742</v>
      </c>
      <c r="C18" s="88" t="s">
        <v>752</v>
      </c>
    </row>
    <row r="19" spans="1:3">
      <c r="A19" s="84">
        <v>2</v>
      </c>
      <c r="B19" s="420" t="s">
        <v>750</v>
      </c>
      <c r="C19" s="88" t="s">
        <v>753</v>
      </c>
    </row>
    <row r="20" spans="1:3">
      <c r="A20" s="84">
        <v>3</v>
      </c>
      <c r="B20" s="420" t="s">
        <v>751</v>
      </c>
      <c r="C20" s="88" t="s">
        <v>754</v>
      </c>
    </row>
    <row r="21" spans="1:3">
      <c r="A21" s="84">
        <v>4</v>
      </c>
      <c r="B21" s="420"/>
      <c r="C21" s="88"/>
    </row>
    <row r="22" spans="1:3">
      <c r="A22" s="84">
        <v>5</v>
      </c>
      <c r="B22" s="420"/>
      <c r="C22" s="88"/>
    </row>
    <row r="23" spans="1:3">
      <c r="A23" s="84">
        <v>6</v>
      </c>
      <c r="B23" s="420"/>
      <c r="C23" s="88"/>
    </row>
    <row r="24" spans="1:3">
      <c r="A24" s="84">
        <v>7</v>
      </c>
      <c r="B24" s="420"/>
      <c r="C24" s="88"/>
    </row>
    <row r="25" spans="1:3">
      <c r="A25" s="84">
        <v>8</v>
      </c>
      <c r="B25" s="420"/>
      <c r="C25" s="88"/>
    </row>
    <row r="26" spans="1:3">
      <c r="A26" s="84">
        <v>9</v>
      </c>
      <c r="B26" s="420"/>
      <c r="C26" s="88"/>
    </row>
    <row r="27" spans="1:3" ht="15.75" customHeight="1">
      <c r="A27" s="84">
        <v>10</v>
      </c>
      <c r="B27" s="420"/>
      <c r="C27" s="89"/>
    </row>
    <row r="28" spans="1:3" ht="15.75" customHeight="1">
      <c r="A28" s="84"/>
      <c r="B28" s="420"/>
      <c r="C28" s="89"/>
    </row>
    <row r="29" spans="1:3" ht="30" customHeight="1">
      <c r="A29" s="84"/>
      <c r="B29" s="607" t="s">
        <v>83</v>
      </c>
      <c r="C29" s="608"/>
    </row>
    <row r="30" spans="1:3" ht="15.75">
      <c r="A30" s="566">
        <v>1</v>
      </c>
      <c r="B30" s="567" t="s">
        <v>755</v>
      </c>
      <c r="C30" s="567">
        <v>0.11538461538461539</v>
      </c>
    </row>
    <row r="31" spans="1:3" ht="15.75">
      <c r="A31" s="566">
        <v>2</v>
      </c>
      <c r="B31" s="568" t="s">
        <v>756</v>
      </c>
      <c r="C31" s="568">
        <v>0.1</v>
      </c>
    </row>
    <row r="32" spans="1:3" ht="15.75">
      <c r="A32" s="566">
        <v>3</v>
      </c>
      <c r="B32" s="568" t="s">
        <v>742</v>
      </c>
      <c r="C32" s="568">
        <v>0.30769230769230771</v>
      </c>
    </row>
    <row r="33" spans="1:3" ht="15.75">
      <c r="A33" s="566">
        <v>4</v>
      </c>
      <c r="B33" s="568" t="s">
        <v>757</v>
      </c>
      <c r="C33" s="568">
        <v>0.30769230769230771</v>
      </c>
    </row>
    <row r="34" spans="1:3" ht="15.75" customHeight="1" thickBot="1">
      <c r="A34" s="566">
        <v>5</v>
      </c>
      <c r="B34" s="569" t="s">
        <v>758</v>
      </c>
      <c r="C34" s="569">
        <v>0.16923076923076924</v>
      </c>
    </row>
    <row r="35" spans="1:3" ht="29.25" customHeight="1">
      <c r="A35" s="84"/>
      <c r="B35" s="607" t="s">
        <v>84</v>
      </c>
      <c r="C35" s="608"/>
    </row>
    <row r="36" spans="1:3" ht="15.75">
      <c r="A36" s="566">
        <v>1</v>
      </c>
      <c r="B36" s="567" t="s">
        <v>755</v>
      </c>
      <c r="C36" s="567">
        <v>0.11538461538461539</v>
      </c>
    </row>
    <row r="37" spans="1:3" ht="15.75">
      <c r="A37" s="566">
        <v>2</v>
      </c>
      <c r="B37" s="568" t="s">
        <v>756</v>
      </c>
      <c r="C37" s="568">
        <v>0.1</v>
      </c>
    </row>
    <row r="38" spans="1:3" ht="15.75">
      <c r="A38" s="566">
        <v>3</v>
      </c>
      <c r="B38" s="568" t="s">
        <v>742</v>
      </c>
      <c r="C38" s="568">
        <v>0.30769230769230771</v>
      </c>
    </row>
    <row r="39" spans="1:3" ht="15.75">
      <c r="A39" s="566">
        <v>4</v>
      </c>
      <c r="B39" s="568" t="s">
        <v>757</v>
      </c>
      <c r="C39" s="568">
        <v>0.30769230769230771</v>
      </c>
    </row>
    <row r="40" spans="1:3" ht="16.5" thickBot="1">
      <c r="A40" s="566">
        <v>5</v>
      </c>
      <c r="B40" s="569" t="s">
        <v>758</v>
      </c>
      <c r="C40" s="569">
        <v>0.16923076923076924</v>
      </c>
    </row>
  </sheetData>
  <mergeCells count="2">
    <mergeCell ref="B35:C35"/>
    <mergeCell ref="B29:C29"/>
  </mergeCells>
  <dataValidations disablePrompts="1"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B1" sqref="B1"/>
    </sheetView>
  </sheetViews>
  <sheetFormatPr defaultColWidth="9.125" defaultRowHeight="14.25"/>
  <cols>
    <col min="1" max="1" width="9.5" style="4" bestFit="1" customWidth="1"/>
    <col min="2" max="2" width="47.5" style="4" customWidth="1"/>
    <col min="3" max="3" width="28" style="4" customWidth="1"/>
    <col min="4" max="4" width="22.5" style="4" customWidth="1"/>
    <col min="5" max="5" width="22.25" style="4" customWidth="1"/>
    <col min="6" max="6" width="12" style="5" bestFit="1" customWidth="1"/>
    <col min="7" max="7" width="12.5" style="5" bestFit="1" customWidth="1"/>
    <col min="8" max="16384" width="9.125" style="5"/>
  </cols>
  <sheetData>
    <row r="1" spans="1:5">
      <c r="A1" s="78" t="s">
        <v>30</v>
      </c>
      <c r="B1" s="3" t="str">
        <f>'Info '!$C$2</f>
        <v>Paysera Bank Georgia JSC</v>
      </c>
    </row>
    <row r="2" spans="1:5" s="2" customFormat="1" ht="15.75" customHeight="1">
      <c r="A2" s="78" t="s">
        <v>31</v>
      </c>
      <c r="B2" s="595">
        <f>'1. key ratios '!$B$2</f>
        <v>44926</v>
      </c>
    </row>
    <row r="3" spans="1:5" s="2" customFormat="1" ht="15.75" customHeight="1">
      <c r="A3" s="78"/>
    </row>
    <row r="4" spans="1:5" s="2" customFormat="1" ht="15.75" customHeight="1" thickBot="1">
      <c r="A4" s="292" t="s">
        <v>201</v>
      </c>
      <c r="B4" s="613" t="s">
        <v>346</v>
      </c>
      <c r="C4" s="614"/>
      <c r="D4" s="614"/>
      <c r="E4" s="614"/>
    </row>
    <row r="5" spans="1:5" s="93" customFormat="1" ht="17.45" customHeight="1">
      <c r="A5" s="234"/>
      <c r="B5" s="235"/>
      <c r="C5" s="91" t="s">
        <v>0</v>
      </c>
      <c r="D5" s="91" t="s">
        <v>1</v>
      </c>
      <c r="E5" s="92" t="s">
        <v>2</v>
      </c>
    </row>
    <row r="6" spans="1:5" ht="14.45" customHeight="1">
      <c r="A6" s="177"/>
      <c r="B6" s="609" t="s">
        <v>353</v>
      </c>
      <c r="C6" s="609" t="s">
        <v>92</v>
      </c>
      <c r="D6" s="611" t="s">
        <v>200</v>
      </c>
      <c r="E6" s="612"/>
    </row>
    <row r="7" spans="1:5" ht="99.6" customHeight="1">
      <c r="A7" s="177"/>
      <c r="B7" s="610"/>
      <c r="C7" s="609"/>
      <c r="D7" s="333" t="s">
        <v>199</v>
      </c>
      <c r="E7" s="334" t="s">
        <v>354</v>
      </c>
    </row>
    <row r="8" spans="1:5">
      <c r="A8" s="95">
        <v>1</v>
      </c>
      <c r="B8" s="335" t="s">
        <v>35</v>
      </c>
      <c r="C8" s="336">
        <v>0</v>
      </c>
      <c r="D8" s="336">
        <v>0</v>
      </c>
      <c r="E8" s="336">
        <v>0</v>
      </c>
    </row>
    <row r="9" spans="1:5">
      <c r="A9" s="95">
        <v>2</v>
      </c>
      <c r="B9" s="335" t="s">
        <v>36</v>
      </c>
      <c r="C9" s="336">
        <v>0</v>
      </c>
      <c r="D9" s="336">
        <v>0</v>
      </c>
      <c r="E9" s="336">
        <v>0</v>
      </c>
    </row>
    <row r="10" spans="1:5">
      <c r="A10" s="95">
        <v>3</v>
      </c>
      <c r="B10" s="335" t="s">
        <v>37</v>
      </c>
      <c r="C10" s="336">
        <v>6443624.5300000003</v>
      </c>
      <c r="D10" s="336">
        <v>0</v>
      </c>
      <c r="E10" s="336">
        <v>6443624.5300000003</v>
      </c>
    </row>
    <row r="11" spans="1:5">
      <c r="A11" s="95">
        <v>4</v>
      </c>
      <c r="B11" s="335" t="s">
        <v>38</v>
      </c>
      <c r="C11" s="336">
        <v>0</v>
      </c>
      <c r="D11" s="336">
        <v>0</v>
      </c>
      <c r="E11" s="336">
        <v>0</v>
      </c>
    </row>
    <row r="12" spans="1:5">
      <c r="A12" s="95">
        <v>5</v>
      </c>
      <c r="B12" s="335" t="s">
        <v>39</v>
      </c>
      <c r="C12" s="336">
        <v>0</v>
      </c>
      <c r="D12" s="336">
        <v>0</v>
      </c>
      <c r="E12" s="336">
        <v>0</v>
      </c>
    </row>
    <row r="13" spans="1:5">
      <c r="A13" s="95">
        <v>6.1</v>
      </c>
      <c r="B13" s="337" t="s">
        <v>40</v>
      </c>
      <c r="C13" s="336">
        <v>0</v>
      </c>
      <c r="D13" s="336">
        <v>0</v>
      </c>
      <c r="E13" s="336">
        <v>0</v>
      </c>
    </row>
    <row r="14" spans="1:5">
      <c r="A14" s="95">
        <v>6.2</v>
      </c>
      <c r="B14" s="338" t="s">
        <v>41</v>
      </c>
      <c r="C14" s="336">
        <v>0</v>
      </c>
      <c r="D14" s="336">
        <v>0</v>
      </c>
      <c r="E14" s="336">
        <v>0</v>
      </c>
    </row>
    <row r="15" spans="1:5">
      <c r="A15" s="95">
        <v>6</v>
      </c>
      <c r="B15" s="335" t="s">
        <v>42</v>
      </c>
      <c r="C15" s="336">
        <v>0</v>
      </c>
      <c r="D15" s="336">
        <v>0</v>
      </c>
      <c r="E15" s="336">
        <v>0</v>
      </c>
    </row>
    <row r="16" spans="1:5">
      <c r="A16" s="95">
        <v>7</v>
      </c>
      <c r="B16" s="335" t="s">
        <v>43</v>
      </c>
      <c r="C16" s="336">
        <v>0</v>
      </c>
      <c r="D16" s="336">
        <v>0</v>
      </c>
      <c r="E16" s="336">
        <v>0</v>
      </c>
    </row>
    <row r="17" spans="1:7">
      <c r="A17" s="95">
        <v>8</v>
      </c>
      <c r="B17" s="335" t="s">
        <v>198</v>
      </c>
      <c r="C17" s="336">
        <v>0</v>
      </c>
      <c r="D17" s="336">
        <v>0</v>
      </c>
      <c r="E17" s="336">
        <v>0</v>
      </c>
      <c r="F17" s="96"/>
      <c r="G17" s="96"/>
    </row>
    <row r="18" spans="1:7">
      <c r="A18" s="95">
        <v>9</v>
      </c>
      <c r="B18" s="335" t="s">
        <v>44</v>
      </c>
      <c r="C18" s="336">
        <v>0</v>
      </c>
      <c r="D18" s="336">
        <v>0</v>
      </c>
      <c r="E18" s="336">
        <v>0</v>
      </c>
      <c r="G18" s="96"/>
    </row>
    <row r="19" spans="1:7">
      <c r="A19" s="95">
        <v>10</v>
      </c>
      <c r="B19" s="335" t="s">
        <v>45</v>
      </c>
      <c r="C19" s="336">
        <v>769267.1635045493</v>
      </c>
      <c r="D19" s="336">
        <v>201846.66666666666</v>
      </c>
      <c r="E19" s="336">
        <v>567420.49683788267</v>
      </c>
      <c r="G19" s="96"/>
    </row>
    <row r="20" spans="1:7">
      <c r="A20" s="95">
        <v>11</v>
      </c>
      <c r="B20" s="335" t="s">
        <v>46</v>
      </c>
      <c r="C20" s="336">
        <v>109517.05581800001</v>
      </c>
      <c r="D20" s="336">
        <v>0</v>
      </c>
      <c r="E20" s="336">
        <v>109517.05581800001</v>
      </c>
    </row>
    <row r="21" spans="1:7" ht="26.25" thickBot="1">
      <c r="A21" s="180"/>
      <c r="B21" s="293" t="s">
        <v>356</v>
      </c>
      <c r="C21" s="236">
        <f>SUM(C8:C12, C15:C20)</f>
        <v>7322408.7493225494</v>
      </c>
      <c r="D21" s="236">
        <f>SUM(D8:D12, D15:D20)</f>
        <v>201846.66666666666</v>
      </c>
      <c r="E21" s="339">
        <f>SUM(E8:E12, E15:E20)</f>
        <v>7120562.0826558825</v>
      </c>
    </row>
    <row r="22" spans="1:7">
      <c r="A22" s="5"/>
      <c r="B22" s="5"/>
      <c r="C22" s="5"/>
      <c r="D22" s="5"/>
      <c r="E22" s="5"/>
    </row>
    <row r="23" spans="1:7">
      <c r="A23" s="5"/>
      <c r="B23" s="5"/>
      <c r="C23" s="5"/>
      <c r="D23" s="5"/>
      <c r="E23" s="5"/>
    </row>
    <row r="25" spans="1:7" s="4" customFormat="1">
      <c r="B25" s="97"/>
      <c r="F25" s="5"/>
      <c r="G25" s="5"/>
    </row>
    <row r="26" spans="1:7" s="4" customFormat="1">
      <c r="B26" s="97"/>
      <c r="F26" s="5"/>
      <c r="G26" s="5"/>
    </row>
    <row r="27" spans="1:7" s="4" customFormat="1">
      <c r="B27" s="97"/>
      <c r="F27" s="5"/>
      <c r="G27" s="5"/>
    </row>
    <row r="28" spans="1:7" s="4" customFormat="1">
      <c r="B28" s="97"/>
      <c r="F28" s="5"/>
      <c r="G28" s="5"/>
    </row>
    <row r="29" spans="1:7" s="4" customFormat="1">
      <c r="B29" s="97"/>
      <c r="F29" s="5"/>
      <c r="G29" s="5"/>
    </row>
    <row r="30" spans="1:7" s="4" customFormat="1">
      <c r="B30" s="97"/>
      <c r="F30" s="5"/>
      <c r="G30" s="5"/>
    </row>
    <row r="31" spans="1:7" s="4" customFormat="1">
      <c r="B31" s="97"/>
      <c r="F31" s="5"/>
      <c r="G31" s="5"/>
    </row>
    <row r="32" spans="1:7" s="4" customFormat="1">
      <c r="B32" s="97"/>
      <c r="F32" s="5"/>
      <c r="G32" s="5"/>
    </row>
    <row r="33" spans="2:7" s="4" customFormat="1">
      <c r="B33" s="97"/>
      <c r="F33" s="5"/>
      <c r="G33" s="5"/>
    </row>
    <row r="34" spans="2:7" s="4" customFormat="1">
      <c r="B34" s="97"/>
      <c r="F34" s="5"/>
      <c r="G34" s="5"/>
    </row>
    <row r="35" spans="2:7" s="4" customFormat="1">
      <c r="B35" s="97"/>
      <c r="F35" s="5"/>
      <c r="G35" s="5"/>
    </row>
    <row r="36" spans="2:7" s="4" customFormat="1">
      <c r="B36" s="97"/>
      <c r="F36" s="5"/>
      <c r="G36" s="5"/>
    </row>
    <row r="37" spans="2:7" s="4" customFormat="1">
      <c r="B37" s="97"/>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33" sqref="B33"/>
    </sheetView>
  </sheetViews>
  <sheetFormatPr defaultColWidth="9.125" defaultRowHeight="12.75" outlineLevelRow="1"/>
  <cols>
    <col min="1" max="1" width="9.5" style="4" bestFit="1" customWidth="1"/>
    <col min="2" max="2" width="114.25" style="4" customWidth="1"/>
    <col min="3" max="3" width="18.875" style="4" customWidth="1"/>
    <col min="4" max="4" width="25.5" style="4" customWidth="1"/>
    <col min="5" max="5" width="24.25" style="4" customWidth="1"/>
    <col min="6" max="6" width="24" style="4" customWidth="1"/>
    <col min="7" max="7" width="10" style="4" bestFit="1" customWidth="1"/>
    <col min="8" max="8" width="12" style="4" bestFit="1" customWidth="1"/>
    <col min="9" max="9" width="12.5" style="4" bestFit="1" customWidth="1"/>
    <col min="10" max="16384" width="9.125" style="4"/>
  </cols>
  <sheetData>
    <row r="1" spans="1:6">
      <c r="A1" s="2" t="s">
        <v>30</v>
      </c>
      <c r="B1" s="3" t="str">
        <f>'Info '!$C$2</f>
        <v>Paysera Bank Georgia JSC</v>
      </c>
    </row>
    <row r="2" spans="1:6" s="2" customFormat="1" ht="15.75" customHeight="1">
      <c r="A2" s="2" t="s">
        <v>31</v>
      </c>
      <c r="B2" s="595">
        <f>'1. key ratios '!$B$2</f>
        <v>44926</v>
      </c>
      <c r="C2" s="4"/>
      <c r="D2" s="4"/>
      <c r="E2" s="4"/>
      <c r="F2" s="4"/>
    </row>
    <row r="3" spans="1:6" s="2" customFormat="1" ht="15.75" customHeight="1">
      <c r="C3" s="4"/>
      <c r="D3" s="4"/>
      <c r="E3" s="4"/>
      <c r="F3" s="4"/>
    </row>
    <row r="4" spans="1:6" s="2" customFormat="1" ht="13.5" thickBot="1">
      <c r="A4" s="2" t="s">
        <v>85</v>
      </c>
      <c r="B4" s="294" t="s">
        <v>333</v>
      </c>
      <c r="C4" s="90" t="s">
        <v>73</v>
      </c>
      <c r="D4" s="4"/>
      <c r="E4" s="4"/>
      <c r="F4" s="4"/>
    </row>
    <row r="5" spans="1:6">
      <c r="A5" s="240">
        <v>1</v>
      </c>
      <c r="B5" s="295" t="s">
        <v>355</v>
      </c>
      <c r="C5" s="241">
        <f>'7. LI1 '!E21</f>
        <v>7120562.0826558825</v>
      </c>
    </row>
    <row r="6" spans="1:6">
      <c r="A6" s="98">
        <v>2.1</v>
      </c>
      <c r="B6" s="178" t="s">
        <v>334</v>
      </c>
      <c r="C6" s="242">
        <v>0</v>
      </c>
    </row>
    <row r="7" spans="1:6" s="79" customFormat="1" outlineLevel="1">
      <c r="A7" s="73">
        <v>2.2000000000000002</v>
      </c>
      <c r="B7" s="74" t="s">
        <v>335</v>
      </c>
      <c r="C7" s="242">
        <v>0</v>
      </c>
    </row>
    <row r="8" spans="1:6" s="79" customFormat="1">
      <c r="A8" s="73">
        <v>3</v>
      </c>
      <c r="B8" s="238" t="s">
        <v>336</v>
      </c>
      <c r="C8" s="243">
        <f>SUM(C5:C7)</f>
        <v>7120562.0826558825</v>
      </c>
    </row>
    <row r="9" spans="1:6">
      <c r="A9" s="98">
        <v>4</v>
      </c>
      <c r="B9" s="99" t="s">
        <v>87</v>
      </c>
      <c r="C9" s="242">
        <v>0</v>
      </c>
    </row>
    <row r="10" spans="1:6" s="79" customFormat="1" outlineLevel="1">
      <c r="A10" s="73">
        <v>5.0999999999999996</v>
      </c>
      <c r="B10" s="74" t="s">
        <v>337</v>
      </c>
      <c r="C10" s="242">
        <v>0</v>
      </c>
    </row>
    <row r="11" spans="1:6" s="79" customFormat="1" outlineLevel="1">
      <c r="A11" s="73">
        <v>5.2</v>
      </c>
      <c r="B11" s="74" t="s">
        <v>338</v>
      </c>
      <c r="C11" s="242">
        <v>0</v>
      </c>
    </row>
    <row r="12" spans="1:6" s="79" customFormat="1">
      <c r="A12" s="73">
        <v>6</v>
      </c>
      <c r="B12" s="237" t="s">
        <v>482</v>
      </c>
      <c r="C12" s="242">
        <v>0</v>
      </c>
    </row>
    <row r="13" spans="1:6" s="79" customFormat="1" ht="13.5" thickBot="1">
      <c r="A13" s="75">
        <v>7</v>
      </c>
      <c r="B13" s="239" t="s">
        <v>284</v>
      </c>
      <c r="C13" s="244">
        <f>SUM(C8:C12)</f>
        <v>7120562.0826558825</v>
      </c>
    </row>
    <row r="15" spans="1:6">
      <c r="B15" s="79" t="s">
        <v>483</v>
      </c>
    </row>
    <row r="17" spans="1:2" ht="15">
      <c r="A17" s="253"/>
      <c r="B17" s="254"/>
    </row>
    <row r="18" spans="1:2" ht="15">
      <c r="A18" s="258"/>
      <c r="B18" s="259"/>
    </row>
    <row r="19" spans="1:2" ht="15">
      <c r="A19" s="260"/>
      <c r="B19" s="255"/>
    </row>
    <row r="20" spans="1:2" ht="15">
      <c r="A20" s="261"/>
      <c r="B20" s="256"/>
    </row>
    <row r="21" spans="1:2" ht="15">
      <c r="A21" s="261"/>
      <c r="B21" s="259"/>
    </row>
    <row r="22" spans="1:2" ht="15">
      <c r="A22" s="260"/>
      <c r="B22" s="257"/>
    </row>
    <row r="23" spans="1:2" ht="15">
      <c r="A23" s="261"/>
      <c r="B23" s="256"/>
    </row>
    <row r="24" spans="1:2" ht="15">
      <c r="A24" s="261"/>
      <c r="B24" s="256"/>
    </row>
    <row r="25" spans="1:2" ht="15">
      <c r="A25" s="261"/>
      <c r="B25" s="262"/>
    </row>
    <row r="26" spans="1:2" ht="15">
      <c r="A26" s="261"/>
      <c r="B26" s="259"/>
    </row>
    <row r="27" spans="1:2">
      <c r="B27" s="97"/>
    </row>
    <row r="28" spans="1:2">
      <c r="B28" s="97"/>
    </row>
    <row r="29" spans="1:2">
      <c r="B29" s="97"/>
    </row>
    <row r="30" spans="1:2">
      <c r="B30" s="97"/>
    </row>
    <row r="31" spans="1:2">
      <c r="B31" s="97"/>
    </row>
    <row r="32" spans="1:2">
      <c r="B32" s="97"/>
    </row>
    <row r="33" spans="2:2">
      <c r="B33" s="97"/>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JGz1mpE0igCJcVPhPJaAaSd7XPTQkfG4INq+i0Y63AA=</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AKd9izAZrccyO1l/uXQaH9DiAmcTTUOCpMOR3xU+MxY=</DigestValue>
    </Reference>
  </SignedInfo>
  <SignatureValue>gLvKQENIaO8EOrpUWlyhInJccspr6RQmJVOAoHXXT8KZmlsNLGMScfItsseOSZ5XXSY+KoBuDZST
sY72b3zYYQlhunIOdP01ICtgMLhfFW9nRI5+T9GUCDYsEz6YL5oiZI+I5uZIA9ekp3FkN2CGjKn8
IukSX4pCiMB8BBiZ4zn2FitXB8Qda9g+gy4nlbK+oUAsW9/sMoxhpkRQY8B1VAnY48AXilNQetGv
8z0kR2uZ2lCxHZ3Y56+LbVuA89S4Ws+SzEukzfngkRq8m/Ot/jC683N9tT5JHzkiYllcPGR9yWpp
ZCa74X8LWDT9WnR5TsSwm0XwlPdq4zacHtNUpA==</SignatureValue>
  <KeyInfo>
    <X509Data>
      <X509Certificate>MIIGSzCCBTOgAwIBAgIKHvxKAgADAAIq2zANBgkqhkiG9w0BAQsFADBKMRIwEAYKCZImiZPyLGQBGRYCZ2UxEzARBgoJkiaJk/IsZAEZFgNuYmcxHzAdBgNVBAMTFk5CRyBDbGFzcyAyIElOVCBTdWIgQ0EwHhcNMjMwMTE2MTIyMDM5WhcNMjUwMTE1MTIyMDM5WjBJMSEwHwYDVQQKExhQQVlTRVJBIEJBTksgR0VPUkdJQSBKU0MxJDAiBgNVBAMTG0JQUyAtIFRvcm5pa2UgTmF0c3ZsaXNodmlsaTCCASIwDQYJKoZIhvcNAQEBBQADggEPADCCAQoCggEBAN9jQ8CFjAYcigFqVdgI238tdXddlIhgCLIZ1oPBNS67RnvR3iLLxI5ln5A7qGkEuvQdNPk3cNCThEMqGsTQfRk4ukbB3L5uFpMGmm3Zy5QWVAGA/ehycSbOg5peLiqnHsqZ+FczVN7RukqeV9HdvwfgKU5JMZmKVwKmNOUTaUPwCNrKGQL4Fm7H7111emVvelJzhA8WcgB4sGFYGZ82NgWoZ3R8NBNUTOCmJcUln8qQMfvIKjTM9zBf0NM4RWtSUKQgNZHyQZ9TiOcZuob/ISOHlS6KSUxLUF9ORyQK2xxd96hlbixvZ3EU1fLk7hsDV+WiOulkNSduI2UvbDxigfMCAwEAAaOCAzIwggMuMDwGCSsGAQQBgjcVBwQvMC0GJSsGAQQBgjcVCOayYION9USGgZkJg7ihSoO+hHEEg8SRM4SDiF0CAWQCASMwHQYDVR0lBBYwFAYIKwYBBQUHAwIGCCsGAQUFBwMEMAsGA1UdDwQEAwIHgDAnBgkrBgEEAYI3FQoEGjAYMAoGCCsGAQUFBwMCMAoGCCsGAQUFBwMEMB0GA1UdDgQWBBRLOHf8ljWkSMwIVDV92Nv3FF14j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JqFpp3c35qyjPSgrsVn0B7ebEhMR4NX8Zo8wKg3VQJa3Lhsf9akhRqwekmaj+SZxHg21AoeZmXjZJbWowusJQEhJ0AsmTDkNXnxUt/nxCzZUpsKYmmnw5nJ3iPLm37kxhEstXzv55iAN2IYah1DxvVLjRf9il13quYNq+gGXAYLeS9ygsZhpXiemKNYjT7W7a2kRypfzx5JWzU0nNrMg2etJpEaiXrgVLYo1wj04YPupLfks3Hum0OOSPR0iSSCrNmC1vD+rr7iOeld4BNL9P6BwsnojyAxl+ToO5XAlaXg0beDH/i+3pPka8HeKmYajgM2+uDum/pg9qi3jF8Zib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uI2QNTPzPbALFAF/xz/KPVZZ6mmX/bBTIf9CyDHgu/c=</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4dWpHFrQ3AmeU9MkxV4VjCXdUXGeqbvhjgfx/slL/lE=</DigestValue>
      </Reference>
      <Reference URI="/xl/styles.xml?ContentType=application/vnd.openxmlformats-officedocument.spreadsheetml.styles+xml">
        <DigestMethod Algorithm="http://www.w3.org/2001/04/xmlenc#sha256"/>
        <DigestValue>zwpGHzvnU1jCzCA4G8NNqR8jZ2iffGWka9ZVfvVRQFk=</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lS2QOHJIwdUZ/Kds9IHNdj0aiimx0Ms7vnTvWft4j/4=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Ns4ZAYNDNkTA/qmNhgkk9mY0hOPMTrA3O16TJ/0ktHw=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NRVNWawKuTis138s7gaUaMrzlK5rQ7KV4CULKUBJS64=</DigestValue>
      </Reference>
      <Reference URI="/xl/worksheets/sheet10.xml?ContentType=application/vnd.openxmlformats-officedocument.spreadsheetml.worksheet+xml">
        <DigestMethod Algorithm="http://www.w3.org/2001/04/xmlenc#sha256"/>
        <DigestValue>EcZ+AU2yCamhrvDmwddG9aANNICv02skn/cqoai2RKU=</DigestValue>
      </Reference>
      <Reference URI="/xl/worksheets/sheet11.xml?ContentType=application/vnd.openxmlformats-officedocument.spreadsheetml.worksheet+xml">
        <DigestMethod Algorithm="http://www.w3.org/2001/04/xmlenc#sha256"/>
        <DigestValue>edLoQddNyy4+mdxzAGUAR/UhI26yPXyPqfZs4fdyv3U=</DigestValue>
      </Reference>
      <Reference URI="/xl/worksheets/sheet12.xml?ContentType=application/vnd.openxmlformats-officedocument.spreadsheetml.worksheet+xml">
        <DigestMethod Algorithm="http://www.w3.org/2001/04/xmlenc#sha256"/>
        <DigestValue>InCQTBM0GxUfBjHpGbLJv2oxZDKcg7XGWLf2cYwbi7k=</DigestValue>
      </Reference>
      <Reference URI="/xl/worksheets/sheet13.xml?ContentType=application/vnd.openxmlformats-officedocument.spreadsheetml.worksheet+xml">
        <DigestMethod Algorithm="http://www.w3.org/2001/04/xmlenc#sha256"/>
        <DigestValue>UtJvLvuhiBvISy9vjMVUmmzcGL3ztwiaNNAsFfgfC1A=</DigestValue>
      </Reference>
      <Reference URI="/xl/worksheets/sheet14.xml?ContentType=application/vnd.openxmlformats-officedocument.spreadsheetml.worksheet+xml">
        <DigestMethod Algorithm="http://www.w3.org/2001/04/xmlenc#sha256"/>
        <DigestValue>+NOm4O3IKb1uVtTRIv5x9aGqwaGKFlj+q4dhCrdu+dY=</DigestValue>
      </Reference>
      <Reference URI="/xl/worksheets/sheet15.xml?ContentType=application/vnd.openxmlformats-officedocument.spreadsheetml.worksheet+xml">
        <DigestMethod Algorithm="http://www.w3.org/2001/04/xmlenc#sha256"/>
        <DigestValue>61yEVNW+1lNJSHdKoVPvkI9jdibvWW29b2gF6qi/k8s=</DigestValue>
      </Reference>
      <Reference URI="/xl/worksheets/sheet16.xml?ContentType=application/vnd.openxmlformats-officedocument.spreadsheetml.worksheet+xml">
        <DigestMethod Algorithm="http://www.w3.org/2001/04/xmlenc#sha256"/>
        <DigestValue>ZY6reEjqQlD5tDJQDTTr36tviGtLnl5Egg/ukb//5Uk=</DigestValue>
      </Reference>
      <Reference URI="/xl/worksheets/sheet17.xml?ContentType=application/vnd.openxmlformats-officedocument.spreadsheetml.worksheet+xml">
        <DigestMethod Algorithm="http://www.w3.org/2001/04/xmlenc#sha256"/>
        <DigestValue>towdunD1t2okYSGoIQN7ToF3vnKBxUN4dD2dVnZhIig=</DigestValue>
      </Reference>
      <Reference URI="/xl/worksheets/sheet18.xml?ContentType=application/vnd.openxmlformats-officedocument.spreadsheetml.worksheet+xml">
        <DigestMethod Algorithm="http://www.w3.org/2001/04/xmlenc#sha256"/>
        <DigestValue>wqncbS8F3k52fCjMuTq2eL/BDgAi209koB3Ni8ls49k=</DigestValue>
      </Reference>
      <Reference URI="/xl/worksheets/sheet19.xml?ContentType=application/vnd.openxmlformats-officedocument.spreadsheetml.worksheet+xml">
        <DigestMethod Algorithm="http://www.w3.org/2001/04/xmlenc#sha256"/>
        <DigestValue>MZdeUaJ5z4M5alXgJ56HOSeamPWvG111LUlqht+v+WQ=</DigestValue>
      </Reference>
      <Reference URI="/xl/worksheets/sheet2.xml?ContentType=application/vnd.openxmlformats-officedocument.spreadsheetml.worksheet+xml">
        <DigestMethod Algorithm="http://www.w3.org/2001/04/xmlenc#sha256"/>
        <DigestValue>HOcJLyX9rTb3lbnbl3kp92CtmWRRHZheBZ6dYq9IU7Q=</DigestValue>
      </Reference>
      <Reference URI="/xl/worksheets/sheet20.xml?ContentType=application/vnd.openxmlformats-officedocument.spreadsheetml.worksheet+xml">
        <DigestMethod Algorithm="http://www.w3.org/2001/04/xmlenc#sha256"/>
        <DigestValue>Y2bo+nCzUFpWrm0K8r8fWlw9jCx2wGYc4OOWSWET61g=</DigestValue>
      </Reference>
      <Reference URI="/xl/worksheets/sheet21.xml?ContentType=application/vnd.openxmlformats-officedocument.spreadsheetml.worksheet+xml">
        <DigestMethod Algorithm="http://www.w3.org/2001/04/xmlenc#sha256"/>
        <DigestValue>TQt3wLu8o728OLjt5VV87i3Pg3z0WTCYw9NsoFv8aqk=</DigestValue>
      </Reference>
      <Reference URI="/xl/worksheets/sheet22.xml?ContentType=application/vnd.openxmlformats-officedocument.spreadsheetml.worksheet+xml">
        <DigestMethod Algorithm="http://www.w3.org/2001/04/xmlenc#sha256"/>
        <DigestValue>Qby9ZLrn/Z3YnzgGbXnMfmewg2f7UuSfOafVPqBGass=</DigestValue>
      </Reference>
      <Reference URI="/xl/worksheets/sheet23.xml?ContentType=application/vnd.openxmlformats-officedocument.spreadsheetml.worksheet+xml">
        <DigestMethod Algorithm="http://www.w3.org/2001/04/xmlenc#sha256"/>
        <DigestValue>3vo8UKa4j3cOEn62ZCoToftPKZGI2MhWWF4PBObfSuM=</DigestValue>
      </Reference>
      <Reference URI="/xl/worksheets/sheet24.xml?ContentType=application/vnd.openxmlformats-officedocument.spreadsheetml.worksheet+xml">
        <DigestMethod Algorithm="http://www.w3.org/2001/04/xmlenc#sha256"/>
        <DigestValue>7aUVKlQqdPtua3LGK1D0JnXUd6U2hTQFZWnUyEeXXIs=</DigestValue>
      </Reference>
      <Reference URI="/xl/worksheets/sheet25.xml?ContentType=application/vnd.openxmlformats-officedocument.spreadsheetml.worksheet+xml">
        <DigestMethod Algorithm="http://www.w3.org/2001/04/xmlenc#sha256"/>
        <DigestValue>XufVD+G6i++AKCm3xstp/KDpxMxnMErk1d5fLRZBrTE=</DigestValue>
      </Reference>
      <Reference URI="/xl/worksheets/sheet26.xml?ContentType=application/vnd.openxmlformats-officedocument.spreadsheetml.worksheet+xml">
        <DigestMethod Algorithm="http://www.w3.org/2001/04/xmlenc#sha256"/>
        <DigestValue>206yOJR3xO3H9OZRJaabFheqxXOdGyIZBGhxLlq49Tc=</DigestValue>
      </Reference>
      <Reference URI="/xl/worksheets/sheet27.xml?ContentType=application/vnd.openxmlformats-officedocument.spreadsheetml.worksheet+xml">
        <DigestMethod Algorithm="http://www.w3.org/2001/04/xmlenc#sha256"/>
        <DigestValue>CAilisKkNn4JjD/BVo44FJYAR32w6eN0P6s6IE03EsE=</DigestValue>
      </Reference>
      <Reference URI="/xl/worksheets/sheet28.xml?ContentType=application/vnd.openxmlformats-officedocument.spreadsheetml.worksheet+xml">
        <DigestMethod Algorithm="http://www.w3.org/2001/04/xmlenc#sha256"/>
        <DigestValue>e1FoDk+0OJR1+cvWWnYxU4HO5QQ87QwqZlZAj7TVicA=</DigestValue>
      </Reference>
      <Reference URI="/xl/worksheets/sheet29.xml?ContentType=application/vnd.openxmlformats-officedocument.spreadsheetml.worksheet+xml">
        <DigestMethod Algorithm="http://www.w3.org/2001/04/xmlenc#sha256"/>
        <DigestValue>j6vsOTo6Wp3LThHUaII5f8thuf1prw4PCC5V0SxZQm0=</DigestValue>
      </Reference>
      <Reference URI="/xl/worksheets/sheet3.xml?ContentType=application/vnd.openxmlformats-officedocument.spreadsheetml.worksheet+xml">
        <DigestMethod Algorithm="http://www.w3.org/2001/04/xmlenc#sha256"/>
        <DigestValue>FSnVCFiuKcEp/X4acmNJ738oeIkclmkE+a5pxElPNuM=</DigestValue>
      </Reference>
      <Reference URI="/xl/worksheets/sheet4.xml?ContentType=application/vnd.openxmlformats-officedocument.spreadsheetml.worksheet+xml">
        <DigestMethod Algorithm="http://www.w3.org/2001/04/xmlenc#sha256"/>
        <DigestValue>OcSSr5iHEiStUxPY6xtJ99EbieBTnJi79/0UsRg4+hQ=</DigestValue>
      </Reference>
      <Reference URI="/xl/worksheets/sheet5.xml?ContentType=application/vnd.openxmlformats-officedocument.spreadsheetml.worksheet+xml">
        <DigestMethod Algorithm="http://www.w3.org/2001/04/xmlenc#sha256"/>
        <DigestValue>8eq/vNCa8dBgT3xlDdEQigGTdvbFQOEkHdeZHSC5uk8=</DigestValue>
      </Reference>
      <Reference URI="/xl/worksheets/sheet6.xml?ContentType=application/vnd.openxmlformats-officedocument.spreadsheetml.worksheet+xml">
        <DigestMethod Algorithm="http://www.w3.org/2001/04/xmlenc#sha256"/>
        <DigestValue>g0lMnZO1/IkfnBJttiSR5oZsDPNB8G8xiQ78/lAPJ6Q=</DigestValue>
      </Reference>
      <Reference URI="/xl/worksheets/sheet7.xml?ContentType=application/vnd.openxmlformats-officedocument.spreadsheetml.worksheet+xml">
        <DigestMethod Algorithm="http://www.w3.org/2001/04/xmlenc#sha256"/>
        <DigestValue>zJEFHwbcDXib9GUmFhRvWgtRkdd4WVw9Tf4m0UhqXvc=</DigestValue>
      </Reference>
      <Reference URI="/xl/worksheets/sheet8.xml?ContentType=application/vnd.openxmlformats-officedocument.spreadsheetml.worksheet+xml">
        <DigestMethod Algorithm="http://www.w3.org/2001/04/xmlenc#sha256"/>
        <DigestValue>BHFFUyzu5CgdBiCywb5ItMhlC4s0WqEJYgDtfL+iM+M=</DigestValue>
      </Reference>
      <Reference URI="/xl/worksheets/sheet9.xml?ContentType=application/vnd.openxmlformats-officedocument.spreadsheetml.worksheet+xml">
        <DigestMethod Algorithm="http://www.w3.org/2001/04/xmlenc#sha256"/>
        <DigestValue>bn+i7oxxdaHZGAbDB7gk2r1Gx1UO9Q3vIA6Rmk8wU30=</DigestValue>
      </Reference>
    </Manifest>
    <SignatureProperties>
      <SignatureProperty Id="idSignatureTime" Target="#idPackageSignature">
        <mdssi:SignatureTime xmlns:mdssi="http://schemas.openxmlformats.org/package/2006/digital-signature">
          <mdssi:Format>YYYY-MM-DDThh:mm:ssTZD</mdssi:Format>
          <mdssi:Value>2023-02-10T15:50:20Z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2023-02-10T15:50:20Z</xd:SigningTime>
          <xd:SigningCertificate>
            <xd:Cert>
              <xd:CertDigest>
                <DigestMethod Algorithm="http://www.w3.org/2001/04/xmlenc#sha256"/>
                <DigestValue>uXLkSiVnuNhQJ+O0QoRRy/RUrqbUnJhylLBdbkBnoFc=</DigestValue>
              </xd:CertDigest>
              <xd:IssuerSerial>
                <X509IssuerName>CN=NBG Class 2 INT Sub CA, DC=nbg, DC=ge</X509IssuerName>
                <X509SerialNumber>146324906817585808550619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Created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5ADXH8rsbFpvajtCA8ODBGomKrXKvu8MakIKj2DOSnY=</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5qew0//2tSgMZjC3wKwKfXAyW1OkQpjCRCHYxIftlHk=</DigestValue>
    </Reference>
  </SignedInfo>
  <SignatureValue>D1B7Lm9QTMPh8Td2TUW8eqiRyzB1QGbZVSK+5KvRhE7DiGQmENWs7VmFVrZG6XFGcyXv472EH0zs
1k++FIEWNAlZM/1LnChLbGLD6vKnsn3GufR8XzlxYre1Ea9O4gw0bDYKPQL8YB8K6tmXjIZSi5Wx
4u0kyVhgYPwOhfjcFU/dOTzvBue9M7OmrBbo/FVARV7w6/3osZmFkzzG0lOy280G2MzVcb8fA0h5
X1gCSMczjUhidQxeBy9OMKQ8gf3JCtD4PE/5HYi8c/ObcPvmhUb04shwyz/Q7jJ9x8qHeuu1RDH+
iIJUks/075mftuP/I9GdF9gUQ7GJQC1YxVcH+g==</SignatureValue>
  <KeyInfo>
    <X509Data>
      <X509Certificate>MIIGSTCCBTGgAwIBAgIKHwISAgADAAIq3DANBgkqhkiG9w0BAQsFADBKMRIwEAYKCZImiZPyLGQBGRYCZ2UxEzARBgoJkiaJk/IsZAEZFgNuYmcxHzAdBgNVBAMTFk5CRyBDbGFzcyAyIElOVCBTdWIgQ0EwHhcNMjMwMTE2MTIyNjU4WhcNMjUwMTE1MTIyNjU4WjBHMSEwHwYDVQQKExhQQVlTRVJBIEJBTksgR0VPUkdJQSBKU0MxIjAgBgNVBAMTGUJQUyAtIERpbWl0cnkgS3Vtc2lzaHZpbGkwggEiMA0GCSqGSIb3DQEBAQUAA4IBDwAwggEKAoIBAQDeLQ7TfB+IWuxjeB8s5tYlP23851rzRXJaPdWDV0RiARZfLP6R+V7JdGxSLgrCIVqeUsbzitUYMC9/poj2WIcuBNPqFd88b36f172qw5F2fMoT1uZNx6LanEYAGxXj1mWL8oYbeampxO1MO0ZjST3fmUD39hME3gPL72rz52w67ywRzhypyFep05IvoucnRFkMxEABB5Z9q3ysx71HQPaiYQmu0mxTrDW3NMK2EUQKxkpUwuHJ/KvcHaLYh2XKDNmAHekRjaXBYs9/Qc+1437KtsxjnXgrZV6C7fDpkYf0reWDiYDWkCT/QvMd7v70VbEjD3d/M0mRwPFjv+GvQKL7AgMBAAGjggMyMIIDLjA8BgkrBgEEAYI3FQcELzAtBiUrBgEEAYI3FQjmsmCDjfVEhoGZCYO4oUqDvoRxBIPEkTOEg4hdAgFkAgEjMB0GA1UdJQQWMBQGCCsGAQUFBwMCBggrBgEFBQcDBDALBgNVHQ8EBAMCB4AwJwYJKwYBBAGCNxUKBBowGDAKBggrBgEFBQcDAjAKBggrBgEFBQcDBDAdBgNVHQ4EFgQUCUq7Q5O/887l2DK41G/VuUPzgg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RlMtVGbTuPneh4UWk4NvFGej8Il3RrwdC+e6Su52XHH6LEp3hQnF7VFuiSntwuy36Xw7+fWh6zLVgJDKLkCYVpnvNWtAz6Lgg5r92NtHj20/1qWjD3fqE038IR8x8t9gbazvvMS5zJtz3l+fj7q0D3JzVB++v3qgmlDeCrxnMBoPTPMHgq0w1rqZL4Z9wRFE+sKpm2tbjVsZIpNllzte7REjtv6TxFjFTNKxkqqUafDxiLtW5p/d1JzeKhpQqFj0DmRF4UXNudx0yIhdyOxr7MfMCxhBCHaZCm6m5/FIJSXfv0Bkn5DXWcVpjAOsC4oSRFlTBUaS6+D8WwupT/di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uI2QNTPzPbALFAF/xz/KPVZZ6mmX/bBTIf9CyDHgu/c=</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4dWpHFrQ3AmeU9MkxV4VjCXdUXGeqbvhjgfx/slL/lE=</DigestValue>
      </Reference>
      <Reference URI="/xl/styles.xml?ContentType=application/vnd.openxmlformats-officedocument.spreadsheetml.styles+xml">
        <DigestMethod Algorithm="http://www.w3.org/2001/04/xmlenc#sha256"/>
        <DigestValue>zwpGHzvnU1jCzCA4G8NNqR8jZ2iffGWka9ZVfvVRQFk=</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lS2QOHJIwdUZ/Kds9IHNdj0aiimx0Ms7vnTvWft4j/4=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Ns4ZAYNDNkTA/qmNhgkk9mY0hOPMTrA3O16TJ/0ktHw=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NRVNWawKuTis138s7gaUaMrzlK5rQ7KV4CULKUBJS64=</DigestValue>
      </Reference>
      <Reference URI="/xl/worksheets/sheet10.xml?ContentType=application/vnd.openxmlformats-officedocument.spreadsheetml.worksheet+xml">
        <DigestMethod Algorithm="http://www.w3.org/2001/04/xmlenc#sha256"/>
        <DigestValue>EcZ+AU2yCamhrvDmwddG9aANNICv02skn/cqoai2RKU=</DigestValue>
      </Reference>
      <Reference URI="/xl/worksheets/sheet11.xml?ContentType=application/vnd.openxmlformats-officedocument.spreadsheetml.worksheet+xml">
        <DigestMethod Algorithm="http://www.w3.org/2001/04/xmlenc#sha256"/>
        <DigestValue>edLoQddNyy4+mdxzAGUAR/UhI26yPXyPqfZs4fdyv3U=</DigestValue>
      </Reference>
      <Reference URI="/xl/worksheets/sheet12.xml?ContentType=application/vnd.openxmlformats-officedocument.spreadsheetml.worksheet+xml">
        <DigestMethod Algorithm="http://www.w3.org/2001/04/xmlenc#sha256"/>
        <DigestValue>InCQTBM0GxUfBjHpGbLJv2oxZDKcg7XGWLf2cYwbi7k=</DigestValue>
      </Reference>
      <Reference URI="/xl/worksheets/sheet13.xml?ContentType=application/vnd.openxmlformats-officedocument.spreadsheetml.worksheet+xml">
        <DigestMethod Algorithm="http://www.w3.org/2001/04/xmlenc#sha256"/>
        <DigestValue>UtJvLvuhiBvISy9vjMVUmmzcGL3ztwiaNNAsFfgfC1A=</DigestValue>
      </Reference>
      <Reference URI="/xl/worksheets/sheet14.xml?ContentType=application/vnd.openxmlformats-officedocument.spreadsheetml.worksheet+xml">
        <DigestMethod Algorithm="http://www.w3.org/2001/04/xmlenc#sha256"/>
        <DigestValue>+NOm4O3IKb1uVtTRIv5x9aGqwaGKFlj+q4dhCrdu+dY=</DigestValue>
      </Reference>
      <Reference URI="/xl/worksheets/sheet15.xml?ContentType=application/vnd.openxmlformats-officedocument.spreadsheetml.worksheet+xml">
        <DigestMethod Algorithm="http://www.w3.org/2001/04/xmlenc#sha256"/>
        <DigestValue>61yEVNW+1lNJSHdKoVPvkI9jdibvWW29b2gF6qi/k8s=</DigestValue>
      </Reference>
      <Reference URI="/xl/worksheets/sheet16.xml?ContentType=application/vnd.openxmlformats-officedocument.spreadsheetml.worksheet+xml">
        <DigestMethod Algorithm="http://www.w3.org/2001/04/xmlenc#sha256"/>
        <DigestValue>ZY6reEjqQlD5tDJQDTTr36tviGtLnl5Egg/ukb//5Uk=</DigestValue>
      </Reference>
      <Reference URI="/xl/worksheets/sheet17.xml?ContentType=application/vnd.openxmlformats-officedocument.spreadsheetml.worksheet+xml">
        <DigestMethod Algorithm="http://www.w3.org/2001/04/xmlenc#sha256"/>
        <DigestValue>towdunD1t2okYSGoIQN7ToF3vnKBxUN4dD2dVnZhIig=</DigestValue>
      </Reference>
      <Reference URI="/xl/worksheets/sheet18.xml?ContentType=application/vnd.openxmlformats-officedocument.spreadsheetml.worksheet+xml">
        <DigestMethod Algorithm="http://www.w3.org/2001/04/xmlenc#sha256"/>
        <DigestValue>wqncbS8F3k52fCjMuTq2eL/BDgAi209koB3Ni8ls49k=</DigestValue>
      </Reference>
      <Reference URI="/xl/worksheets/sheet19.xml?ContentType=application/vnd.openxmlformats-officedocument.spreadsheetml.worksheet+xml">
        <DigestMethod Algorithm="http://www.w3.org/2001/04/xmlenc#sha256"/>
        <DigestValue>MZdeUaJ5z4M5alXgJ56HOSeamPWvG111LUlqht+v+WQ=</DigestValue>
      </Reference>
      <Reference URI="/xl/worksheets/sheet2.xml?ContentType=application/vnd.openxmlformats-officedocument.spreadsheetml.worksheet+xml">
        <DigestMethod Algorithm="http://www.w3.org/2001/04/xmlenc#sha256"/>
        <DigestValue>HOcJLyX9rTb3lbnbl3kp92CtmWRRHZheBZ6dYq9IU7Q=</DigestValue>
      </Reference>
      <Reference URI="/xl/worksheets/sheet20.xml?ContentType=application/vnd.openxmlformats-officedocument.spreadsheetml.worksheet+xml">
        <DigestMethod Algorithm="http://www.w3.org/2001/04/xmlenc#sha256"/>
        <DigestValue>Y2bo+nCzUFpWrm0K8r8fWlw9jCx2wGYc4OOWSWET61g=</DigestValue>
      </Reference>
      <Reference URI="/xl/worksheets/sheet21.xml?ContentType=application/vnd.openxmlformats-officedocument.spreadsheetml.worksheet+xml">
        <DigestMethod Algorithm="http://www.w3.org/2001/04/xmlenc#sha256"/>
        <DigestValue>TQt3wLu8o728OLjt5VV87i3Pg3z0WTCYw9NsoFv8aqk=</DigestValue>
      </Reference>
      <Reference URI="/xl/worksheets/sheet22.xml?ContentType=application/vnd.openxmlformats-officedocument.spreadsheetml.worksheet+xml">
        <DigestMethod Algorithm="http://www.w3.org/2001/04/xmlenc#sha256"/>
        <DigestValue>Qby9ZLrn/Z3YnzgGbXnMfmewg2f7UuSfOafVPqBGass=</DigestValue>
      </Reference>
      <Reference URI="/xl/worksheets/sheet23.xml?ContentType=application/vnd.openxmlformats-officedocument.spreadsheetml.worksheet+xml">
        <DigestMethod Algorithm="http://www.w3.org/2001/04/xmlenc#sha256"/>
        <DigestValue>3vo8UKa4j3cOEn62ZCoToftPKZGI2MhWWF4PBObfSuM=</DigestValue>
      </Reference>
      <Reference URI="/xl/worksheets/sheet24.xml?ContentType=application/vnd.openxmlformats-officedocument.spreadsheetml.worksheet+xml">
        <DigestMethod Algorithm="http://www.w3.org/2001/04/xmlenc#sha256"/>
        <DigestValue>7aUVKlQqdPtua3LGK1D0JnXUd6U2hTQFZWnUyEeXXIs=</DigestValue>
      </Reference>
      <Reference URI="/xl/worksheets/sheet25.xml?ContentType=application/vnd.openxmlformats-officedocument.spreadsheetml.worksheet+xml">
        <DigestMethod Algorithm="http://www.w3.org/2001/04/xmlenc#sha256"/>
        <DigestValue>XufVD+G6i++AKCm3xstp/KDpxMxnMErk1d5fLRZBrTE=</DigestValue>
      </Reference>
      <Reference URI="/xl/worksheets/sheet26.xml?ContentType=application/vnd.openxmlformats-officedocument.spreadsheetml.worksheet+xml">
        <DigestMethod Algorithm="http://www.w3.org/2001/04/xmlenc#sha256"/>
        <DigestValue>206yOJR3xO3H9OZRJaabFheqxXOdGyIZBGhxLlq49Tc=</DigestValue>
      </Reference>
      <Reference URI="/xl/worksheets/sheet27.xml?ContentType=application/vnd.openxmlformats-officedocument.spreadsheetml.worksheet+xml">
        <DigestMethod Algorithm="http://www.w3.org/2001/04/xmlenc#sha256"/>
        <DigestValue>CAilisKkNn4JjD/BVo44FJYAR32w6eN0P6s6IE03EsE=</DigestValue>
      </Reference>
      <Reference URI="/xl/worksheets/sheet28.xml?ContentType=application/vnd.openxmlformats-officedocument.spreadsheetml.worksheet+xml">
        <DigestMethod Algorithm="http://www.w3.org/2001/04/xmlenc#sha256"/>
        <DigestValue>e1FoDk+0OJR1+cvWWnYxU4HO5QQ87QwqZlZAj7TVicA=</DigestValue>
      </Reference>
      <Reference URI="/xl/worksheets/sheet29.xml?ContentType=application/vnd.openxmlformats-officedocument.spreadsheetml.worksheet+xml">
        <DigestMethod Algorithm="http://www.w3.org/2001/04/xmlenc#sha256"/>
        <DigestValue>j6vsOTo6Wp3LThHUaII5f8thuf1prw4PCC5V0SxZQm0=</DigestValue>
      </Reference>
      <Reference URI="/xl/worksheets/sheet3.xml?ContentType=application/vnd.openxmlformats-officedocument.spreadsheetml.worksheet+xml">
        <DigestMethod Algorithm="http://www.w3.org/2001/04/xmlenc#sha256"/>
        <DigestValue>FSnVCFiuKcEp/X4acmNJ738oeIkclmkE+a5pxElPNuM=</DigestValue>
      </Reference>
      <Reference URI="/xl/worksheets/sheet4.xml?ContentType=application/vnd.openxmlformats-officedocument.spreadsheetml.worksheet+xml">
        <DigestMethod Algorithm="http://www.w3.org/2001/04/xmlenc#sha256"/>
        <DigestValue>OcSSr5iHEiStUxPY6xtJ99EbieBTnJi79/0UsRg4+hQ=</DigestValue>
      </Reference>
      <Reference URI="/xl/worksheets/sheet5.xml?ContentType=application/vnd.openxmlformats-officedocument.spreadsheetml.worksheet+xml">
        <DigestMethod Algorithm="http://www.w3.org/2001/04/xmlenc#sha256"/>
        <DigestValue>8eq/vNCa8dBgT3xlDdEQigGTdvbFQOEkHdeZHSC5uk8=</DigestValue>
      </Reference>
      <Reference URI="/xl/worksheets/sheet6.xml?ContentType=application/vnd.openxmlformats-officedocument.spreadsheetml.worksheet+xml">
        <DigestMethod Algorithm="http://www.w3.org/2001/04/xmlenc#sha256"/>
        <DigestValue>g0lMnZO1/IkfnBJttiSR5oZsDPNB8G8xiQ78/lAPJ6Q=</DigestValue>
      </Reference>
      <Reference URI="/xl/worksheets/sheet7.xml?ContentType=application/vnd.openxmlformats-officedocument.spreadsheetml.worksheet+xml">
        <DigestMethod Algorithm="http://www.w3.org/2001/04/xmlenc#sha256"/>
        <DigestValue>zJEFHwbcDXib9GUmFhRvWgtRkdd4WVw9Tf4m0UhqXvc=</DigestValue>
      </Reference>
      <Reference URI="/xl/worksheets/sheet8.xml?ContentType=application/vnd.openxmlformats-officedocument.spreadsheetml.worksheet+xml">
        <DigestMethod Algorithm="http://www.w3.org/2001/04/xmlenc#sha256"/>
        <DigestValue>BHFFUyzu5CgdBiCywb5ItMhlC4s0WqEJYgDtfL+iM+M=</DigestValue>
      </Reference>
      <Reference URI="/xl/worksheets/sheet9.xml?ContentType=application/vnd.openxmlformats-officedocument.spreadsheetml.worksheet+xml">
        <DigestMethod Algorithm="http://www.w3.org/2001/04/xmlenc#sha256"/>
        <DigestValue>bn+i7oxxdaHZGAbDB7gk2r1Gx1UO9Q3vIA6Rmk8wU30=</DigestValue>
      </Reference>
    </Manifest>
    <SignatureProperties>
      <SignatureProperty Id="idSignatureTime" Target="#idPackageSignature">
        <mdssi:SignatureTime xmlns:mdssi="http://schemas.openxmlformats.org/package/2006/digital-signature">
          <mdssi:Format>YYYY-MM-DDThh:mm:ssTZD</mdssi:Format>
          <mdssi:Value>2023-02-10T15:50:49Z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2023-02-10T15:50:49Z</xd:SigningTime>
          <xd:SigningCertificate>
            <xd:Cert>
              <xd:CertDigest>
                <DigestMethod Algorithm="http://www.w3.org/2001/04/xmlenc#sha256"/>
                <DigestValue>uz4wFjDi3Q+CFEQWc/k2m2OzpNphI0dtuwW5bABF4mI=</DigestValue>
              </xd:CertDigest>
              <xd:IssuerSerial>
                <X509IssuerName>CN=NBG Class 2 INT Sub CA, DC=nbg, DC=ge</X509IssuerName>
                <X509SerialNumber>146431552056761941895900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2023-02-10T15:45:03Z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