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E4D37DFA-6A41-4424-A114-5ED7B20103C7}" xr6:coauthVersionLast="47" xr6:coauthVersionMax="47" xr10:uidLastSave="{00000000-0000-0000-0000-000000000000}"/>
  <bookViews>
    <workbookView xWindow="-108" yWindow="-108" windowWidth="23256" windowHeight="14016" tabRatio="919"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4" i="110" l="1"/>
  <c r="E44" i="110" l="1"/>
  <c r="C13" i="95" l="1"/>
  <c r="C11" i="95"/>
  <c r="C10" i="95"/>
  <c r="B1" i="122"/>
  <c r="B2" i="122"/>
  <c r="B2" i="121"/>
  <c r="B1" i="121"/>
  <c r="A35" i="52"/>
  <c r="A34" i="52"/>
  <c r="G23" i="97" l="1"/>
  <c r="G15" i="97"/>
  <c r="G10" i="97"/>
  <c r="G9" i="97"/>
  <c r="G29" i="109"/>
  <c r="C38" i="110"/>
  <c r="F29" i="109" l="1"/>
  <c r="F15" i="108"/>
  <c r="G7" i="108"/>
  <c r="G15" i="108"/>
  <c r="F24" i="108"/>
  <c r="G19" i="108"/>
  <c r="F7" i="108"/>
  <c r="F34" i="109"/>
  <c r="F13" i="109"/>
  <c r="F6" i="109"/>
  <c r="G6" i="109"/>
  <c r="G13" i="109"/>
  <c r="G34" i="109"/>
  <c r="F37" i="109"/>
  <c r="G37" i="109"/>
  <c r="G59" i="108"/>
  <c r="F59" i="108"/>
  <c r="F41" i="108"/>
  <c r="G41" i="108"/>
  <c r="F47" i="108"/>
  <c r="G47" i="108"/>
  <c r="F19" i="108"/>
  <c r="F30" i="108"/>
  <c r="G30" i="108"/>
  <c r="G24" i="108"/>
  <c r="F6" i="123"/>
  <c r="E6" i="123"/>
  <c r="D6" i="123"/>
  <c r="C6" i="123"/>
  <c r="B1" i="92"/>
  <c r="B2" i="92"/>
  <c r="Q33" i="92"/>
  <c r="I33" i="92"/>
  <c r="Q32" i="92"/>
  <c r="I32" i="92"/>
  <c r="Q31" i="92"/>
  <c r="Q30" i="92" s="1"/>
  <c r="I31" i="92"/>
  <c r="I30" i="92"/>
  <c r="Q29" i="92"/>
  <c r="I29" i="92"/>
  <c r="Q28" i="92"/>
  <c r="I28" i="92"/>
  <c r="Q27" i="92"/>
  <c r="I27" i="92"/>
  <c r="I26" i="92"/>
  <c r="Q25" i="92"/>
  <c r="I25" i="92"/>
  <c r="Q24" i="92"/>
  <c r="I24" i="92"/>
  <c r="Q23" i="92"/>
  <c r="I23" i="92"/>
  <c r="I22" i="92"/>
  <c r="Q21" i="92"/>
  <c r="I21" i="92"/>
  <c r="Q20" i="92"/>
  <c r="Q18" i="92" s="1"/>
  <c r="I20" i="92"/>
  <c r="Q19" i="92"/>
  <c r="I19" i="92"/>
  <c r="I18" i="92"/>
  <c r="Q17" i="92"/>
  <c r="I17" i="92"/>
  <c r="Q16" i="92"/>
  <c r="Q14" i="92" s="1"/>
  <c r="I16" i="92"/>
  <c r="Q15" i="92"/>
  <c r="I15" i="92"/>
  <c r="I14" i="92"/>
  <c r="Q13" i="92"/>
  <c r="Q9" i="92" s="1"/>
  <c r="I13" i="92"/>
  <c r="Q12" i="92"/>
  <c r="I12" i="92"/>
  <c r="Q11" i="92"/>
  <c r="Q10" i="92" s="1"/>
  <c r="I11" i="92"/>
  <c r="I10" i="92"/>
  <c r="P9" i="92"/>
  <c r="O9" i="92"/>
  <c r="N9" i="92"/>
  <c r="M9" i="92"/>
  <c r="L9" i="92"/>
  <c r="K9" i="92"/>
  <c r="J9" i="92"/>
  <c r="G9" i="92"/>
  <c r="F9" i="92"/>
  <c r="C9" i="92"/>
  <c r="P8" i="92"/>
  <c r="O8" i="92"/>
  <c r="N8" i="92"/>
  <c r="M8" i="92"/>
  <c r="M6" i="92" s="1"/>
  <c r="M34" i="92" s="1"/>
  <c r="L8" i="92"/>
  <c r="K8" i="92"/>
  <c r="J8" i="92"/>
  <c r="G8" i="92"/>
  <c r="F8" i="92"/>
  <c r="C8" i="92"/>
  <c r="P7" i="92"/>
  <c r="P6" i="92" s="1"/>
  <c r="P34" i="92" s="1"/>
  <c r="O7" i="92"/>
  <c r="O6" i="92" s="1"/>
  <c r="O34" i="92" s="1"/>
  <c r="N7" i="92"/>
  <c r="M7" i="92"/>
  <c r="L7" i="92"/>
  <c r="L6" i="92" s="1"/>
  <c r="L34" i="92" s="1"/>
  <c r="K7" i="92"/>
  <c r="K6" i="92" s="1"/>
  <c r="K34" i="92" s="1"/>
  <c r="J7" i="92"/>
  <c r="G7" i="92"/>
  <c r="F7" i="92"/>
  <c r="I7" i="92" s="1"/>
  <c r="C7" i="92"/>
  <c r="C6" i="92" s="1"/>
  <c r="C34" i="92" s="1"/>
  <c r="F6" i="92"/>
  <c r="F34" i="92" s="1"/>
  <c r="E6" i="92"/>
  <c r="E34" i="92" s="1"/>
  <c r="D6" i="92"/>
  <c r="D34" i="92" s="1"/>
  <c r="B2" i="123"/>
  <c r="B1" i="123"/>
  <c r="F43" i="109" l="1"/>
  <c r="F45" i="109" s="1"/>
  <c r="F53" i="108"/>
  <c r="G53" i="108"/>
  <c r="G43" i="109"/>
  <c r="G45" i="109" s="1"/>
  <c r="Q22" i="92"/>
  <c r="G6" i="92"/>
  <c r="G34" i="92" s="1"/>
  <c r="I9" i="92"/>
  <c r="I6" i="92" s="1"/>
  <c r="Q8" i="92"/>
  <c r="Q26" i="92"/>
  <c r="J6" i="92"/>
  <c r="J34" i="92" s="1"/>
  <c r="N6" i="92"/>
  <c r="N34" i="92" s="1"/>
  <c r="I8" i="92"/>
  <c r="Q7" i="92"/>
  <c r="Q6" i="92" s="1"/>
  <c r="Q34" i="92" s="1"/>
  <c r="I34" i="92" l="1"/>
  <c r="C12" i="95" s="1"/>
  <c r="C14" i="95" s="1"/>
  <c r="D38" i="110"/>
  <c r="G38" i="110"/>
  <c r="F38" i="110"/>
  <c r="E38" i="110" l="1"/>
  <c r="A2" i="121" l="1"/>
  <c r="A1" i="121"/>
  <c r="E12" i="122"/>
  <c r="D12" i="122"/>
  <c r="C12" i="122"/>
  <c r="B12" i="122"/>
  <c r="E11" i="122"/>
  <c r="D11" i="122"/>
  <c r="C11" i="122"/>
  <c r="B11" i="122"/>
  <c r="E10" i="122"/>
  <c r="D10" i="122"/>
  <c r="C10" i="122"/>
  <c r="B10" i="122"/>
  <c r="F9" i="122"/>
  <c r="E9" i="122"/>
  <c r="D9" i="122"/>
  <c r="C9" i="122"/>
  <c r="B9" i="122"/>
  <c r="B11" i="121"/>
  <c r="F12" i="122" l="1"/>
  <c r="F10" i="122"/>
  <c r="F11" i="122"/>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10" i="115" l="1"/>
  <c r="C18" i="115"/>
  <c r="C7" i="114"/>
  <c r="D7" i="114"/>
  <c r="C10" i="114"/>
  <c r="D10" i="114"/>
  <c r="C15" i="114"/>
  <c r="D15" i="114"/>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C34" i="113"/>
  <c r="E34" i="113"/>
  <c r="F34" i="113"/>
  <c r="G34" i="113"/>
  <c r="H8" i="112"/>
  <c r="H9" i="112"/>
  <c r="H10" i="112"/>
  <c r="H11" i="112"/>
  <c r="H13" i="112"/>
  <c r="H14" i="112"/>
  <c r="H15" i="112"/>
  <c r="H16" i="112"/>
  <c r="H17" i="112"/>
  <c r="H18" i="112"/>
  <c r="H19" i="112"/>
  <c r="C21" i="112"/>
  <c r="E21" i="112"/>
  <c r="F21" i="112"/>
  <c r="G21" i="112"/>
  <c r="H22" i="112"/>
  <c r="H23" i="112"/>
  <c r="H9" i="111"/>
  <c r="H10" i="111"/>
  <c r="H11" i="111"/>
  <c r="H12" i="111"/>
  <c r="H14" i="111"/>
  <c r="H15" i="111"/>
  <c r="H16" i="111"/>
  <c r="H17" i="111"/>
  <c r="H18" i="111"/>
  <c r="H19" i="111"/>
  <c r="H20" i="111"/>
  <c r="E16" i="88" l="1"/>
  <c r="D8" i="88"/>
  <c r="D16" i="88"/>
  <c r="D20" i="88"/>
  <c r="D25" i="88"/>
  <c r="D31" i="88"/>
  <c r="H43" i="110" l="1"/>
  <c r="E43" i="110"/>
  <c r="H42" i="110"/>
  <c r="E42" i="110"/>
  <c r="H41" i="110"/>
  <c r="E41" i="110"/>
  <c r="H40" i="110"/>
  <c r="E40" i="110"/>
  <c r="H39" i="110"/>
  <c r="E39" i="110"/>
  <c r="H38" i="110"/>
  <c r="H37" i="110"/>
  <c r="E37" i="110"/>
  <c r="H36" i="110"/>
  <c r="E36" i="110"/>
  <c r="H35" i="110"/>
  <c r="E35" i="110"/>
  <c r="H34" i="110"/>
  <c r="E34" i="110"/>
  <c r="H33" i="110"/>
  <c r="E33" i="110"/>
  <c r="H32" i="110"/>
  <c r="E32" i="110"/>
  <c r="H31" i="110"/>
  <c r="E31" i="110"/>
  <c r="G30" i="110"/>
  <c r="F30" i="110"/>
  <c r="E30" i="110"/>
  <c r="D30" i="110"/>
  <c r="C30"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D17" i="110"/>
  <c r="D14" i="110" s="1"/>
  <c r="C17" i="110"/>
  <c r="C14" i="110" s="1"/>
  <c r="H16" i="110"/>
  <c r="E16" i="110"/>
  <c r="H15" i="110"/>
  <c r="E15" i="110"/>
  <c r="G14" i="110"/>
  <c r="F14" i="110"/>
  <c r="H14" i="110" s="1"/>
  <c r="H13" i="110"/>
  <c r="E13" i="110"/>
  <c r="H12" i="110"/>
  <c r="E12" i="110"/>
  <c r="G11" i="110"/>
  <c r="H11" i="110" s="1"/>
  <c r="F11" i="110"/>
  <c r="D11" i="110"/>
  <c r="C11" i="110"/>
  <c r="E11" i="110" s="1"/>
  <c r="H10" i="110"/>
  <c r="E10" i="110"/>
  <c r="H9" i="110"/>
  <c r="E9" i="110"/>
  <c r="G8" i="110"/>
  <c r="F8" i="110"/>
  <c r="D8" i="110"/>
  <c r="C8" i="110"/>
  <c r="E8" i="110" s="1"/>
  <c r="H7" i="110"/>
  <c r="E7" i="110"/>
  <c r="H6" i="110"/>
  <c r="E6" i="110"/>
  <c r="H44" i="109"/>
  <c r="E44" i="109"/>
  <c r="H42" i="109"/>
  <c r="E42" i="109"/>
  <c r="H41" i="109"/>
  <c r="E41" i="109"/>
  <c r="H40" i="109"/>
  <c r="E40" i="109"/>
  <c r="H39" i="109"/>
  <c r="E39" i="109"/>
  <c r="H38" i="109"/>
  <c r="E38" i="109"/>
  <c r="H37" i="109"/>
  <c r="D37" i="109"/>
  <c r="C37" i="109"/>
  <c r="H36" i="109"/>
  <c r="E36" i="109"/>
  <c r="H35" i="109"/>
  <c r="E35" i="109"/>
  <c r="H34" i="109"/>
  <c r="D34" i="109"/>
  <c r="C34" i="109"/>
  <c r="H33" i="109"/>
  <c r="E33" i="109"/>
  <c r="H32" i="109"/>
  <c r="H31" i="109"/>
  <c r="H30" i="109"/>
  <c r="H29" i="109"/>
  <c r="H28" i="109"/>
  <c r="H27" i="109"/>
  <c r="H26" i="109"/>
  <c r="H25" i="109"/>
  <c r="H24" i="109"/>
  <c r="E24" i="109"/>
  <c r="H23" i="109"/>
  <c r="H22" i="109"/>
  <c r="E22" i="109"/>
  <c r="H21" i="109"/>
  <c r="H20" i="109"/>
  <c r="H19" i="109"/>
  <c r="H18" i="109"/>
  <c r="H17" i="109"/>
  <c r="E17" i="109"/>
  <c r="H16" i="109"/>
  <c r="H15" i="109"/>
  <c r="E15" i="109"/>
  <c r="H14" i="109"/>
  <c r="E14" i="109"/>
  <c r="H12" i="109"/>
  <c r="E12" i="109"/>
  <c r="H11" i="109"/>
  <c r="H10" i="109"/>
  <c r="H9" i="109"/>
  <c r="E9" i="109"/>
  <c r="H8" i="109"/>
  <c r="E8" i="109"/>
  <c r="H7" i="109"/>
  <c r="E7" i="109"/>
  <c r="H67" i="108"/>
  <c r="H62" i="108"/>
  <c r="H61" i="108"/>
  <c r="H60" i="108"/>
  <c r="H59" i="108"/>
  <c r="H58" i="108"/>
  <c r="H57" i="108"/>
  <c r="H56" i="108"/>
  <c r="H55" i="108"/>
  <c r="H52" i="108"/>
  <c r="H51" i="108"/>
  <c r="H50" i="108"/>
  <c r="H49" i="108"/>
  <c r="H48" i="108"/>
  <c r="H47" i="108"/>
  <c r="H46" i="108"/>
  <c r="H45" i="108"/>
  <c r="H44" i="108"/>
  <c r="H43" i="108"/>
  <c r="H42" i="108"/>
  <c r="H40" i="108"/>
  <c r="E40" i="108"/>
  <c r="H39" i="108"/>
  <c r="H38" i="108"/>
  <c r="H33" i="108"/>
  <c r="H32" i="108"/>
  <c r="H31" i="108"/>
  <c r="H30" i="108"/>
  <c r="H26" i="108"/>
  <c r="H25" i="108"/>
  <c r="H23" i="108"/>
  <c r="H22" i="108"/>
  <c r="H21" i="108"/>
  <c r="H20" i="108"/>
  <c r="H19" i="108"/>
  <c r="H18" i="108"/>
  <c r="E18" i="108"/>
  <c r="H17" i="108"/>
  <c r="H16" i="108"/>
  <c r="H15" i="108"/>
  <c r="H14" i="108"/>
  <c r="E14" i="108"/>
  <c r="H13" i="108"/>
  <c r="E13" i="108"/>
  <c r="H12" i="108"/>
  <c r="H11" i="108"/>
  <c r="H10" i="108"/>
  <c r="H9" i="108"/>
  <c r="H8" i="108"/>
  <c r="E37" i="109" l="1"/>
  <c r="H24" i="108"/>
  <c r="H30" i="110"/>
  <c r="H7" i="108"/>
  <c r="H41" i="108"/>
  <c r="H13" i="109"/>
  <c r="E34" i="109"/>
  <c r="H8" i="110"/>
  <c r="E14" i="110"/>
  <c r="E17" i="110"/>
  <c r="H45" i="109"/>
  <c r="H6" i="109"/>
  <c r="H53" i="108"/>
  <c r="H43" i="109" l="1"/>
  <c r="B1" i="97" l="1"/>
  <c r="G33" i="97"/>
  <c r="F33" i="97"/>
  <c r="E33" i="97"/>
  <c r="D33" i="97"/>
  <c r="C33" i="97"/>
  <c r="G24" i="97"/>
  <c r="F24" i="97"/>
  <c r="E24" i="97"/>
  <c r="D24" i="97"/>
  <c r="C24" i="97"/>
  <c r="G18" i="97"/>
  <c r="F18" i="97"/>
  <c r="E18" i="97"/>
  <c r="D18" i="97"/>
  <c r="C18" i="97"/>
  <c r="G14" i="97"/>
  <c r="F14" i="97"/>
  <c r="E14" i="97"/>
  <c r="D14" i="97"/>
  <c r="C14" i="97"/>
  <c r="G11" i="97"/>
  <c r="F11" i="97"/>
  <c r="E11" i="97"/>
  <c r="D11" i="97"/>
  <c r="C11" i="97"/>
  <c r="G8" i="97"/>
  <c r="F8" i="97"/>
  <c r="E8" i="97"/>
  <c r="D8" i="97"/>
  <c r="C8" i="97"/>
  <c r="G37" i="97" l="1"/>
  <c r="G21" i="97"/>
  <c r="B1" i="95"/>
  <c r="B1" i="93"/>
  <c r="B1" i="64"/>
  <c r="B1" i="90"/>
  <c r="B1" i="69"/>
  <c r="B1" i="94"/>
  <c r="B1" i="89"/>
  <c r="B1" i="73"/>
  <c r="B1" i="88"/>
  <c r="B1" i="52"/>
  <c r="B1" i="86"/>
  <c r="G5" i="86"/>
  <c r="F5" i="86"/>
  <c r="E5" i="86"/>
  <c r="D5" i="86"/>
  <c r="G5" i="84"/>
  <c r="F5" i="84"/>
  <c r="E5" i="84"/>
  <c r="D5" i="84"/>
  <c r="C5" i="84"/>
  <c r="G39" i="97" l="1"/>
  <c r="E6" i="86"/>
  <c r="E13" i="86" s="1"/>
  <c r="F6" i="86"/>
  <c r="F13" i="86" s="1"/>
  <c r="G6" i="86"/>
  <c r="G13" i="86" s="1"/>
  <c r="B1" i="91" l="1"/>
  <c r="B1" i="84"/>
  <c r="C26" i="95" l="1"/>
  <c r="C22" i="95"/>
  <c r="D6" i="86" l="1"/>
  <c r="D13" i="86" s="1"/>
  <c r="T21" i="64" l="1"/>
  <c r="U21" i="64"/>
  <c r="S21" i="64"/>
  <c r="C21" i="64"/>
  <c r="E22" i="91"/>
  <c r="D22" i="91"/>
  <c r="L22" i="90" l="1"/>
  <c r="N22" i="90"/>
  <c r="P22" i="90"/>
  <c r="R22" i="90"/>
  <c r="D22" i="90" l="1"/>
  <c r="F22" i="90"/>
  <c r="H22" i="90"/>
  <c r="J22" i="90"/>
  <c r="D21" i="64" l="1"/>
  <c r="E21" i="64"/>
  <c r="F21" i="64"/>
  <c r="G21" i="64"/>
  <c r="H21" i="64"/>
  <c r="I21" i="64"/>
  <c r="J21" i="64"/>
  <c r="K21" i="64"/>
  <c r="L21" i="64"/>
  <c r="M21" i="64"/>
  <c r="N21" i="64"/>
  <c r="O21" i="64"/>
  <c r="P21" i="64"/>
  <c r="Q21" i="64"/>
  <c r="R21" i="64"/>
  <c r="V8" i="64" l="1"/>
  <c r="V9" i="64"/>
  <c r="V10" i="64"/>
  <c r="V11" i="64"/>
  <c r="V12" i="64"/>
  <c r="V13" i="64"/>
  <c r="V14" i="64"/>
  <c r="V15" i="64"/>
  <c r="V16" i="64"/>
  <c r="V17" i="64"/>
  <c r="V18" i="64"/>
  <c r="V19" i="64"/>
  <c r="V20" i="64"/>
  <c r="V7" i="64"/>
  <c r="V21" i="64" l="1"/>
  <c r="B16" i="121" l="1"/>
  <c r="B14" i="121" s="1"/>
  <c r="B6" i="121"/>
  <c r="B23" i="121" l="1"/>
  <c r="H13" i="111"/>
  <c r="F22" i="111"/>
  <c r="G22" i="111" l="1"/>
  <c r="E22" i="111"/>
  <c r="E62" i="108"/>
  <c r="E61" i="108"/>
  <c r="E58" i="108"/>
  <c r="E56" i="108"/>
  <c r="E49" i="108"/>
  <c r="D47" i="108"/>
  <c r="E46" i="108"/>
  <c r="E33" i="108"/>
  <c r="E32" i="108"/>
  <c r="E22" i="108"/>
  <c r="D15" i="108"/>
  <c r="E10" i="108"/>
  <c r="D7" i="108"/>
  <c r="E32" i="109"/>
  <c r="D13" i="109"/>
  <c r="H20" i="112"/>
  <c r="H12" i="112"/>
  <c r="M22" i="90"/>
  <c r="K22" i="90"/>
  <c r="I22" i="90"/>
  <c r="G22" i="90"/>
  <c r="E44" i="108" l="1"/>
  <c r="Q22" i="90"/>
  <c r="O22" i="90"/>
  <c r="E22" i="90"/>
  <c r="C13" i="109"/>
  <c r="E13" i="109" s="1"/>
  <c r="E16" i="109"/>
  <c r="E25" i="109"/>
  <c r="E43" i="108"/>
  <c r="C47" i="108"/>
  <c r="E47" i="108" s="1"/>
  <c r="E48" i="108"/>
  <c r="E55" i="108"/>
  <c r="C59" i="108"/>
  <c r="E60" i="108"/>
  <c r="E26" i="109"/>
  <c r="C19" i="108"/>
  <c r="E20" i="108"/>
  <c r="C24" i="108"/>
  <c r="E25" i="108"/>
  <c r="D59" i="108"/>
  <c r="C8" i="95"/>
  <c r="C32" i="95" s="1"/>
  <c r="C22" i="111"/>
  <c r="H8" i="111"/>
  <c r="E18" i="109"/>
  <c r="E27" i="109"/>
  <c r="E11" i="108"/>
  <c r="D19" i="108"/>
  <c r="D24" i="108"/>
  <c r="H7" i="112"/>
  <c r="H21" i="112" s="1"/>
  <c r="D21" i="112"/>
  <c r="E21" i="108"/>
  <c r="E26" i="108"/>
  <c r="H21" i="111"/>
  <c r="D22" i="111"/>
  <c r="C12" i="89"/>
  <c r="C32" i="89"/>
  <c r="C31" i="89" s="1"/>
  <c r="C44" i="89"/>
  <c r="C19" i="94"/>
  <c r="E28" i="109"/>
  <c r="C7" i="108"/>
  <c r="E8" i="108"/>
  <c r="E12" i="108"/>
  <c r="E38" i="108"/>
  <c r="E45" i="108"/>
  <c r="E50" i="108"/>
  <c r="E57" i="108"/>
  <c r="E67" i="108"/>
  <c r="C20" i="94"/>
  <c r="D29" i="109"/>
  <c r="C21" i="94"/>
  <c r="C6" i="86"/>
  <c r="C13" i="86" s="1"/>
  <c r="D12" i="94" s="1"/>
  <c r="S8" i="90"/>
  <c r="C22" i="90"/>
  <c r="S9" i="90"/>
  <c r="S10" i="90"/>
  <c r="S11" i="90"/>
  <c r="S12" i="90"/>
  <c r="S13" i="90"/>
  <c r="S14" i="90"/>
  <c r="S15" i="90"/>
  <c r="S16" i="90"/>
  <c r="S17" i="90"/>
  <c r="S18" i="90"/>
  <c r="S19" i="90"/>
  <c r="S20" i="90"/>
  <c r="S21" i="90"/>
  <c r="C22" i="91"/>
  <c r="E10" i="109"/>
  <c r="E21" i="109"/>
  <c r="E31" i="109"/>
  <c r="E9" i="108"/>
  <c r="C15" i="108"/>
  <c r="E15" i="108" s="1"/>
  <c r="E16" i="108"/>
  <c r="C30" i="108"/>
  <c r="E31" i="108"/>
  <c r="C41" i="108"/>
  <c r="E42" i="108"/>
  <c r="E51" i="108"/>
  <c r="E52" i="108"/>
  <c r="C6" i="89"/>
  <c r="C36" i="89"/>
  <c r="C48" i="89"/>
  <c r="F22" i="91"/>
  <c r="E17" i="108"/>
  <c r="E23" i="108"/>
  <c r="D30" i="108"/>
  <c r="D41" i="108"/>
  <c r="D53" i="108" s="1"/>
  <c r="E41" i="108" l="1"/>
  <c r="D20" i="94"/>
  <c r="E30" i="108"/>
  <c r="D8" i="94"/>
  <c r="D15" i="94"/>
  <c r="D21" i="94"/>
  <c r="D16" i="94"/>
  <c r="D11" i="94"/>
  <c r="D7" i="94"/>
  <c r="D19" i="94"/>
  <c r="E19" i="108"/>
  <c r="D9" i="94"/>
  <c r="E20" i="109"/>
  <c r="E7" i="108"/>
  <c r="C53" i="89"/>
  <c r="E19" i="109"/>
  <c r="C42" i="89"/>
  <c r="E23" i="109"/>
  <c r="C29" i="89"/>
  <c r="B7" i="121" s="1"/>
  <c r="D13" i="94"/>
  <c r="C53" i="108"/>
  <c r="D6" i="109"/>
  <c r="D43" i="109" s="1"/>
  <c r="D45" i="109" s="1"/>
  <c r="S22" i="90"/>
  <c r="C29" i="109"/>
  <c r="E29" i="109" s="1"/>
  <c r="E30" i="109"/>
  <c r="H22" i="111"/>
  <c r="E59" i="108"/>
  <c r="D17" i="94"/>
  <c r="E24" i="108"/>
  <c r="C6" i="109" l="1"/>
  <c r="E11" i="109"/>
  <c r="E53" i="108"/>
  <c r="E6" i="109" l="1"/>
  <c r="C43" i="109"/>
  <c r="C45" i="109" l="1"/>
  <c r="E45" i="109" s="1"/>
  <c r="E43" i="109"/>
  <c r="H10" i="91" l="1"/>
  <c r="H14" i="91"/>
  <c r="H18" i="91"/>
  <c r="C34" i="95"/>
  <c r="H11" i="91"/>
  <c r="H15" i="91"/>
  <c r="H19" i="91"/>
  <c r="H12" i="91"/>
  <c r="H16" i="91"/>
  <c r="H20" i="91"/>
  <c r="H8" i="113"/>
  <c r="H9" i="91"/>
  <c r="H13" i="91"/>
  <c r="H17" i="91"/>
  <c r="H21" i="91"/>
  <c r="H33" i="113"/>
  <c r="E39" i="108"/>
  <c r="C46" i="69"/>
  <c r="H7" i="113" l="1"/>
  <c r="D34" i="113"/>
  <c r="H34" i="113" s="1"/>
  <c r="C20" i="88"/>
  <c r="C40" i="69"/>
  <c r="C52" i="69" s="1"/>
  <c r="G22" i="91"/>
  <c r="H22" i="91" s="1"/>
  <c r="H8" i="91"/>
  <c r="E25" i="88"/>
  <c r="C31" i="88"/>
  <c r="C25" i="88"/>
  <c r="C16" i="88"/>
  <c r="C14" i="69"/>
  <c r="C23" i="69" l="1"/>
  <c r="C29" i="69"/>
  <c r="E20" i="88"/>
  <c r="C18" i="69"/>
  <c r="E31" i="88"/>
  <c r="C6" i="69" l="1"/>
  <c r="C8" i="88"/>
  <c r="E8" i="88" l="1"/>
  <c r="H66" i="108" l="1"/>
  <c r="G63" i="108"/>
  <c r="G68" i="108" s="1"/>
  <c r="G69" i="108" s="1"/>
  <c r="H35" i="108"/>
  <c r="F27" i="108" l="1"/>
  <c r="E34" i="108"/>
  <c r="E65" i="108"/>
  <c r="H34" i="108"/>
  <c r="H65" i="108"/>
  <c r="C27" i="108"/>
  <c r="E28" i="108"/>
  <c r="E35" i="108"/>
  <c r="E66" i="108"/>
  <c r="C63" i="108"/>
  <c r="E64" i="108"/>
  <c r="E29" i="108"/>
  <c r="D63" i="108"/>
  <c r="D68" i="108" s="1"/>
  <c r="D69" i="108" s="1"/>
  <c r="F63" i="108"/>
  <c r="H64" i="108"/>
  <c r="H29" i="108"/>
  <c r="G27" i="108" l="1"/>
  <c r="G36" i="108" s="1"/>
  <c r="C36" i="108"/>
  <c r="F68" i="108"/>
  <c r="H63" i="108"/>
  <c r="E63" i="108"/>
  <c r="C68" i="108"/>
  <c r="D27" i="108"/>
  <c r="D36" i="108" s="1"/>
  <c r="H28" i="108"/>
  <c r="F36" i="108"/>
  <c r="H27" i="108"/>
  <c r="H36" i="108" l="1"/>
  <c r="F69" i="108"/>
  <c r="H69" i="108" s="1"/>
  <c r="H68" i="108"/>
  <c r="E68" i="108"/>
  <c r="C69" i="108"/>
  <c r="E69" i="108" s="1"/>
  <c r="E27" i="108"/>
  <c r="E36" i="108"/>
  <c r="C58" i="69" l="1"/>
  <c r="C62" i="69" l="1"/>
  <c r="C67" i="69" s="1"/>
  <c r="C68" i="69" s="1"/>
  <c r="C28" i="88" l="1"/>
  <c r="C37" i="88" s="1"/>
  <c r="D28" i="88"/>
  <c r="D37" i="88" s="1"/>
  <c r="C26" i="69" l="1"/>
  <c r="C35" i="69" s="1"/>
  <c r="E28" i="88"/>
  <c r="E37" i="88" s="1"/>
  <c r="C5" i="73" s="1"/>
  <c r="C8" i="73" s="1"/>
  <c r="C13" i="7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<sst xmlns="http://schemas.openxmlformats.org/spreadsheetml/2006/main" count="1316" uniqueCount="770">
  <si>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</si>
  <si>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</si>
  <si>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</si>
  <si>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</si>
  <si>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</si>
  <si>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</si>
  <si>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</si>
  <si>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</si>
  <si>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</si>
  <si>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</si>
  <si>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</si>
  <si>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</si>
  <si>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</si>
  <si>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</si>
  <si>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</si>
  <si>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</si>
  <si>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</si>
  <si>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</si>
  <si>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</si>
  <si>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</si>
  <si>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</si>
  <si>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</si>
  <si>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</si>
  <si>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</si>
  <si>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</si>
  <si>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</si>
  <si>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</si>
  <si>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</si>
  <si>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</si>
  <si>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</si>
  <si>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</si>
  <si>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</si>
  <si>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</si>
  <si>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</si>
  <si>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</si>
  <si>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</si>
  <si>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</si>
  <si>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</si>
  <si>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</si>
  <si>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</si>
  <si>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</si>
  <si>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</si>
  <si>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</si>
  <si>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</si>
  <si>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</si>
  <si>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</si>
  <si>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</si>
  <si>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</si>
  <si>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</si>
  <si>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</si>
  <si>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</si>
  <si>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</si>
  <si>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</si>
  <si>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</si>
  <si>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</si>
  <si>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</si>
  <si>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</si>
  <si>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</si>
  <si>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</si>
  <si>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</si>
  <si>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</si>
  <si>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</si>
  <si>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</si>
  <si>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</si>
  <si>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</si>
  <si>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</si>
  <si>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</si>
  <si>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</si>
  <si>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</si>
  <si>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</si>
  <si>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</si>
  <si>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</si>
  <si>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</si>
  <si>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</si>
  <si>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</si>
  <si>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</si>
  <si>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</si>
  <si>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</si>
  <si>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</si>
  <si>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</si>
  <si>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</si>
  <si>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</si>
  <si>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</si>
  <si>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</si>
  <si>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</si>
  <si>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</si>
  <si>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</si>
  <si>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</si>
  <si>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</si>
  <si>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</si>
  <si>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</si>
  <si>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</si>
  <si>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</si>
  <si>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</si>
  <si>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</si>
  <si>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</si>
  <si>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</si>
  <si>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</si>
  <si>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</si>
  <si>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</si>
  <si>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</si>
  <si>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</si>
  <si>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</si>
  <si>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</si>
  <si>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</si>
  <si>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</si>
  <si>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</si>
  <si>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</si>
  <si>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</si>
  <si>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</si>
  <si>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</si>
  <si>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</si>
  <si>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</si>
  <si>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</si>
  <si>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</si>
  <si>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</si>
  <si>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</si>
  <si>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</si>
  <si>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</si>
  <si>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</si>
  <si>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</si>
  <si>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</si>
  <si>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</si>
  <si>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</si>
  <si>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</si>
  <si>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</si>
  <si>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</si>
  <si>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</si>
  <si>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</si>
  <si>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</si>
  <si>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</si>
  <si>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</si>
  <si>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</si>
  <si>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</si>
  <si>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</si>
  <si>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</si>
  <si>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</si>
  <si>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</si>
  <si>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</si>
  <si>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</si>
  <si>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</si>
  <si>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</si>
  <si>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</si>
  <si>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</si>
  <si>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</si>
  <si>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</si>
  <si>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</si>
  <si>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</si>
  <si>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</si>
  <si>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</si>
  <si>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</si>
  <si>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</si>
  <si>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</si>
  <si>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</si>
  <si>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</si>
  <si>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</si>
  <si>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</si>
  <si>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</si>
  <si>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</si>
  <si>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</si>
  <si>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</si>
  <si>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</si>
  <si>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</si>
  <si>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</si>
  <si>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</si>
  <si>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</si>
  <si>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</si>
  <si>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</si>
  <si>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</si>
  <si>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</si>
  <si>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</si>
  <si>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</si>
  <si>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</si>
  <si>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</si>
  <si>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</si>
  <si>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</si>
  <si>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</si>
  <si>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</si>
  <si>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</si>
  <si>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</si>
  <si>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</si>
  <si>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</si>
  <si>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</si>
  <si>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</si>
  <si>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</si>
  <si>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</si>
  <si>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</si>
  <si>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</si>
  <si>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</si>
  <si>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</si>
  <si>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</si>
  <si>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</si>
  <si>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</si>
  <si>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</si>
  <si>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</si>
  <si>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</si>
  <si>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</si>
  <si>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</si>
  <si>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</si>
  <si>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</si>
  <si>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</si>
  <si>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</si>
  <si>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</si>
  <si>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</si>
  <si>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</si>
  <si>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</si>
  <si>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</si>
  <si>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</si>
  <si>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</si>
  <si>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</si>
  <si>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</si>
  <si>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</si>
  <si>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</si>
  <si>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</si>
  <si>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</si>
  <si>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</si>
  <si>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</si>
  <si>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</si>
  <si>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</si>
  <si>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</si>
  <si>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</si>
  <si>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</si>
  <si>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</si>
  <si>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</si>
  <si>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</si>
  <si>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</si>
  <si>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</si>
  <si>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</si>
  <si>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</si>
  <si>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</si>
  <si>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</si>
  <si>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</si>
  <si>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</si>
  <si>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</si>
  <si>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</si>
  <si>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</si>
  <si>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</si>
  <si>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</si>
  <si>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</si>
  <si>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</si>
  <si>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</si>
  <si>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</si>
  <si>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</si>
  <si>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</si>
  <si>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</si>
  <si>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</si>
  <si>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</si>
  <si>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</si>
  <si>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</si>
  <si>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</si>
  <si>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</si>
  <si>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</si>
  <si>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</si>
  <si>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</si>
  <si>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</si>
  <si>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</si>
  <si>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</si>
  <si>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</si>
  <si>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</si>
  <si>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</si>
  <si>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</si>
  <si>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</si>
  <si>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</si>
  <si>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</si>
  <si>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</si>
  <si>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</si>
  <si>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</si>
  <si>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</si>
  <si>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</si>
  <si>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</si>
  <si>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</si>
  <si>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</si>
  <si>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</si>
  <si>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</si>
  <si>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</si>
  <si>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</si>
  <si>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</si>
  <si>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</si>
  <si>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</si>
  <si>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</si>
  <si>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</si>
  <si>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</si>
  <si>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</si>
  <si>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</si>
  <si>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</si>
  <si>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</si>
  <si>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</si>
  <si>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</si>
  <si>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</si>
  <si>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</si>
  <si>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</si>
  <si>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</si>
  <si>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</si>
  <si>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</si>
  <si>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</si>
  <si>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</si>
  <si>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</si>
  <si>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</si>
  <si>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</si>
  <si>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</si>
  <si>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</si>
  <si>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</si>
  <si>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</si>
  <si>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</si>
  <si>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</si>
  <si>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</si>
  <si>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</si>
  <si>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</si>
  <si>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</si>
  <si>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</si>
  <si>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</si>
  <si>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</si>
  <si>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</si>
  <si>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</si>
  <si>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</si>
  <si>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</si>
  <si>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</si>
  <si>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</si>
  <si>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</si>
  <si>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</si>
  <si>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</si>
  <si>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</si>
  <si>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</si>
  <si>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</si>
  <si>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</si>
  <si>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</si>
  <si>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</si>
  <si>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</si>
  <si>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</si>
  <si>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</si>
  <si>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</si>
  <si>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</si>
  <si>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</si>
  <si>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</si>
  <si>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</si>
  <si>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</si>
  <si>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</si>
  <si>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</si>
  <si>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</si>
  <si>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</si>
  <si>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</si>
  <si>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</si>
  <si>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</si>
  <si>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</si>
  <si>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</si>
  <si>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</si>
  <si>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</si>
  <si>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</si>
  <si>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</si>
  <si>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</si>
  <si>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</si>
  <si>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</si>
  <si>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</si>
  <si>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</si>
  <si>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</si>
  <si>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</si>
  <si>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</si>
  <si>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</si>
  <si>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</si>
  <si>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</si>
  <si>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</si>
  <si>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</si>
  <si>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</si>
  <si>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</si>
  <si>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</si>
  <si>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</si>
  <si>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</si>
  <si>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</si>
  <si>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</si>
  <si>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</si>
  <si>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</si>
  <si>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</si>
  <si>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</si>
  <si>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</si>
  <si>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</si>
  <si>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</si>
  <si>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</si>
  <si>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</si>
  <si>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</si>
  <si>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</si>
  <si>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</si>
  <si>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</si>
  <si>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</si>
  <si>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</si>
  <si>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</si>
  <si>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</si>
  <si>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</si>
  <si>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</si>
  <si>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</si>
  <si>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</si>
  <si>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</si>
  <si>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</si>
  <si>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</si>
  <si>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</si>
  <si>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</si>
  <si>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</si>
  <si>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</si>
  <si>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</si>
  <si>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</si>
  <si>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</si>
  <si>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</si>
  <si>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</si>
  <si>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</si>
  <si>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</si>
  <si>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</si>
  <si>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</si>
  <si>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</si>
  <si>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</si>
  <si>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</si>
  <si>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</si>
  <si>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</si>
  <si>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</si>
  <si>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</si>
  <si>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</si>
  <si>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</si>
  <si>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</si>
  <si>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</si>
  <si>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</si>
  <si>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</si>
  <si>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</si>
  <si>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</si>
  <si>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</si>
  <si>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</si>
  <si>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</si>
  <si>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</si>
  <si>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</si>
  <si>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</si>
  <si>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</si>
  <si>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</si>
  <si>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</si>
  <si>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</si>
  <si>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</si>
  <si>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</si>
  <si>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</si>
  <si>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</si>
  <si>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</si>
  <si>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</si>
  <si>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</si>
  <si>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</si>
  <si>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</si>
  <si>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</si>
  <si>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</si>
  <si>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</si>
  <si>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</si>
  <si>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</si>
  <si>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</si>
  <si>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</si>
  <si>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</si>
  <si>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</si>
  <si>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</si>
  <si>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</si>
  <si>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</si>
  <si>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</si>
  <si>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</si>
  <si>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</si>
  <si>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</si>
  <si>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</si>
  <si>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</si>
  <si>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</si>
  <si>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</si>
  <si>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</si>
  <si>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</si>
  <si>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</si>
  <si>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</si>
  <si>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</si>
  <si>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</si>
  <si>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</si>
  <si>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</si>
  <si>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</si>
  <si>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</si>
  <si>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</si>
  <si>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</si>
  <si>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</si>
  <si>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</si>
  <si>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</si>
  <si>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</si>
  <si>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</si>
  <si>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</si>
  <si>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</si>
  <si>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</si>
  <si>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</si>
  <si>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</si>
  <si>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</si>
  <si>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</si>
  <si>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</si>
  <si>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</si>
  <si>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</si>
  <si>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</si>
  <si>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</si>
  <si>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</si>
  <si>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</si>
  <si>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</si>
  <si>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</si>
  <si>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</si>
  <si>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</si>
  <si>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</si>
  <si>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</si>
  <si>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</si>
  <si>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</si>
  <si>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</si>
  <si>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</si>
  <si>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</si>
  <si>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</si>
  <si>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</si>
  <si>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</si>
  <si>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</si>
  <si>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</si>
  <si>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</si>
  <si>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</si>
  <si>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</si>
  <si>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</si>
  <si>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</si>
  <si>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</si>
  <si>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</si>
  <si>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</si>
  <si>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</si>
  <si>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</si>
  <si>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</si>
  <si>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</si>
  <si>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</si>
  <si>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</si>
  <si>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</si>
  <si>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</si>
  <si>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</si>
  <si>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</si>
  <si>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</si>
  <si>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</si>
  <si>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</si>
  <si>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</si>
  <si>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</si>
  <si>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</si>
  <si>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</si>
  <si>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</si>
  <si>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</si>
  <si>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</si>
  <si>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</si>
  <si>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</si>
  <si>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</si>
  <si>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</si>
  <si>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</si>
  <si>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</si>
  <si>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</si>
  <si>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</si>
  <si>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</si>
  <si>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</si>
  <si>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</si>
  <si>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</si>
  <si>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</si>
  <si>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</si>
  <si>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</si>
  <si>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</si>
  <si>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</si>
  <si>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</si>
  <si>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</si>
  <si>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</si>
  <si>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</si>
  <si>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</si>
  <si>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</si>
  <si>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</si>
  <si>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</si>
  <si>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</si>
  <si>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</si>
  <si>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</si>
  <si>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</si>
  <si>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</si>
  <si>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</si>
  <si>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</si>
  <si>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</si>
  <si>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</si>
  <si>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</si>
  <si>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</si>
  <si>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</si>
  <si>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</si>
  <si>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</si>
  <si>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</si>
  <si>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</si>
  <si>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</si>
  <si>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</si>
  <si>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</si>
  <si>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</si>
  <si>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</si>
  <si>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</si>
  <si>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</si>
  <si>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</si>
  <si>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</si>
  <si>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</si>
  <si>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</si>
  <si>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</si>
  <si>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</si>
  <si>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</si>
  <si>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</si>
  <si>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</si>
  <si>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</si>
  <si>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</si>
  <si>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</si>
  <si>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</si>
  <si>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</si>
  <si>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</si>
  <si>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</si>
  <si>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</si>
  <si>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</si>
  <si>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</si>
  <si>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</si>
  <si>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</si>
  <si>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</si>
  <si>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</si>
  <si>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</si>
  <si>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</si>
  <si>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</si>
  <si>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</si>
  <si>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</si>
  <si>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</si>
  <si>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</si>
  <si>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</si>
  <si>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</si>
  <si>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</si>
  <si>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</si>
  <si>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</si>
  <si>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</si>
  <si>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</si>
  <si>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</si>
  <si>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</si>
  <si>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</si>
  <si>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</si>
  <si>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</si>
  <si>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</si>
  <si>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</si>
  <si>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</si>
  <si>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</si>
  <si>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</si>
  <si>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</si>
  <si>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</si>
  <si>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</si>
  <si>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</si>
  <si>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</si>
  <si>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</si>
  <si>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</si>
  <si>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</si>
  <si>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</si>
  <si>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</si>
  <si>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</si>
  <si>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</si>
  <si>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</si>
  <si>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</si>
  <si>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</si>
  <si>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</si>
  <si>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</si>
  <si>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</si>
  <si>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</si>
  <si>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</si>
  <si>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</si>
  <si>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</si>
  <si>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</si>
  <si>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</si>
  <si>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</si>
  <si>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</si>
  <si>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</si>
  <si>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</si>
  <si>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</si>
  <si>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</si>
  <si>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</si>
  <si>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</si>
  <si>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</si>
  <si>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</si>
  <si>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</si>
  <si>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</si>
  <si>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</si>
  <si>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</si>
  <si>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</si>
  <si>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</si>
  <si>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</si>
  <si>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</si>
  <si>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</si>
  <si>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</si>
  <si>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</si>
  <si>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</si>
  <si>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</si>
  <si>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</si>
  <si>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</si>
  <si>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</si>
  <si>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</si>
  <si>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</si>
  <si>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</si>
  <si>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</si>
  <si>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</si>
  <si>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</si>
  <si>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</si>
  <si>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</si>
  <si>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</si>
  <si>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</si>
  <si>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</si>
  <si>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</si>
  <si>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</si>
  <si>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</si>
  <si>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</si>
  <si>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</si>
  <si>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</si>
  <si>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</si>
  <si>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</si>
  <si>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</si>
  <si>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</si>
  <si>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</si>
  <si>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</si>
  <si>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</si>
  <si>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</si>
  <si>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</si>
  <si>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</si>
  <si>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</si>
  <si>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</si>
  <si>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</si>
  <si>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</si>
  <si>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</si>
  <si>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</si>
  <si>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</si>
  <si>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</si>
  <si>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</si>
  <si>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</si>
  <si>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</si>
  <si>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</si>
  <si>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</si>
  <si>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</si>
  <si>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</si>
  <si>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</si>
  <si>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</si>
  <si>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</si>
  <si>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</si>
  <si>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</si>
  <si>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</si>
  <si>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</si>
  <si>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</si>
  <si>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</si>
  <si>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</si>
  <si>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</si>
  <si>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</si>
  <si>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</si>
  <si>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</si>
  <si>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</si>
  <si>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</si>
  <si>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</si>
  <si>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</si>
  <si>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</si>
  <si>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</si>
  <si>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</si>
  <si>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</si>
  <si>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</si>
  <si>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</si>
  <si>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</si>
  <si>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</si>
  <si>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</si>
  <si>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</si>
  <si>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</si>
  <si>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</si>
  <si>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JSC Pave Bank Georgia</t>
  </si>
  <si>
    <t>Eynour Boutia</t>
  </si>
  <si>
    <t>Omar-Salim Dhanani</t>
  </si>
  <si>
    <t>https://pavebank.com/en</t>
  </si>
  <si>
    <t>Kakhaber Kiknavelidze</t>
  </si>
  <si>
    <t>Independent member</t>
  </si>
  <si>
    <t>Independent chair</t>
  </si>
  <si>
    <t>Rachel Marin Freeman</t>
  </si>
  <si>
    <t>General Directions</t>
  </si>
  <si>
    <t>Dmitry Bocharov</t>
  </si>
  <si>
    <t>Risk Direction</t>
  </si>
  <si>
    <t>Simon James Vans-Colina</t>
  </si>
  <si>
    <t>IT Direction</t>
  </si>
  <si>
    <t>Anuradha Sudhir Phanse</t>
  </si>
  <si>
    <t>Clients’ nominal accounts</t>
  </si>
  <si>
    <t>ACCEL INDIA VIII (MAURITIUS) LIMITED</t>
  </si>
  <si>
    <t/>
  </si>
  <si>
    <t>PAVING THE WAY PTE.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</si>
</sst>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0.0%"/>
    <numFmt numFmtId="168" formatCode="_(#,##0_);_(\(#,##0\);_(\ \-\ _);_(@_)"/>
    <numFmt numFmtId="169" formatCode="[$-409]dd\-mmm\-yy;@"/>
    <numFmt numFmtId="170" formatCode="[$-409]mmm\-yy;@"/>
    <numFmt numFmtId="171" formatCode="_ * #,##0.00_)&quot;F&quot;_ ;_ * \(#,##0.00\)&quot;F&quot;_ ;_ * &quot;-&quot;??_)&quot;F&quot;_ ;_ @_ "/>
    <numFmt numFmtId="172" formatCode="_(* #,##0.0_);_(* \(#,##0.00\);_(* &quot;-&quot;??_);_(@_)"/>
    <numFmt numFmtId="173" formatCode="General_)"/>
    <numFmt numFmtId="174" formatCode="0.000"/>
    <numFmt numFmtId="175" formatCode="&quot;fl&quot;#,##0_);\(&quot;fl&quot;#,##0\)"/>
    <numFmt numFmtId="176" formatCode="&quot;fl&quot;#,##0_);[Red]\(&quot;fl&quot;#,##0\)"/>
    <numFmt numFmtId="177" formatCode="&quot;fl&quot;#,##0.00_);\(&quot;fl&quot;#,##0.00\)"/>
    <numFmt numFmtId="178" formatCode="_-* #,##0.00_$_-;\-* #,##0.00_$_-;_-* &quot;-&quot;??_$_-;_-@_-"/>
    <numFmt numFmtId="179" formatCode="_-* #,##0.00\ _L_a_r_i_-;\-* #,##0.00\ _L_a_r_i_-;_-* &quot;-&quot;??\ _L_a_r_i_-;_-@_-"/>
    <numFmt numFmtId="180" formatCode="[$-409]d\-mmm\-yy;@"/>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0_ ;[Red]\-#,##0\ "/>
    <numFmt numFmtId="193" formatCode="_-* #,##0\ _€_-;\-* #,##0\ _€_-;_-* &quot;-&quot;??\ _€_-;_-@_-"/>
    <numFmt numFmtId="194" formatCode="&quot;£&quot;#,##0;[Red]\-&quot;£&quot;#,##0"/>
    <numFmt numFmtId="195" formatCode="&quot;£&quot;#,##0.00;[Red]\-&quot;£&quot;#,##0.00"/>
    <numFmt numFmtId="196" formatCode="_-&quot;£&quot;* #,##0_-;\-&quot;£&quot;* #,##0_-;_-&quot;£&quot;*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_(* #,##0.00000_);_(* \(#,##0.00000\);_(* &quot;-&quot;??_);_(@_)"/>
  </numFmts>
  <fonts count="363">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amily val="2"/>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amily val="2"/>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family val="2"/>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b/>
      <i/>
      <sz val="10"/>
      <color theme="1"/>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2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hair">
        <color indexed="64"/>
      </top>
      <bottom style="thin">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
      <left style="thin">
        <color indexed="64"/>
      </left>
      <right style="thin">
        <color indexed="64"/>
      </right>
      <top style="hair">
        <color indexed="64"/>
      </top>
      <bottom/>
      <diagonal/>
    </border>
    <border>
      <left style="thin">
        <color theme="6" tint="-0.499984740745262"/>
      </left>
      <right style="medium">
        <color indexed="64"/>
      </right>
      <top style="thin">
        <color indexed="64"/>
      </top>
      <bottom style="thin">
        <color indexed="64"/>
      </bottom>
      <diagonal/>
    </border>
    <border>
      <left style="thin">
        <color auto="1"/>
      </left>
      <right style="thin">
        <color auto="1"/>
      </right>
      <top style="thin">
        <color theme="6" tint="-0.499984740745262"/>
      </top>
      <bottom style="medium">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9" fontId="9" fillId="36" borderId="0"/>
    <xf numFmtId="170" fontId="9" fillId="36" borderId="0"/>
    <xf numFmtId="169" fontId="9" fillId="36" borderId="0"/>
    <xf numFmtId="0" fontId="10" fillId="37" borderId="0" applyNumberFormat="0" applyBorder="0" applyAlignment="0" applyProtection="0"/>
    <xf numFmtId="0" fontId="3" fillId="12" borderId="0" applyNumberFormat="0" applyBorder="0" applyAlignment="0" applyProtection="0"/>
    <xf numFmtId="169" fontId="11" fillId="37" borderId="0" applyNumberFormat="0" applyBorder="0" applyAlignment="0" applyProtection="0"/>
    <xf numFmtId="169" fontId="11" fillId="37" borderId="0" applyNumberFormat="0" applyBorder="0" applyAlignment="0" applyProtection="0"/>
    <xf numFmtId="170"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9" fontId="11" fillId="37" borderId="0" applyNumberFormat="0" applyBorder="0" applyAlignment="0" applyProtection="0"/>
    <xf numFmtId="170" fontId="11" fillId="37" borderId="0" applyNumberFormat="0" applyBorder="0" applyAlignment="0" applyProtection="0"/>
    <xf numFmtId="169" fontId="11" fillId="37" borderId="0" applyNumberFormat="0" applyBorder="0" applyAlignment="0" applyProtection="0"/>
    <xf numFmtId="169" fontId="11" fillId="37" borderId="0" applyNumberFormat="0" applyBorder="0" applyAlignment="0" applyProtection="0"/>
    <xf numFmtId="170" fontId="11" fillId="37" borderId="0" applyNumberFormat="0" applyBorder="0" applyAlignment="0" applyProtection="0"/>
    <xf numFmtId="169" fontId="11" fillId="37" borderId="0" applyNumberFormat="0" applyBorder="0" applyAlignment="0" applyProtection="0"/>
    <xf numFmtId="169" fontId="11" fillId="37" borderId="0" applyNumberFormat="0" applyBorder="0" applyAlignment="0" applyProtection="0"/>
    <xf numFmtId="170" fontId="11" fillId="37" borderId="0" applyNumberFormat="0" applyBorder="0" applyAlignment="0" applyProtection="0"/>
    <xf numFmtId="169" fontId="11" fillId="37" borderId="0" applyNumberFormat="0" applyBorder="0" applyAlignment="0" applyProtection="0"/>
    <xf numFmtId="169" fontId="11" fillId="37" borderId="0" applyNumberFormat="0" applyBorder="0" applyAlignment="0" applyProtection="0"/>
    <xf numFmtId="170"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9" fontId="11" fillId="38" borderId="0" applyNumberFormat="0" applyBorder="0" applyAlignment="0" applyProtection="0"/>
    <xf numFmtId="169" fontId="11" fillId="38" borderId="0" applyNumberFormat="0" applyBorder="0" applyAlignment="0" applyProtection="0"/>
    <xf numFmtId="170"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9" fontId="11" fillId="38" borderId="0" applyNumberFormat="0" applyBorder="0" applyAlignment="0" applyProtection="0"/>
    <xf numFmtId="170" fontId="11" fillId="38" borderId="0" applyNumberFormat="0" applyBorder="0" applyAlignment="0" applyProtection="0"/>
    <xf numFmtId="169" fontId="11" fillId="38" borderId="0" applyNumberFormat="0" applyBorder="0" applyAlignment="0" applyProtection="0"/>
    <xf numFmtId="169" fontId="11" fillId="38" borderId="0" applyNumberFormat="0" applyBorder="0" applyAlignment="0" applyProtection="0"/>
    <xf numFmtId="170" fontId="11" fillId="38" borderId="0" applyNumberFormat="0" applyBorder="0" applyAlignment="0" applyProtection="0"/>
    <xf numFmtId="169" fontId="11" fillId="38" borderId="0" applyNumberFormat="0" applyBorder="0" applyAlignment="0" applyProtection="0"/>
    <xf numFmtId="169" fontId="11" fillId="38" borderId="0" applyNumberFormat="0" applyBorder="0" applyAlignment="0" applyProtection="0"/>
    <xf numFmtId="170" fontId="11" fillId="38" borderId="0" applyNumberFormat="0" applyBorder="0" applyAlignment="0" applyProtection="0"/>
    <xf numFmtId="169" fontId="11" fillId="38" borderId="0" applyNumberFormat="0" applyBorder="0" applyAlignment="0" applyProtection="0"/>
    <xf numFmtId="169" fontId="11" fillId="38" borderId="0" applyNumberFormat="0" applyBorder="0" applyAlignment="0" applyProtection="0"/>
    <xf numFmtId="170"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9" fontId="11" fillId="39" borderId="0" applyNumberFormat="0" applyBorder="0" applyAlignment="0" applyProtection="0"/>
    <xf numFmtId="169" fontId="11" fillId="39" borderId="0" applyNumberFormat="0" applyBorder="0" applyAlignment="0" applyProtection="0"/>
    <xf numFmtId="170"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9" fontId="11" fillId="39" borderId="0" applyNumberFormat="0" applyBorder="0" applyAlignment="0" applyProtection="0"/>
    <xf numFmtId="170" fontId="11" fillId="39" borderId="0" applyNumberFormat="0" applyBorder="0" applyAlignment="0" applyProtection="0"/>
    <xf numFmtId="169" fontId="11" fillId="39" borderId="0" applyNumberFormat="0" applyBorder="0" applyAlignment="0" applyProtection="0"/>
    <xf numFmtId="169" fontId="11" fillId="39" borderId="0" applyNumberFormat="0" applyBorder="0" applyAlignment="0" applyProtection="0"/>
    <xf numFmtId="170" fontId="11" fillId="39" borderId="0" applyNumberFormat="0" applyBorder="0" applyAlignment="0" applyProtection="0"/>
    <xf numFmtId="169" fontId="11" fillId="39" borderId="0" applyNumberFormat="0" applyBorder="0" applyAlignment="0" applyProtection="0"/>
    <xf numFmtId="169" fontId="11" fillId="39" borderId="0" applyNumberFormat="0" applyBorder="0" applyAlignment="0" applyProtection="0"/>
    <xf numFmtId="170" fontId="11" fillId="39" borderId="0" applyNumberFormat="0" applyBorder="0" applyAlignment="0" applyProtection="0"/>
    <xf numFmtId="169" fontId="11" fillId="39" borderId="0" applyNumberFormat="0" applyBorder="0" applyAlignment="0" applyProtection="0"/>
    <xf numFmtId="169" fontId="11" fillId="39" borderId="0" applyNumberFormat="0" applyBorder="0" applyAlignment="0" applyProtection="0"/>
    <xf numFmtId="170"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9" fontId="11" fillId="41" borderId="0" applyNumberFormat="0" applyBorder="0" applyAlignment="0" applyProtection="0"/>
    <xf numFmtId="169" fontId="11" fillId="41" borderId="0" applyNumberFormat="0" applyBorder="0" applyAlignment="0" applyProtection="0"/>
    <xf numFmtId="170"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9" fontId="11" fillId="41" borderId="0" applyNumberFormat="0" applyBorder="0" applyAlignment="0" applyProtection="0"/>
    <xf numFmtId="170" fontId="11" fillId="41" borderId="0" applyNumberFormat="0" applyBorder="0" applyAlignment="0" applyProtection="0"/>
    <xf numFmtId="169" fontId="11" fillId="41" borderId="0" applyNumberFormat="0" applyBorder="0" applyAlignment="0" applyProtection="0"/>
    <xf numFmtId="169" fontId="11" fillId="41" borderId="0" applyNumberFormat="0" applyBorder="0" applyAlignment="0" applyProtection="0"/>
    <xf numFmtId="170" fontId="11" fillId="41" borderId="0" applyNumberFormat="0" applyBorder="0" applyAlignment="0" applyProtection="0"/>
    <xf numFmtId="169" fontId="11" fillId="41" borderId="0" applyNumberFormat="0" applyBorder="0" applyAlignment="0" applyProtection="0"/>
    <xf numFmtId="169" fontId="11" fillId="41" borderId="0" applyNumberFormat="0" applyBorder="0" applyAlignment="0" applyProtection="0"/>
    <xf numFmtId="170" fontId="11" fillId="41" borderId="0" applyNumberFormat="0" applyBorder="0" applyAlignment="0" applyProtection="0"/>
    <xf numFmtId="169" fontId="11" fillId="41" borderId="0" applyNumberFormat="0" applyBorder="0" applyAlignment="0" applyProtection="0"/>
    <xf numFmtId="169" fontId="11" fillId="41" borderId="0" applyNumberFormat="0" applyBorder="0" applyAlignment="0" applyProtection="0"/>
    <xf numFmtId="170"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9" fontId="11" fillId="42" borderId="0" applyNumberFormat="0" applyBorder="0" applyAlignment="0" applyProtection="0"/>
    <xf numFmtId="169" fontId="11" fillId="42" borderId="0" applyNumberFormat="0" applyBorder="0" applyAlignment="0" applyProtection="0"/>
    <xf numFmtId="170"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9" fontId="11" fillId="42" borderId="0" applyNumberFormat="0" applyBorder="0" applyAlignment="0" applyProtection="0"/>
    <xf numFmtId="170" fontId="11" fillId="42" borderId="0" applyNumberFormat="0" applyBorder="0" applyAlignment="0" applyProtection="0"/>
    <xf numFmtId="169" fontId="11" fillId="42" borderId="0" applyNumberFormat="0" applyBorder="0" applyAlignment="0" applyProtection="0"/>
    <xf numFmtId="169" fontId="11" fillId="42" borderId="0" applyNumberFormat="0" applyBorder="0" applyAlignment="0" applyProtection="0"/>
    <xf numFmtId="170" fontId="11" fillId="42" borderId="0" applyNumberFormat="0" applyBorder="0" applyAlignment="0" applyProtection="0"/>
    <xf numFmtId="169" fontId="11" fillId="42" borderId="0" applyNumberFormat="0" applyBorder="0" applyAlignment="0" applyProtection="0"/>
    <xf numFmtId="169" fontId="11" fillId="42" borderId="0" applyNumberFormat="0" applyBorder="0" applyAlignment="0" applyProtection="0"/>
    <xf numFmtId="170" fontId="11" fillId="42" borderId="0" applyNumberFormat="0" applyBorder="0" applyAlignment="0" applyProtection="0"/>
    <xf numFmtId="169" fontId="11" fillId="42" borderId="0" applyNumberFormat="0" applyBorder="0" applyAlignment="0" applyProtection="0"/>
    <xf numFmtId="169" fontId="11" fillId="42" borderId="0" applyNumberFormat="0" applyBorder="0" applyAlignment="0" applyProtection="0"/>
    <xf numFmtId="170"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9" fontId="11" fillId="44" borderId="0" applyNumberFormat="0" applyBorder="0" applyAlignment="0" applyProtection="0"/>
    <xf numFmtId="169" fontId="11" fillId="44" borderId="0" applyNumberFormat="0" applyBorder="0" applyAlignment="0" applyProtection="0"/>
    <xf numFmtId="170"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9" fontId="11" fillId="44" borderId="0" applyNumberFormat="0" applyBorder="0" applyAlignment="0" applyProtection="0"/>
    <xf numFmtId="170" fontId="11" fillId="44" borderId="0" applyNumberFormat="0" applyBorder="0" applyAlignment="0" applyProtection="0"/>
    <xf numFmtId="169" fontId="11" fillId="44" borderId="0" applyNumberFormat="0" applyBorder="0" applyAlignment="0" applyProtection="0"/>
    <xf numFmtId="169" fontId="11" fillId="44" borderId="0" applyNumberFormat="0" applyBorder="0" applyAlignment="0" applyProtection="0"/>
    <xf numFmtId="170" fontId="11" fillId="44" borderId="0" applyNumberFormat="0" applyBorder="0" applyAlignment="0" applyProtection="0"/>
    <xf numFmtId="169" fontId="11" fillId="44" borderId="0" applyNumberFormat="0" applyBorder="0" applyAlignment="0" applyProtection="0"/>
    <xf numFmtId="169" fontId="11" fillId="44" borderId="0" applyNumberFormat="0" applyBorder="0" applyAlignment="0" applyProtection="0"/>
    <xf numFmtId="170" fontId="11" fillId="44" borderId="0" applyNumberFormat="0" applyBorder="0" applyAlignment="0" applyProtection="0"/>
    <xf numFmtId="169" fontId="11" fillId="44" borderId="0" applyNumberFormat="0" applyBorder="0" applyAlignment="0" applyProtection="0"/>
    <xf numFmtId="169" fontId="11" fillId="44" borderId="0" applyNumberFormat="0" applyBorder="0" applyAlignment="0" applyProtection="0"/>
    <xf numFmtId="170"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9" fontId="11" fillId="45" borderId="0" applyNumberFormat="0" applyBorder="0" applyAlignment="0" applyProtection="0"/>
    <xf numFmtId="169" fontId="11" fillId="45" borderId="0" applyNumberFormat="0" applyBorder="0" applyAlignment="0" applyProtection="0"/>
    <xf numFmtId="170"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9" fontId="11" fillId="45" borderId="0" applyNumberFormat="0" applyBorder="0" applyAlignment="0" applyProtection="0"/>
    <xf numFmtId="170" fontId="11" fillId="45" borderId="0" applyNumberFormat="0" applyBorder="0" applyAlignment="0" applyProtection="0"/>
    <xf numFmtId="169" fontId="11" fillId="45" borderId="0" applyNumberFormat="0" applyBorder="0" applyAlignment="0" applyProtection="0"/>
    <xf numFmtId="169" fontId="11" fillId="45" borderId="0" applyNumberFormat="0" applyBorder="0" applyAlignment="0" applyProtection="0"/>
    <xf numFmtId="170" fontId="11" fillId="45" borderId="0" applyNumberFormat="0" applyBorder="0" applyAlignment="0" applyProtection="0"/>
    <xf numFmtId="169" fontId="11" fillId="45" borderId="0" applyNumberFormat="0" applyBorder="0" applyAlignment="0" applyProtection="0"/>
    <xf numFmtId="169" fontId="11" fillId="45" borderId="0" applyNumberFormat="0" applyBorder="0" applyAlignment="0" applyProtection="0"/>
    <xf numFmtId="170" fontId="11" fillId="45" borderId="0" applyNumberFormat="0" applyBorder="0" applyAlignment="0" applyProtection="0"/>
    <xf numFmtId="169" fontId="11" fillId="45" borderId="0" applyNumberFormat="0" applyBorder="0" applyAlignment="0" applyProtection="0"/>
    <xf numFmtId="169" fontId="11" fillId="45" borderId="0" applyNumberFormat="0" applyBorder="0" applyAlignment="0" applyProtection="0"/>
    <xf numFmtId="170"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169" fontId="11" fillId="40" borderId="0" applyNumberFormat="0" applyBorder="0" applyAlignment="0" applyProtection="0"/>
    <xf numFmtId="170"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169" fontId="11" fillId="43" borderId="0" applyNumberFormat="0" applyBorder="0" applyAlignment="0" applyProtection="0"/>
    <xf numFmtId="170"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9" fontId="11" fillId="46" borderId="0" applyNumberFormat="0" applyBorder="0" applyAlignment="0" applyProtection="0"/>
    <xf numFmtId="169" fontId="11" fillId="46" borderId="0" applyNumberFormat="0" applyBorder="0" applyAlignment="0" applyProtection="0"/>
    <xf numFmtId="170"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9" fontId="11" fillId="46" borderId="0" applyNumberFormat="0" applyBorder="0" applyAlignment="0" applyProtection="0"/>
    <xf numFmtId="170" fontId="11" fillId="46" borderId="0" applyNumberFormat="0" applyBorder="0" applyAlignment="0" applyProtection="0"/>
    <xf numFmtId="169" fontId="11" fillId="46" borderId="0" applyNumberFormat="0" applyBorder="0" applyAlignment="0" applyProtection="0"/>
    <xf numFmtId="169" fontId="11" fillId="46" borderId="0" applyNumberFormat="0" applyBorder="0" applyAlignment="0" applyProtection="0"/>
    <xf numFmtId="170" fontId="11" fillId="46" borderId="0" applyNumberFormat="0" applyBorder="0" applyAlignment="0" applyProtection="0"/>
    <xf numFmtId="169" fontId="11" fillId="46" borderId="0" applyNumberFormat="0" applyBorder="0" applyAlignment="0" applyProtection="0"/>
    <xf numFmtId="169" fontId="11" fillId="46" borderId="0" applyNumberFormat="0" applyBorder="0" applyAlignment="0" applyProtection="0"/>
    <xf numFmtId="170" fontId="11" fillId="46" borderId="0" applyNumberFormat="0" applyBorder="0" applyAlignment="0" applyProtection="0"/>
    <xf numFmtId="169" fontId="11" fillId="46" borderId="0" applyNumberFormat="0" applyBorder="0" applyAlignment="0" applyProtection="0"/>
    <xf numFmtId="169" fontId="11" fillId="46" borderId="0" applyNumberFormat="0" applyBorder="0" applyAlignment="0" applyProtection="0"/>
    <xf numFmtId="170"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9" fontId="14" fillId="47" borderId="0" applyNumberFormat="0" applyBorder="0" applyAlignment="0" applyProtection="0"/>
    <xf numFmtId="169" fontId="14" fillId="47" borderId="0" applyNumberFormat="0" applyBorder="0" applyAlignment="0" applyProtection="0"/>
    <xf numFmtId="170"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9" fontId="14" fillId="47" borderId="0" applyNumberFormat="0" applyBorder="0" applyAlignment="0" applyProtection="0"/>
    <xf numFmtId="170" fontId="14" fillId="47" borderId="0" applyNumberFormat="0" applyBorder="0" applyAlignment="0" applyProtection="0"/>
    <xf numFmtId="169" fontId="14" fillId="47" borderId="0" applyNumberFormat="0" applyBorder="0" applyAlignment="0" applyProtection="0"/>
    <xf numFmtId="169" fontId="14" fillId="47" borderId="0" applyNumberFormat="0" applyBorder="0" applyAlignment="0" applyProtection="0"/>
    <xf numFmtId="170" fontId="14" fillId="47" borderId="0" applyNumberFormat="0" applyBorder="0" applyAlignment="0" applyProtection="0"/>
    <xf numFmtId="169" fontId="14" fillId="47" borderId="0" applyNumberFormat="0" applyBorder="0" applyAlignment="0" applyProtection="0"/>
    <xf numFmtId="169" fontId="14" fillId="47" borderId="0" applyNumberFormat="0" applyBorder="0" applyAlignment="0" applyProtection="0"/>
    <xf numFmtId="170" fontId="14" fillId="47" borderId="0" applyNumberFormat="0" applyBorder="0" applyAlignment="0" applyProtection="0"/>
    <xf numFmtId="169" fontId="14" fillId="47" borderId="0" applyNumberFormat="0" applyBorder="0" applyAlignment="0" applyProtection="0"/>
    <xf numFmtId="169" fontId="14" fillId="47" borderId="0" applyNumberFormat="0" applyBorder="0" applyAlignment="0" applyProtection="0"/>
    <xf numFmtId="170"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9" fontId="14" fillId="44" borderId="0" applyNumberFormat="0" applyBorder="0" applyAlignment="0" applyProtection="0"/>
    <xf numFmtId="169" fontId="14" fillId="44" borderId="0" applyNumberFormat="0" applyBorder="0" applyAlignment="0" applyProtection="0"/>
    <xf numFmtId="170"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9" fontId="14" fillId="44" borderId="0" applyNumberFormat="0" applyBorder="0" applyAlignment="0" applyProtection="0"/>
    <xf numFmtId="170" fontId="14" fillId="44" borderId="0" applyNumberFormat="0" applyBorder="0" applyAlignment="0" applyProtection="0"/>
    <xf numFmtId="169" fontId="14" fillId="44" borderId="0" applyNumberFormat="0" applyBorder="0" applyAlignment="0" applyProtection="0"/>
    <xf numFmtId="169" fontId="14" fillId="44" borderId="0" applyNumberFormat="0" applyBorder="0" applyAlignment="0" applyProtection="0"/>
    <xf numFmtId="170" fontId="14" fillId="44" borderId="0" applyNumberFormat="0" applyBorder="0" applyAlignment="0" applyProtection="0"/>
    <xf numFmtId="169" fontId="14" fillId="44" borderId="0" applyNumberFormat="0" applyBorder="0" applyAlignment="0" applyProtection="0"/>
    <xf numFmtId="169" fontId="14" fillId="44" borderId="0" applyNumberFormat="0" applyBorder="0" applyAlignment="0" applyProtection="0"/>
    <xf numFmtId="170" fontId="14" fillId="44" borderId="0" applyNumberFormat="0" applyBorder="0" applyAlignment="0" applyProtection="0"/>
    <xf numFmtId="169" fontId="14" fillId="44" borderId="0" applyNumberFormat="0" applyBorder="0" applyAlignment="0" applyProtection="0"/>
    <xf numFmtId="169" fontId="14" fillId="44" borderId="0" applyNumberFormat="0" applyBorder="0" applyAlignment="0" applyProtection="0"/>
    <xf numFmtId="170"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9" fontId="14" fillId="45" borderId="0" applyNumberFormat="0" applyBorder="0" applyAlignment="0" applyProtection="0"/>
    <xf numFmtId="169" fontId="14" fillId="45" borderId="0" applyNumberFormat="0" applyBorder="0" applyAlignment="0" applyProtection="0"/>
    <xf numFmtId="170"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9" fontId="14" fillId="45" borderId="0" applyNumberFormat="0" applyBorder="0" applyAlignment="0" applyProtection="0"/>
    <xf numFmtId="170" fontId="14" fillId="45" borderId="0" applyNumberFormat="0" applyBorder="0" applyAlignment="0" applyProtection="0"/>
    <xf numFmtId="169" fontId="14" fillId="45" borderId="0" applyNumberFormat="0" applyBorder="0" applyAlignment="0" applyProtection="0"/>
    <xf numFmtId="169" fontId="14" fillId="45" borderId="0" applyNumberFormat="0" applyBorder="0" applyAlignment="0" applyProtection="0"/>
    <xf numFmtId="170" fontId="14" fillId="45" borderId="0" applyNumberFormat="0" applyBorder="0" applyAlignment="0" applyProtection="0"/>
    <xf numFmtId="169" fontId="14" fillId="45" borderId="0" applyNumberFormat="0" applyBorder="0" applyAlignment="0" applyProtection="0"/>
    <xf numFmtId="169" fontId="14" fillId="45" borderId="0" applyNumberFormat="0" applyBorder="0" applyAlignment="0" applyProtection="0"/>
    <xf numFmtId="170" fontId="14" fillId="45" borderId="0" applyNumberFormat="0" applyBorder="0" applyAlignment="0" applyProtection="0"/>
    <xf numFmtId="169" fontId="14" fillId="45" borderId="0" applyNumberFormat="0" applyBorder="0" applyAlignment="0" applyProtection="0"/>
    <xf numFmtId="169" fontId="14" fillId="45" borderId="0" applyNumberFormat="0" applyBorder="0" applyAlignment="0" applyProtection="0"/>
    <xf numFmtId="170"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9" fontId="14" fillId="50" borderId="0" applyNumberFormat="0" applyBorder="0" applyAlignment="0" applyProtection="0"/>
    <xf numFmtId="169" fontId="14" fillId="50" borderId="0" applyNumberFormat="0" applyBorder="0" applyAlignment="0" applyProtection="0"/>
    <xf numFmtId="170"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9" fontId="14" fillId="50" borderId="0" applyNumberFormat="0" applyBorder="0" applyAlignment="0" applyProtection="0"/>
    <xf numFmtId="170" fontId="14" fillId="50" borderId="0" applyNumberFormat="0" applyBorder="0" applyAlignment="0" applyProtection="0"/>
    <xf numFmtId="169" fontId="14" fillId="50" borderId="0" applyNumberFormat="0" applyBorder="0" applyAlignment="0" applyProtection="0"/>
    <xf numFmtId="169" fontId="14" fillId="50" borderId="0" applyNumberFormat="0" applyBorder="0" applyAlignment="0" applyProtection="0"/>
    <xf numFmtId="170" fontId="14" fillId="50" borderId="0" applyNumberFormat="0" applyBorder="0" applyAlignment="0" applyProtection="0"/>
    <xf numFmtId="169" fontId="14" fillId="50" borderId="0" applyNumberFormat="0" applyBorder="0" applyAlignment="0" applyProtection="0"/>
    <xf numFmtId="169" fontId="14" fillId="50" borderId="0" applyNumberFormat="0" applyBorder="0" applyAlignment="0" applyProtection="0"/>
    <xf numFmtId="170" fontId="14" fillId="50" borderId="0" applyNumberFormat="0" applyBorder="0" applyAlignment="0" applyProtection="0"/>
    <xf numFmtId="169" fontId="14" fillId="50" borderId="0" applyNumberFormat="0" applyBorder="0" applyAlignment="0" applyProtection="0"/>
    <xf numFmtId="169" fontId="14" fillId="50" borderId="0" applyNumberFormat="0" applyBorder="0" applyAlignment="0" applyProtection="0"/>
    <xf numFmtId="170"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9" fontId="14" fillId="53" borderId="0" applyNumberFormat="0" applyBorder="0" applyAlignment="0" applyProtection="0"/>
    <xf numFmtId="169" fontId="14" fillId="53" borderId="0" applyNumberFormat="0" applyBorder="0" applyAlignment="0" applyProtection="0"/>
    <xf numFmtId="170"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9" fontId="14" fillId="53" borderId="0" applyNumberFormat="0" applyBorder="0" applyAlignment="0" applyProtection="0"/>
    <xf numFmtId="170" fontId="14" fillId="53" borderId="0" applyNumberFormat="0" applyBorder="0" applyAlignment="0" applyProtection="0"/>
    <xf numFmtId="169" fontId="14" fillId="53" borderId="0" applyNumberFormat="0" applyBorder="0" applyAlignment="0" applyProtection="0"/>
    <xf numFmtId="169" fontId="14" fillId="53" borderId="0" applyNumberFormat="0" applyBorder="0" applyAlignment="0" applyProtection="0"/>
    <xf numFmtId="170" fontId="14" fillId="53" borderId="0" applyNumberFormat="0" applyBorder="0" applyAlignment="0" applyProtection="0"/>
    <xf numFmtId="169" fontId="14" fillId="53" borderId="0" applyNumberFormat="0" applyBorder="0" applyAlignment="0" applyProtection="0"/>
    <xf numFmtId="169" fontId="14" fillId="53" borderId="0" applyNumberFormat="0" applyBorder="0" applyAlignment="0" applyProtection="0"/>
    <xf numFmtId="170" fontId="14" fillId="53" borderId="0" applyNumberFormat="0" applyBorder="0" applyAlignment="0" applyProtection="0"/>
    <xf numFmtId="169" fontId="14" fillId="53" borderId="0" applyNumberFormat="0" applyBorder="0" applyAlignment="0" applyProtection="0"/>
    <xf numFmtId="169" fontId="14" fillId="53" borderId="0" applyNumberFormat="0" applyBorder="0" applyAlignment="0" applyProtection="0"/>
    <xf numFmtId="170"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9" fontId="14" fillId="57" borderId="0" applyNumberFormat="0" applyBorder="0" applyAlignment="0" applyProtection="0"/>
    <xf numFmtId="169" fontId="14" fillId="57" borderId="0" applyNumberFormat="0" applyBorder="0" applyAlignment="0" applyProtection="0"/>
    <xf numFmtId="170"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9" fontId="14" fillId="57" borderId="0" applyNumberFormat="0" applyBorder="0" applyAlignment="0" applyProtection="0"/>
    <xf numFmtId="170" fontId="14" fillId="57" borderId="0" applyNumberFormat="0" applyBorder="0" applyAlignment="0" applyProtection="0"/>
    <xf numFmtId="169" fontId="14" fillId="57" borderId="0" applyNumberFormat="0" applyBorder="0" applyAlignment="0" applyProtection="0"/>
    <xf numFmtId="169" fontId="14" fillId="57" borderId="0" applyNumberFormat="0" applyBorder="0" applyAlignment="0" applyProtection="0"/>
    <xf numFmtId="170" fontId="14" fillId="57" borderId="0" applyNumberFormat="0" applyBorder="0" applyAlignment="0" applyProtection="0"/>
    <xf numFmtId="169" fontId="14" fillId="57" borderId="0" applyNumberFormat="0" applyBorder="0" applyAlignment="0" applyProtection="0"/>
    <xf numFmtId="169" fontId="14" fillId="57" borderId="0" applyNumberFormat="0" applyBorder="0" applyAlignment="0" applyProtection="0"/>
    <xf numFmtId="170" fontId="14" fillId="57" borderId="0" applyNumberFormat="0" applyBorder="0" applyAlignment="0" applyProtection="0"/>
    <xf numFmtId="169" fontId="14" fillId="57" borderId="0" applyNumberFormat="0" applyBorder="0" applyAlignment="0" applyProtection="0"/>
    <xf numFmtId="169" fontId="14" fillId="57" borderId="0" applyNumberFormat="0" applyBorder="0" applyAlignment="0" applyProtection="0"/>
    <xf numFmtId="170"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9" fontId="14" fillId="59" borderId="0" applyNumberFormat="0" applyBorder="0" applyAlignment="0" applyProtection="0"/>
    <xf numFmtId="169" fontId="14" fillId="59" borderId="0" applyNumberFormat="0" applyBorder="0" applyAlignment="0" applyProtection="0"/>
    <xf numFmtId="170"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9" fontId="14" fillId="59" borderId="0" applyNumberFormat="0" applyBorder="0" applyAlignment="0" applyProtection="0"/>
    <xf numFmtId="170" fontId="14" fillId="59" borderId="0" applyNumberFormat="0" applyBorder="0" applyAlignment="0" applyProtection="0"/>
    <xf numFmtId="169" fontId="14" fillId="59" borderId="0" applyNumberFormat="0" applyBorder="0" applyAlignment="0" applyProtection="0"/>
    <xf numFmtId="169" fontId="14" fillId="59" borderId="0" applyNumberFormat="0" applyBorder="0" applyAlignment="0" applyProtection="0"/>
    <xf numFmtId="170" fontId="14" fillId="59" borderId="0" applyNumberFormat="0" applyBorder="0" applyAlignment="0" applyProtection="0"/>
    <xf numFmtId="169" fontId="14" fillId="59" borderId="0" applyNumberFormat="0" applyBorder="0" applyAlignment="0" applyProtection="0"/>
    <xf numFmtId="169" fontId="14" fillId="59" borderId="0" applyNumberFormat="0" applyBorder="0" applyAlignment="0" applyProtection="0"/>
    <xf numFmtId="170" fontId="14" fillId="59" borderId="0" applyNumberFormat="0" applyBorder="0" applyAlignment="0" applyProtection="0"/>
    <xf numFmtId="169" fontId="14" fillId="59" borderId="0" applyNumberFormat="0" applyBorder="0" applyAlignment="0" applyProtection="0"/>
    <xf numFmtId="169" fontId="14" fillId="59" borderId="0" applyNumberFormat="0" applyBorder="0" applyAlignment="0" applyProtection="0"/>
    <xf numFmtId="170"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169" fontId="14" fillId="48" borderId="0" applyNumberFormat="0" applyBorder="0" applyAlignment="0" applyProtection="0"/>
    <xf numFmtId="170"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169" fontId="14" fillId="49" borderId="0" applyNumberFormat="0" applyBorder="0" applyAlignment="0" applyProtection="0"/>
    <xf numFmtId="170"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9" fontId="14" fillId="62" borderId="0" applyNumberFormat="0" applyBorder="0" applyAlignment="0" applyProtection="0"/>
    <xf numFmtId="169" fontId="14" fillId="62" borderId="0" applyNumberFormat="0" applyBorder="0" applyAlignment="0" applyProtection="0"/>
    <xf numFmtId="170"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9" fontId="14" fillId="62" borderId="0" applyNumberFormat="0" applyBorder="0" applyAlignment="0" applyProtection="0"/>
    <xf numFmtId="170" fontId="14" fillId="62" borderId="0" applyNumberFormat="0" applyBorder="0" applyAlignment="0" applyProtection="0"/>
    <xf numFmtId="169" fontId="14" fillId="62" borderId="0" applyNumberFormat="0" applyBorder="0" applyAlignment="0" applyProtection="0"/>
    <xf numFmtId="169" fontId="14" fillId="62" borderId="0" applyNumberFormat="0" applyBorder="0" applyAlignment="0" applyProtection="0"/>
    <xf numFmtId="170" fontId="14" fillId="62" borderId="0" applyNumberFormat="0" applyBorder="0" applyAlignment="0" applyProtection="0"/>
    <xf numFmtId="169" fontId="14" fillId="62" borderId="0" applyNumberFormat="0" applyBorder="0" applyAlignment="0" applyProtection="0"/>
    <xf numFmtId="169" fontId="14" fillId="62" borderId="0" applyNumberFormat="0" applyBorder="0" applyAlignment="0" applyProtection="0"/>
    <xf numFmtId="170" fontId="14" fillId="62" borderId="0" applyNumberFormat="0" applyBorder="0" applyAlignment="0" applyProtection="0"/>
    <xf numFmtId="169" fontId="14" fillId="62" borderId="0" applyNumberFormat="0" applyBorder="0" applyAlignment="0" applyProtection="0"/>
    <xf numFmtId="169" fontId="14" fillId="62" borderId="0" applyNumberFormat="0" applyBorder="0" applyAlignment="0" applyProtection="0"/>
    <xf numFmtId="170"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9" fontId="17" fillId="38" borderId="0" applyNumberFormat="0" applyBorder="0" applyAlignment="0" applyProtection="0"/>
    <xf numFmtId="169" fontId="17" fillId="38" borderId="0" applyNumberFormat="0" applyBorder="0" applyAlignment="0" applyProtection="0"/>
    <xf numFmtId="170"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9" fontId="17" fillId="38" borderId="0" applyNumberFormat="0" applyBorder="0" applyAlignment="0" applyProtection="0"/>
    <xf numFmtId="170" fontId="17" fillId="38" borderId="0" applyNumberFormat="0" applyBorder="0" applyAlignment="0" applyProtection="0"/>
    <xf numFmtId="169" fontId="17" fillId="38" borderId="0" applyNumberFormat="0" applyBorder="0" applyAlignment="0" applyProtection="0"/>
    <xf numFmtId="169" fontId="17" fillId="38" borderId="0" applyNumberFormat="0" applyBorder="0" applyAlignment="0" applyProtection="0"/>
    <xf numFmtId="170" fontId="17" fillId="38" borderId="0" applyNumberFormat="0" applyBorder="0" applyAlignment="0" applyProtection="0"/>
    <xf numFmtId="169" fontId="17" fillId="38" borderId="0" applyNumberFormat="0" applyBorder="0" applyAlignment="0" applyProtection="0"/>
    <xf numFmtId="169" fontId="17" fillId="38" borderId="0" applyNumberFormat="0" applyBorder="0" applyAlignment="0" applyProtection="0"/>
    <xf numFmtId="170" fontId="17" fillId="38" borderId="0" applyNumberFormat="0" applyBorder="0" applyAlignment="0" applyProtection="0"/>
    <xf numFmtId="169" fontId="17" fillId="38" borderId="0" applyNumberFormat="0" applyBorder="0" applyAlignment="0" applyProtection="0"/>
    <xf numFmtId="169" fontId="17" fillId="38" borderId="0" applyNumberFormat="0" applyBorder="0" applyAlignment="0" applyProtection="0"/>
    <xf numFmtId="170"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171" fontId="18" fillId="0" borderId="0" applyFill="0" applyBorder="0" applyAlignment="0"/>
    <xf numFmtId="171" fontId="19" fillId="0" borderId="0" applyFill="0" applyBorder="0" applyAlignment="0"/>
    <xf numFmtId="171" fontId="19" fillId="0" borderId="0" applyFill="0" applyBorder="0" applyAlignment="0"/>
    <xf numFmtId="171" fontId="19" fillId="0" borderId="0" applyFill="0" applyBorder="0" applyAlignment="0"/>
    <xf numFmtId="172" fontId="20" fillId="0" borderId="0" applyFill="0" applyBorder="0" applyAlignment="0"/>
    <xf numFmtId="172" fontId="20" fillId="0" borderId="0" applyFill="0" applyBorder="0" applyAlignment="0"/>
    <xf numFmtId="171" fontId="19" fillId="0" borderId="0" applyFill="0" applyBorder="0" applyAlignment="0"/>
    <xf numFmtId="171" fontId="19" fillId="0" borderId="0" applyFill="0" applyBorder="0" applyAlignment="0"/>
    <xf numFmtId="171" fontId="19" fillId="0" borderId="0" applyFill="0" applyBorder="0" applyAlignment="0"/>
    <xf numFmtId="171" fontId="19" fillId="0" borderId="0" applyFill="0" applyBorder="0" applyAlignment="0"/>
    <xf numFmtId="171" fontId="19" fillId="0" borderId="0" applyFill="0" applyBorder="0" applyAlignment="0"/>
    <xf numFmtId="171" fontId="19"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6" fontId="20" fillId="0" borderId="0" applyFill="0" applyBorder="0" applyAlignment="0"/>
    <xf numFmtId="172" fontId="20" fillId="0" borderId="0" applyFill="0" applyBorder="0" applyAlignment="0"/>
    <xf numFmtId="177" fontId="20" fillId="0" borderId="0" applyFill="0" applyBorder="0" applyAlignment="0"/>
    <xf numFmtId="173" fontId="20" fillId="0" borderId="0" applyFill="0" applyBorder="0" applyAlignment="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9"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9"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70"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9" fontId="23" fillId="63" borderId="37" applyNumberFormat="0" applyAlignment="0" applyProtection="0"/>
    <xf numFmtId="170" fontId="23" fillId="63" borderId="37" applyNumberFormat="0" applyAlignment="0" applyProtection="0"/>
    <xf numFmtId="169" fontId="23" fillId="63" borderId="37" applyNumberFormat="0" applyAlignment="0" applyProtection="0"/>
    <xf numFmtId="169" fontId="23" fillId="63" borderId="37" applyNumberFormat="0" applyAlignment="0" applyProtection="0"/>
    <xf numFmtId="170" fontId="23" fillId="63" borderId="37" applyNumberFormat="0" applyAlignment="0" applyProtection="0"/>
    <xf numFmtId="169" fontId="23" fillId="63" borderId="37" applyNumberFormat="0" applyAlignment="0" applyProtection="0"/>
    <xf numFmtId="169" fontId="23" fillId="63" borderId="37" applyNumberFormat="0" applyAlignment="0" applyProtection="0"/>
    <xf numFmtId="170" fontId="23" fillId="63" borderId="37" applyNumberFormat="0" applyAlignment="0" applyProtection="0"/>
    <xf numFmtId="169" fontId="23" fillId="63" borderId="37" applyNumberFormat="0" applyAlignment="0" applyProtection="0"/>
    <xf numFmtId="169" fontId="23" fillId="63" borderId="37" applyNumberFormat="0" applyAlignment="0" applyProtection="0"/>
    <xf numFmtId="170" fontId="23" fillId="63" borderId="37" applyNumberFormat="0" applyAlignment="0" applyProtection="0"/>
    <xf numFmtId="169" fontId="23" fillId="63" borderId="37" applyNumberFormat="0" applyAlignment="0" applyProtection="0"/>
    <xf numFmtId="0" fontId="21" fillId="63" borderId="37" applyNumberFormat="0" applyAlignment="0" applyProtection="0"/>
    <xf numFmtId="0" fontId="24" fillId="64" borderId="38" applyNumberFormat="0" applyAlignment="0" applyProtection="0"/>
    <xf numFmtId="0" fontId="25" fillId="9" borderId="33" applyNumberFormat="0" applyAlignment="0" applyProtection="0"/>
    <xf numFmtId="169"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0" fontId="24"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0" fontId="25" fillId="9" borderId="33"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170" fontId="26" fillId="64" borderId="38" applyNumberFormat="0" applyAlignment="0" applyProtection="0"/>
    <xf numFmtId="169" fontId="26" fillId="64" borderId="38" applyNumberFormat="0" applyAlignment="0" applyProtection="0"/>
    <xf numFmtId="0" fontId="24"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2"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2"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9"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9"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4" fontId="5"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4" fontId="5"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9" fontId="10" fillId="0" borderId="0" applyFont="0" applyFill="0" applyBorder="0" applyAlignment="0" applyProtection="0"/>
    <xf numFmtId="44" fontId="5" fillId="0" borderId="0" applyFont="0" applyFill="0" applyBorder="0" applyAlignment="0" applyProtection="0"/>
    <xf numFmtId="179"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4" fontId="5"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9" fontId="10"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3"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4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2" fontId="20" fillId="0" borderId="0" applyFill="0" applyBorder="0" applyAlignment="0"/>
    <xf numFmtId="173" fontId="20" fillId="0" borderId="0" applyFill="0" applyBorder="0" applyAlignment="0"/>
    <xf numFmtId="172" fontId="20" fillId="0" borderId="0" applyFill="0" applyBorder="0" applyAlignment="0"/>
    <xf numFmtId="177" fontId="20" fillId="0" borderId="0" applyFill="0" applyBorder="0" applyAlignment="0"/>
    <xf numFmtId="173" fontId="20" fillId="0" borderId="0" applyFill="0" applyBorder="0" applyAlignment="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9" fontId="33" fillId="0" borderId="0" applyNumberFormat="0" applyFill="0" applyBorder="0" applyAlignment="0" applyProtection="0"/>
    <xf numFmtId="169" fontId="33" fillId="0" borderId="0" applyNumberFormat="0" applyFill="0" applyBorder="0" applyAlignment="0" applyProtection="0"/>
    <xf numFmtId="170"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9" fontId="33" fillId="0" borderId="0" applyNumberFormat="0" applyFill="0" applyBorder="0" applyAlignment="0" applyProtection="0"/>
    <xf numFmtId="170" fontId="33" fillId="0" borderId="0" applyNumberFormat="0" applyFill="0" applyBorder="0" applyAlignment="0" applyProtection="0"/>
    <xf numFmtId="169" fontId="33" fillId="0" borderId="0" applyNumberFormat="0" applyFill="0" applyBorder="0" applyAlignment="0" applyProtection="0"/>
    <xf numFmtId="169" fontId="33" fillId="0" borderId="0" applyNumberFormat="0" applyFill="0" applyBorder="0" applyAlignment="0" applyProtection="0"/>
    <xf numFmtId="170" fontId="33" fillId="0" borderId="0" applyNumberFormat="0" applyFill="0" applyBorder="0" applyAlignment="0" applyProtection="0"/>
    <xf numFmtId="169" fontId="33" fillId="0" borderId="0" applyNumberFormat="0" applyFill="0" applyBorder="0" applyAlignment="0" applyProtection="0"/>
    <xf numFmtId="169" fontId="33" fillId="0" borderId="0" applyNumberFormat="0" applyFill="0" applyBorder="0" applyAlignment="0" applyProtection="0"/>
    <xf numFmtId="170" fontId="33" fillId="0" borderId="0" applyNumberFormat="0" applyFill="0" applyBorder="0" applyAlignment="0" applyProtection="0"/>
    <xf numFmtId="169" fontId="33" fillId="0" borderId="0" applyNumberFormat="0" applyFill="0" applyBorder="0" applyAlignment="0" applyProtection="0"/>
    <xf numFmtId="169" fontId="33" fillId="0" borderId="0" applyNumberFormat="0" applyFill="0" applyBorder="0" applyAlignment="0" applyProtection="0"/>
    <xf numFmtId="170"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169" fontId="2" fillId="0" borderId="0"/>
    <xf numFmtId="0" fontId="2" fillId="0" borderId="0"/>
    <xf numFmtId="169"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9" fontId="36" fillId="39" borderId="0" applyNumberFormat="0" applyBorder="0" applyAlignment="0" applyProtection="0"/>
    <xf numFmtId="169" fontId="36" fillId="39" borderId="0" applyNumberFormat="0" applyBorder="0" applyAlignment="0" applyProtection="0"/>
    <xf numFmtId="170"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9" fontId="36" fillId="39" borderId="0" applyNumberFormat="0" applyBorder="0" applyAlignment="0" applyProtection="0"/>
    <xf numFmtId="170" fontId="36" fillId="39" borderId="0" applyNumberFormat="0" applyBorder="0" applyAlignment="0" applyProtection="0"/>
    <xf numFmtId="169" fontId="36" fillId="39" borderId="0" applyNumberFormat="0" applyBorder="0" applyAlignment="0" applyProtection="0"/>
    <xf numFmtId="169" fontId="36" fillId="39" borderId="0" applyNumberFormat="0" applyBorder="0" applyAlignment="0" applyProtection="0"/>
    <xf numFmtId="170" fontId="36" fillId="39" borderId="0" applyNumberFormat="0" applyBorder="0" applyAlignment="0" applyProtection="0"/>
    <xf numFmtId="169" fontId="36" fillId="39" borderId="0" applyNumberFormat="0" applyBorder="0" applyAlignment="0" applyProtection="0"/>
    <xf numFmtId="169" fontId="36" fillId="39" borderId="0" applyNumberFormat="0" applyBorder="0" applyAlignment="0" applyProtection="0"/>
    <xf numFmtId="170" fontId="36" fillId="39" borderId="0" applyNumberFormat="0" applyBorder="0" applyAlignment="0" applyProtection="0"/>
    <xf numFmtId="169" fontId="36" fillId="39" borderId="0" applyNumberFormat="0" applyBorder="0" applyAlignment="0" applyProtection="0"/>
    <xf numFmtId="169" fontId="36" fillId="39" borderId="0" applyNumberFormat="0" applyBorder="0" applyAlignment="0" applyProtection="0"/>
    <xf numFmtId="170"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9" applyNumberFormat="0" applyAlignment="0" applyProtection="0">
      <alignment horizontal="left" vertical="center"/>
    </xf>
    <xf numFmtId="0" fontId="37" fillId="0" borderId="29" applyNumberFormat="0" applyAlignment="0" applyProtection="0">
      <alignment horizontal="left" vertical="center"/>
    </xf>
    <xf numFmtId="169" fontId="37" fillId="0" borderId="29" applyNumberFormat="0" applyAlignment="0" applyProtection="0">
      <alignment horizontal="left" vertical="center"/>
    </xf>
    <xf numFmtId="0" fontId="37" fillId="0" borderId="9">
      <alignment horizontal="left" vertical="center"/>
    </xf>
    <xf numFmtId="0" fontId="37" fillId="0" borderId="9">
      <alignment horizontal="left" vertical="center"/>
    </xf>
    <xf numFmtId="169" fontId="37" fillId="0" borderId="9">
      <alignment horizontal="left" vertical="center"/>
    </xf>
    <xf numFmtId="0" fontId="38" fillId="0" borderId="40" applyNumberFormat="0" applyFill="0" applyAlignment="0" applyProtection="0"/>
    <xf numFmtId="170" fontId="38" fillId="0" borderId="40" applyNumberFormat="0" applyFill="0" applyAlignment="0" applyProtection="0"/>
    <xf numFmtId="0" fontId="38" fillId="0" borderId="40" applyNumberFormat="0" applyFill="0" applyAlignment="0" applyProtection="0"/>
    <xf numFmtId="169" fontId="38" fillId="0" borderId="40" applyNumberFormat="0" applyFill="0" applyAlignment="0" applyProtection="0"/>
    <xf numFmtId="169" fontId="38" fillId="0" borderId="40" applyNumberFormat="0" applyFill="0" applyAlignment="0" applyProtection="0"/>
    <xf numFmtId="169" fontId="38" fillId="0" borderId="40" applyNumberFormat="0" applyFill="0" applyAlignment="0" applyProtection="0"/>
    <xf numFmtId="170" fontId="38" fillId="0" borderId="40" applyNumberFormat="0" applyFill="0" applyAlignment="0" applyProtection="0"/>
    <xf numFmtId="169" fontId="38" fillId="0" borderId="40" applyNumberFormat="0" applyFill="0" applyAlignment="0" applyProtection="0"/>
    <xf numFmtId="169" fontId="38" fillId="0" borderId="40" applyNumberFormat="0" applyFill="0" applyAlignment="0" applyProtection="0"/>
    <xf numFmtId="170" fontId="38" fillId="0" borderId="40" applyNumberFormat="0" applyFill="0" applyAlignment="0" applyProtection="0"/>
    <xf numFmtId="169" fontId="38" fillId="0" borderId="40" applyNumberFormat="0" applyFill="0" applyAlignment="0" applyProtection="0"/>
    <xf numFmtId="169" fontId="38" fillId="0" borderId="40" applyNumberFormat="0" applyFill="0" applyAlignment="0" applyProtection="0"/>
    <xf numFmtId="170" fontId="38" fillId="0" borderId="40" applyNumberFormat="0" applyFill="0" applyAlignment="0" applyProtection="0"/>
    <xf numFmtId="169" fontId="38" fillId="0" borderId="40" applyNumberFormat="0" applyFill="0" applyAlignment="0" applyProtection="0"/>
    <xf numFmtId="169" fontId="38" fillId="0" borderId="40" applyNumberFormat="0" applyFill="0" applyAlignment="0" applyProtection="0"/>
    <xf numFmtId="170" fontId="38" fillId="0" borderId="40" applyNumberFormat="0" applyFill="0" applyAlignment="0" applyProtection="0"/>
    <xf numFmtId="169" fontId="38" fillId="0" borderId="40" applyNumberFormat="0" applyFill="0" applyAlignment="0" applyProtection="0"/>
    <xf numFmtId="0" fontId="38" fillId="0" borderId="40" applyNumberFormat="0" applyFill="0" applyAlignment="0" applyProtection="0"/>
    <xf numFmtId="0" fontId="39" fillId="0" borderId="41" applyNumberFormat="0" applyFill="0" applyAlignment="0" applyProtection="0"/>
    <xf numFmtId="170" fontId="39" fillId="0" borderId="41" applyNumberFormat="0" applyFill="0" applyAlignment="0" applyProtection="0"/>
    <xf numFmtId="0" fontId="39" fillId="0" borderId="41" applyNumberFormat="0" applyFill="0" applyAlignment="0" applyProtection="0"/>
    <xf numFmtId="169" fontId="39" fillId="0" borderId="41" applyNumberFormat="0" applyFill="0" applyAlignment="0" applyProtection="0"/>
    <xf numFmtId="169" fontId="39" fillId="0" borderId="41" applyNumberFormat="0" applyFill="0" applyAlignment="0" applyProtection="0"/>
    <xf numFmtId="169" fontId="39" fillId="0" borderId="41" applyNumberFormat="0" applyFill="0" applyAlignment="0" applyProtection="0"/>
    <xf numFmtId="170" fontId="39" fillId="0" borderId="41" applyNumberFormat="0" applyFill="0" applyAlignment="0" applyProtection="0"/>
    <xf numFmtId="169" fontId="39" fillId="0" borderId="41" applyNumberFormat="0" applyFill="0" applyAlignment="0" applyProtection="0"/>
    <xf numFmtId="169" fontId="39" fillId="0" borderId="41" applyNumberFormat="0" applyFill="0" applyAlignment="0" applyProtection="0"/>
    <xf numFmtId="170" fontId="39" fillId="0" borderId="41" applyNumberFormat="0" applyFill="0" applyAlignment="0" applyProtection="0"/>
    <xf numFmtId="169" fontId="39" fillId="0" borderId="41" applyNumberFormat="0" applyFill="0" applyAlignment="0" applyProtection="0"/>
    <xf numFmtId="169" fontId="39" fillId="0" borderId="41" applyNumberFormat="0" applyFill="0" applyAlignment="0" applyProtection="0"/>
    <xf numFmtId="170" fontId="39" fillId="0" borderId="41" applyNumberFormat="0" applyFill="0" applyAlignment="0" applyProtection="0"/>
    <xf numFmtId="169" fontId="39" fillId="0" borderId="41" applyNumberFormat="0" applyFill="0" applyAlignment="0" applyProtection="0"/>
    <xf numFmtId="169" fontId="39" fillId="0" borderId="41" applyNumberFormat="0" applyFill="0" applyAlignment="0" applyProtection="0"/>
    <xf numFmtId="170" fontId="39" fillId="0" borderId="41" applyNumberFormat="0" applyFill="0" applyAlignment="0" applyProtection="0"/>
    <xf numFmtId="169" fontId="39" fillId="0" borderId="41" applyNumberFormat="0" applyFill="0" applyAlignment="0" applyProtection="0"/>
    <xf numFmtId="0" fontId="39" fillId="0" borderId="41" applyNumberFormat="0" applyFill="0" applyAlignment="0" applyProtection="0"/>
    <xf numFmtId="0" fontId="40" fillId="0" borderId="42" applyNumberFormat="0" applyFill="0" applyAlignment="0" applyProtection="0"/>
    <xf numFmtId="170" fontId="40" fillId="0" borderId="42" applyNumberFormat="0" applyFill="0" applyAlignment="0" applyProtection="0"/>
    <xf numFmtId="0" fontId="40" fillId="0" borderId="42" applyNumberFormat="0" applyFill="0" applyAlignment="0" applyProtection="0"/>
    <xf numFmtId="169" fontId="40" fillId="0" borderId="42" applyNumberFormat="0" applyFill="0" applyAlignment="0" applyProtection="0"/>
    <xf numFmtId="0" fontId="40" fillId="0" borderId="42" applyNumberFormat="0" applyFill="0" applyAlignment="0" applyProtection="0"/>
    <xf numFmtId="169"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169" fontId="40" fillId="0" borderId="42" applyNumberFormat="0" applyFill="0" applyAlignment="0" applyProtection="0"/>
    <xf numFmtId="170" fontId="40" fillId="0" borderId="42" applyNumberFormat="0" applyFill="0" applyAlignment="0" applyProtection="0"/>
    <xf numFmtId="169" fontId="40" fillId="0" borderId="42" applyNumberFormat="0" applyFill="0" applyAlignment="0" applyProtection="0"/>
    <xf numFmtId="169" fontId="40" fillId="0" borderId="42" applyNumberFormat="0" applyFill="0" applyAlignment="0" applyProtection="0"/>
    <xf numFmtId="170" fontId="40" fillId="0" borderId="42" applyNumberFormat="0" applyFill="0" applyAlignment="0" applyProtection="0"/>
    <xf numFmtId="169" fontId="40" fillId="0" borderId="42" applyNumberFormat="0" applyFill="0" applyAlignment="0" applyProtection="0"/>
    <xf numFmtId="169" fontId="40" fillId="0" borderId="42" applyNumberFormat="0" applyFill="0" applyAlignment="0" applyProtection="0"/>
    <xf numFmtId="170" fontId="40" fillId="0" borderId="42" applyNumberFormat="0" applyFill="0" applyAlignment="0" applyProtection="0"/>
    <xf numFmtId="169" fontId="40" fillId="0" borderId="42" applyNumberFormat="0" applyFill="0" applyAlignment="0" applyProtection="0"/>
    <xf numFmtId="169" fontId="40" fillId="0" borderId="42" applyNumberFormat="0" applyFill="0" applyAlignment="0" applyProtection="0"/>
    <xf numFmtId="170" fontId="40" fillId="0" borderId="42" applyNumberFormat="0" applyFill="0" applyAlignment="0" applyProtection="0"/>
    <xf numFmtId="169" fontId="40" fillId="0" borderId="42" applyNumberFormat="0" applyFill="0" applyAlignment="0" applyProtection="0"/>
    <xf numFmtId="0" fontId="40" fillId="0" borderId="42" applyNumberFormat="0" applyFill="0" applyAlignment="0" applyProtection="0"/>
    <xf numFmtId="0" fontId="40" fillId="0" borderId="0" applyNumberFormat="0" applyFill="0" applyBorder="0" applyAlignment="0" applyProtection="0"/>
    <xf numFmtId="170" fontId="40" fillId="0" borderId="0" applyNumberFormat="0" applyFill="0" applyBorder="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170"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170"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170"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17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37" fontId="41" fillId="0" borderId="0"/>
    <xf numFmtId="169" fontId="42" fillId="0" borderId="0"/>
    <xf numFmtId="0" fontId="42" fillId="0" borderId="0"/>
    <xf numFmtId="169" fontId="42" fillId="0" borderId="0"/>
    <xf numFmtId="169" fontId="37" fillId="0" borderId="0"/>
    <xf numFmtId="0" fontId="37" fillId="0" borderId="0"/>
    <xf numFmtId="169" fontId="37" fillId="0" borderId="0"/>
    <xf numFmtId="169" fontId="43" fillId="0" borderId="0"/>
    <xf numFmtId="0" fontId="43" fillId="0" borderId="0"/>
    <xf numFmtId="169" fontId="43" fillId="0" borderId="0"/>
    <xf numFmtId="169" fontId="44" fillId="0" borderId="0"/>
    <xf numFmtId="0" fontId="44" fillId="0" borderId="0"/>
    <xf numFmtId="169" fontId="44" fillId="0" borderId="0"/>
    <xf numFmtId="169" fontId="45" fillId="0" borderId="0"/>
    <xf numFmtId="0" fontId="45" fillId="0" borderId="0"/>
    <xf numFmtId="169" fontId="45" fillId="0" borderId="0"/>
    <xf numFmtId="169" fontId="46" fillId="0" borderId="0"/>
    <xf numFmtId="0" fontId="46" fillId="0" borderId="0"/>
    <xf numFmtId="169"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9" fontId="2" fillId="0" borderId="0">
      <alignment horizontal="center"/>
    </xf>
    <xf numFmtId="0" fontId="2" fillId="0" borderId="0">
      <alignment horizontal="center"/>
    </xf>
    <xf numFmtId="169" fontId="2" fillId="0" borderId="0">
      <alignment horizontal="center"/>
    </xf>
    <xf numFmtId="169" fontId="47" fillId="0" borderId="0" applyNumberFormat="0" applyFill="0" applyBorder="0" applyAlignment="0" applyProtection="0">
      <alignment vertical="top"/>
      <protection locked="0"/>
    </xf>
    <xf numFmtId="170"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9" fontId="48" fillId="0" borderId="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9"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9"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70"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9" fontId="51" fillId="42" borderId="37" applyNumberFormat="0" applyAlignment="0" applyProtection="0"/>
    <xf numFmtId="170" fontId="51" fillId="42" borderId="37" applyNumberFormat="0" applyAlignment="0" applyProtection="0"/>
    <xf numFmtId="169" fontId="51" fillId="42" borderId="37" applyNumberFormat="0" applyAlignment="0" applyProtection="0"/>
    <xf numFmtId="169" fontId="51" fillId="42" borderId="37" applyNumberFormat="0" applyAlignment="0" applyProtection="0"/>
    <xf numFmtId="170" fontId="51" fillId="42" borderId="37" applyNumberFormat="0" applyAlignment="0" applyProtection="0"/>
    <xf numFmtId="169" fontId="51" fillId="42" borderId="37" applyNumberFormat="0" applyAlignment="0" applyProtection="0"/>
    <xf numFmtId="169" fontId="51" fillId="42" borderId="37" applyNumberFormat="0" applyAlignment="0" applyProtection="0"/>
    <xf numFmtId="170" fontId="51" fillId="42" borderId="37" applyNumberFormat="0" applyAlignment="0" applyProtection="0"/>
    <xf numFmtId="169" fontId="51" fillId="42" borderId="37" applyNumberFormat="0" applyAlignment="0" applyProtection="0"/>
    <xf numFmtId="169" fontId="51" fillId="42" borderId="37" applyNumberFormat="0" applyAlignment="0" applyProtection="0"/>
    <xf numFmtId="170" fontId="51" fillId="42" borderId="37" applyNumberFormat="0" applyAlignment="0" applyProtection="0"/>
    <xf numFmtId="169" fontId="51" fillId="42" borderId="37" applyNumberFormat="0" applyAlignment="0" applyProtection="0"/>
    <xf numFmtId="0" fontId="49" fillId="42" borderId="37" applyNumberFormat="0" applyAlignment="0" applyProtection="0"/>
    <xf numFmtId="3" fontId="2" fillId="71" borderId="3" applyFont="0">
      <alignment horizontal="right" vertical="center"/>
      <protection locked="0"/>
    </xf>
    <xf numFmtId="172" fontId="20" fillId="0" borderId="0" applyFill="0" applyBorder="0" applyAlignment="0"/>
    <xf numFmtId="173" fontId="20" fillId="0" borderId="0" applyFill="0" applyBorder="0" applyAlignment="0"/>
    <xf numFmtId="172" fontId="20" fillId="0" borderId="0" applyFill="0" applyBorder="0" applyAlignment="0"/>
    <xf numFmtId="177" fontId="20" fillId="0" borderId="0" applyFill="0" applyBorder="0" applyAlignment="0"/>
    <xf numFmtId="173" fontId="20" fillId="0" borderId="0" applyFill="0" applyBorder="0" applyAlignment="0"/>
    <xf numFmtId="0" fontId="52" fillId="0" borderId="43" applyNumberFormat="0" applyFill="0" applyAlignment="0" applyProtection="0"/>
    <xf numFmtId="0" fontId="53" fillId="0" borderId="32" applyNumberFormat="0" applyFill="0" applyAlignment="0" applyProtection="0"/>
    <xf numFmtId="169" fontId="54" fillId="0" borderId="43" applyNumberFormat="0" applyFill="0" applyAlignment="0" applyProtection="0"/>
    <xf numFmtId="169" fontId="54" fillId="0" borderId="43" applyNumberFormat="0" applyFill="0" applyAlignment="0" applyProtection="0"/>
    <xf numFmtId="170" fontId="54" fillId="0" borderId="43" applyNumberFormat="0" applyFill="0" applyAlignment="0" applyProtection="0"/>
    <xf numFmtId="0" fontId="52" fillId="0" borderId="43"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169" fontId="54" fillId="0" borderId="43" applyNumberFormat="0" applyFill="0" applyAlignment="0" applyProtection="0"/>
    <xf numFmtId="170" fontId="54" fillId="0" borderId="43" applyNumberFormat="0" applyFill="0" applyAlignment="0" applyProtection="0"/>
    <xf numFmtId="169" fontId="54" fillId="0" borderId="43" applyNumberFormat="0" applyFill="0" applyAlignment="0" applyProtection="0"/>
    <xf numFmtId="169" fontId="54" fillId="0" borderId="43" applyNumberFormat="0" applyFill="0" applyAlignment="0" applyProtection="0"/>
    <xf numFmtId="170" fontId="54" fillId="0" borderId="43" applyNumberFormat="0" applyFill="0" applyAlignment="0" applyProtection="0"/>
    <xf numFmtId="169" fontId="54" fillId="0" borderId="43" applyNumberFormat="0" applyFill="0" applyAlignment="0" applyProtection="0"/>
    <xf numFmtId="169" fontId="54" fillId="0" borderId="43" applyNumberFormat="0" applyFill="0" applyAlignment="0" applyProtection="0"/>
    <xf numFmtId="170" fontId="54" fillId="0" borderId="43" applyNumberFormat="0" applyFill="0" applyAlignment="0" applyProtection="0"/>
    <xf numFmtId="169" fontId="54" fillId="0" borderId="43" applyNumberFormat="0" applyFill="0" applyAlignment="0" applyProtection="0"/>
    <xf numFmtId="169" fontId="54" fillId="0" borderId="43" applyNumberFormat="0" applyFill="0" applyAlignment="0" applyProtection="0"/>
    <xf numFmtId="170" fontId="54" fillId="0" borderId="43" applyNumberFormat="0" applyFill="0" applyAlignment="0" applyProtection="0"/>
    <xf numFmtId="169" fontId="54" fillId="0" borderId="43" applyNumberFormat="0" applyFill="0" applyAlignment="0" applyProtection="0"/>
    <xf numFmtId="0" fontId="52" fillId="0" borderId="43" applyNumberFormat="0" applyFill="0" applyAlignment="0" applyProtection="0"/>
    <xf numFmtId="169" fontId="2" fillId="0" borderId="0">
      <alignment horizontal="center"/>
    </xf>
    <xf numFmtId="0" fontId="2" fillId="0" borderId="0">
      <alignment horizontal="center"/>
    </xf>
    <xf numFmtId="169"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70"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9" fontId="57" fillId="72" borderId="0" applyNumberFormat="0" applyBorder="0" applyAlignment="0" applyProtection="0"/>
    <xf numFmtId="170"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70"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70" fontId="57" fillId="72" borderId="0" applyNumberFormat="0" applyBorder="0" applyAlignment="0" applyProtection="0"/>
    <xf numFmtId="169" fontId="57" fillId="72" borderId="0" applyNumberFormat="0" applyBorder="0" applyAlignment="0" applyProtection="0"/>
    <xf numFmtId="169" fontId="57" fillId="72" borderId="0" applyNumberFormat="0" applyBorder="0" applyAlignment="0" applyProtection="0"/>
    <xf numFmtId="170"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1" fontId="58" fillId="0" borderId="0" applyProtection="0"/>
    <xf numFmtId="169" fontId="9" fillId="0" borderId="44"/>
    <xf numFmtId="170" fontId="9" fillId="0" borderId="44"/>
    <xf numFmtId="169" fontId="9"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3"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59" fillId="0" borderId="0"/>
    <xf numFmtId="181" fontId="2" fillId="0" borderId="0"/>
    <xf numFmtId="180" fontId="11" fillId="0" borderId="0"/>
    <xf numFmtId="0" fontId="5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60" fillId="0" borderId="0"/>
    <xf numFmtId="0" fontId="60" fillId="0" borderId="0"/>
    <xf numFmtId="0" fontId="59" fillId="0" borderId="0"/>
    <xf numFmtId="180" fontId="11" fillId="0" borderId="0"/>
    <xf numFmtId="180" fontId="2" fillId="0" borderId="0"/>
    <xf numFmtId="180" fontId="2" fillId="0" borderId="0"/>
    <xf numFmtId="0" fontId="2" fillId="0" borderId="0"/>
    <xf numFmtId="0" fontId="2" fillId="0" borderId="0"/>
    <xf numFmtId="18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1" fillId="0" borderId="0"/>
    <xf numFmtId="0" fontId="2"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2" fillId="0" borderId="0"/>
    <xf numFmtId="0" fontId="2" fillId="0" borderId="0"/>
    <xf numFmtId="0" fontId="2" fillId="0" borderId="0"/>
    <xf numFmtId="180" fontId="11" fillId="0" borderId="0"/>
    <xf numFmtId="0" fontId="2" fillId="0" borderId="0"/>
    <xf numFmtId="0" fontId="2" fillId="0" borderId="0"/>
    <xf numFmtId="0"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1" fillId="0" borderId="0"/>
    <xf numFmtId="0" fontId="2" fillId="0" borderId="0"/>
    <xf numFmtId="169" fontId="2" fillId="0" borderId="0"/>
    <xf numFmtId="18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69" fontId="2" fillId="0" borderId="0"/>
    <xf numFmtId="180" fontId="1" fillId="0" borderId="0"/>
    <xf numFmtId="180" fontId="1" fillId="0" borderId="0"/>
    <xf numFmtId="180" fontId="1" fillId="0" borderId="0"/>
    <xf numFmtId="180"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48"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80" fontId="1" fillId="0" borderId="0"/>
    <xf numFmtId="180" fontId="1" fillId="0" borderId="0"/>
    <xf numFmtId="180" fontId="1" fillId="0" borderId="0"/>
    <xf numFmtId="180" fontId="1" fillId="0" borderId="0"/>
    <xf numFmtId="169" fontId="2" fillId="0" borderId="0"/>
    <xf numFmtId="180" fontId="2" fillId="0" borderId="0"/>
    <xf numFmtId="180" fontId="2" fillId="0" borderId="0"/>
    <xf numFmtId="169" fontId="2" fillId="0" borderId="0"/>
    <xf numFmtId="180" fontId="2" fillId="0" borderId="0"/>
    <xf numFmtId="180" fontId="2" fillId="0" borderId="0"/>
    <xf numFmtId="180" fontId="2" fillId="0" borderId="0"/>
    <xf numFmtId="18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2" fillId="0" borderId="0"/>
    <xf numFmtId="180" fontId="1" fillId="0" borderId="0"/>
    <xf numFmtId="18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2" fillId="0" borderId="0"/>
    <xf numFmtId="180" fontId="2" fillId="0" borderId="0"/>
    <xf numFmtId="180" fontId="2" fillId="0" borderId="0"/>
    <xf numFmtId="180" fontId="2" fillId="0" borderId="0"/>
    <xf numFmtId="180" fontId="2" fillId="0" borderId="0"/>
    <xf numFmtId="180" fontId="2" fillId="0" borderId="0"/>
    <xf numFmtId="18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2" fillId="0" borderId="0"/>
    <xf numFmtId="18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 fillId="0" borderId="0"/>
    <xf numFmtId="0" fontId="2" fillId="0" borderId="0"/>
    <xf numFmtId="0" fontId="1" fillId="0" borderId="0"/>
    <xf numFmtId="0" fontId="1" fillId="0" borderId="0"/>
    <xf numFmtId="0" fontId="1" fillId="0" borderId="0"/>
    <xf numFmtId="0" fontId="1"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8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9" fontId="11" fillId="0" borderId="0"/>
    <xf numFmtId="0" fontId="11" fillId="0" borderId="0"/>
    <xf numFmtId="169"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1" fillId="0" borderId="0"/>
    <xf numFmtId="169" fontId="11" fillId="0" borderId="0"/>
    <xf numFmtId="0" fontId="11" fillId="0" borderId="0"/>
    <xf numFmtId="0" fontId="11" fillId="0" borderId="0"/>
    <xf numFmtId="0" fontId="2" fillId="0" borderId="0"/>
    <xf numFmtId="18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0"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69" fontId="10" fillId="0" borderId="0"/>
    <xf numFmtId="180" fontId="11" fillId="0" borderId="0"/>
    <xf numFmtId="180" fontId="11" fillId="0" borderId="0"/>
    <xf numFmtId="0" fontId="2" fillId="0" borderId="0"/>
    <xf numFmtId="180" fontId="1" fillId="0" borderId="0"/>
    <xf numFmtId="180" fontId="1" fillId="0" borderId="0"/>
    <xf numFmtId="180" fontId="1" fillId="0" borderId="0"/>
    <xf numFmtId="18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1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1" fillId="0" borderId="0"/>
    <xf numFmtId="180" fontId="11" fillId="0" borderId="0"/>
    <xf numFmtId="180" fontId="11" fillId="0" borderId="0"/>
    <xf numFmtId="180" fontId="11" fillId="0" borderId="0"/>
    <xf numFmtId="18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8" fillId="0" borderId="0"/>
    <xf numFmtId="0" fontId="11" fillId="0" borderId="0"/>
    <xf numFmtId="0" fontId="2" fillId="0" borderId="0"/>
    <xf numFmtId="0" fontId="10" fillId="0" borderId="0"/>
    <xf numFmtId="169" fontId="8" fillId="0" borderId="0"/>
    <xf numFmtId="0" fontId="2" fillId="0" borderId="0"/>
    <xf numFmtId="0" fontId="1" fillId="0" borderId="0"/>
    <xf numFmtId="0" fontId="1" fillId="0" borderId="0"/>
    <xf numFmtId="18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80" fontId="2" fillId="0" borderId="0"/>
    <xf numFmtId="0" fontId="11" fillId="0" borderId="0"/>
    <xf numFmtId="0" fontId="11" fillId="0" borderId="0"/>
    <xf numFmtId="169" fontId="8" fillId="0" borderId="0"/>
    <xf numFmtId="0" fontId="48" fillId="0" borderId="0"/>
    <xf numFmtId="0" fontId="2" fillId="0" borderId="0"/>
    <xf numFmtId="169" fontId="8" fillId="0" borderId="0"/>
    <xf numFmtId="0" fontId="1" fillId="0" borderId="0"/>
    <xf numFmtId="18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9" fontId="8" fillId="0" borderId="0"/>
    <xf numFmtId="169" fontId="8" fillId="0" borderId="0"/>
    <xf numFmtId="0" fontId="1" fillId="0" borderId="0"/>
    <xf numFmtId="180" fontId="11" fillId="0" borderId="0"/>
    <xf numFmtId="180" fontId="11" fillId="0" borderId="0"/>
    <xf numFmtId="180" fontId="2" fillId="0" borderId="0"/>
    <xf numFmtId="0" fontId="2" fillId="0" borderId="0"/>
    <xf numFmtId="180" fontId="2" fillId="0" borderId="0"/>
    <xf numFmtId="0" fontId="2" fillId="0" borderId="0"/>
    <xf numFmtId="180"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9" fontId="8" fillId="0" borderId="0"/>
    <xf numFmtId="169" fontId="8" fillId="0" borderId="0"/>
    <xf numFmtId="0" fontId="1" fillId="0" borderId="0"/>
    <xf numFmtId="180" fontId="11" fillId="0" borderId="0"/>
    <xf numFmtId="180"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1" fillId="0" borderId="0"/>
    <xf numFmtId="180"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80" fontId="11" fillId="0" borderId="0"/>
    <xf numFmtId="0" fontId="5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5"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59" fillId="0" borderId="0"/>
    <xf numFmtId="180" fontId="2"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2" fillId="0" borderId="0"/>
    <xf numFmtId="180" fontId="2" fillId="0" borderId="0"/>
    <xf numFmtId="180" fontId="2" fillId="0" borderId="0"/>
    <xf numFmtId="180" fontId="2" fillId="0" borderId="0"/>
    <xf numFmtId="180" fontId="2" fillId="0" borderId="0"/>
    <xf numFmtId="180" fontId="2" fillId="0" borderId="0"/>
    <xf numFmtId="180"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80" fontId="1" fillId="0" borderId="0"/>
    <xf numFmtId="180" fontId="1" fillId="0" borderId="0"/>
    <xf numFmtId="180" fontId="1" fillId="0" borderId="0"/>
    <xf numFmtId="180" fontId="1" fillId="0" borderId="0"/>
    <xf numFmtId="0" fontId="2" fillId="0" borderId="0"/>
    <xf numFmtId="0" fontId="2"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80" fontId="9" fillId="0" borderId="0"/>
    <xf numFmtId="0" fontId="5"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80" fontId="5" fillId="0" borderId="0"/>
    <xf numFmtId="0" fontId="9" fillId="0" borderId="0"/>
    <xf numFmtId="180"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0" fontId="9" fillId="0" borderId="0"/>
    <xf numFmtId="180" fontId="5"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5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9" fontId="9" fillId="0" borderId="0"/>
    <xf numFmtId="0" fontId="59" fillId="0" borderId="0"/>
    <xf numFmtId="16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9" fontId="5" fillId="0" borderId="0"/>
    <xf numFmtId="0" fontId="59" fillId="0" borderId="0"/>
    <xf numFmtId="169"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80"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80"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1" fillId="0" borderId="0"/>
    <xf numFmtId="180" fontId="9"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9" fillId="0" borderId="0"/>
    <xf numFmtId="180" fontId="9" fillId="0" borderId="0"/>
    <xf numFmtId="180" fontId="9" fillId="0" borderId="0"/>
    <xf numFmtId="18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2" fillId="0" borderId="0"/>
    <xf numFmtId="180" fontId="1" fillId="0" borderId="0"/>
    <xf numFmtId="180" fontId="1" fillId="0" borderId="0"/>
    <xf numFmtId="180" fontId="1" fillId="0" borderId="0"/>
    <xf numFmtId="180" fontId="1" fillId="0" borderId="0"/>
    <xf numFmtId="180" fontId="2" fillId="0" borderId="0"/>
    <xf numFmtId="180" fontId="2" fillId="0" borderId="0"/>
    <xf numFmtId="180" fontId="2" fillId="0" borderId="0"/>
    <xf numFmtId="180" fontId="2" fillId="0" borderId="0"/>
    <xf numFmtId="169"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0" fontId="2" fillId="0" borderId="0"/>
    <xf numFmtId="180" fontId="1" fillId="0" borderId="0"/>
    <xf numFmtId="180" fontId="1" fillId="0" borderId="0"/>
    <xf numFmtId="18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9" fontId="27" fillId="0" borderId="0"/>
    <xf numFmtId="0" fontId="2" fillId="0" borderId="0"/>
    <xf numFmtId="0" fontId="59" fillId="0" borderId="0"/>
    <xf numFmtId="169" fontId="27" fillId="0" borderId="0"/>
    <xf numFmtId="0" fontId="2" fillId="0" borderId="0"/>
    <xf numFmtId="18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5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8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8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59"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80" fontId="1" fillId="0" borderId="0"/>
    <xf numFmtId="180" fontId="1" fillId="0" borderId="0"/>
    <xf numFmtId="180" fontId="1" fillId="0" borderId="0"/>
    <xf numFmtId="180" fontId="1" fillId="0" borderId="0"/>
    <xf numFmtId="0" fontId="2"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59" fillId="0" borderId="0"/>
    <xf numFmtId="0" fontId="2" fillId="0" borderId="0"/>
    <xf numFmtId="0" fontId="5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0"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80" fontId="2" fillId="0" borderId="0"/>
    <xf numFmtId="0" fontId="2" fillId="0" borderId="0"/>
    <xf numFmtId="0" fontId="2" fillId="0" borderId="0"/>
    <xf numFmtId="180" fontId="2" fillId="0" borderId="0"/>
    <xf numFmtId="0" fontId="2" fillId="0" borderId="0"/>
    <xf numFmtId="180" fontId="2" fillId="0" borderId="0"/>
    <xf numFmtId="180" fontId="2" fillId="0" borderId="0"/>
    <xf numFmtId="180" fontId="2" fillId="0" borderId="0"/>
    <xf numFmtId="180" fontId="2" fillId="0" borderId="0"/>
    <xf numFmtId="18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9"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9"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9"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2" fillId="0" borderId="0"/>
    <xf numFmtId="0" fontId="2"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169"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169" fontId="2" fillId="0" borderId="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170"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70" fontId="2" fillId="0" borderId="0"/>
    <xf numFmtId="0" fontId="2" fillId="73" borderId="45" applyNumberFormat="0" applyFont="0" applyAlignment="0" applyProtection="0"/>
    <xf numFmtId="169" fontId="2" fillId="0" borderId="0"/>
    <xf numFmtId="0" fontId="2" fillId="73" borderId="45" applyNumberFormat="0" applyFont="0" applyAlignment="0" applyProtection="0"/>
    <xf numFmtId="169" fontId="2" fillId="0" borderId="0"/>
    <xf numFmtId="0" fontId="2" fillId="73" borderId="45" applyNumberFormat="0" applyFont="0" applyAlignment="0" applyProtection="0"/>
    <xf numFmtId="0" fontId="2" fillId="73" borderId="45" applyNumberFormat="0" applyFont="0" applyAlignment="0" applyProtection="0"/>
    <xf numFmtId="170" fontId="2" fillId="0" borderId="0"/>
    <xf numFmtId="169" fontId="2" fillId="0" borderId="0"/>
    <xf numFmtId="0" fontId="2" fillId="73" borderId="45" applyNumberFormat="0" applyFont="0" applyAlignment="0" applyProtection="0"/>
    <xf numFmtId="169" fontId="2" fillId="0" borderId="0"/>
    <xf numFmtId="0" fontId="2" fillId="73" borderId="45" applyNumberFormat="0" applyFont="0" applyAlignment="0" applyProtection="0"/>
    <xf numFmtId="0" fontId="2" fillId="73" borderId="45" applyNumberFormat="0" applyFont="0" applyAlignment="0" applyProtection="0"/>
    <xf numFmtId="170" fontId="2" fillId="0" borderId="0"/>
    <xf numFmtId="0" fontId="2" fillId="73" borderId="45" applyNumberFormat="0" applyFont="0" applyAlignment="0" applyProtection="0"/>
    <xf numFmtId="169" fontId="2" fillId="0" borderId="0"/>
    <xf numFmtId="0" fontId="2" fillId="73" borderId="45" applyNumberFormat="0" applyFont="0" applyAlignment="0" applyProtection="0"/>
    <xf numFmtId="169" fontId="2" fillId="0" borderId="0"/>
    <xf numFmtId="0" fontId="2" fillId="73" borderId="45" applyNumberFormat="0" applyFont="0" applyAlignment="0" applyProtection="0"/>
    <xf numFmtId="0" fontId="2" fillId="73" borderId="45" applyNumberFormat="0" applyFont="0" applyAlignment="0" applyProtection="0"/>
    <xf numFmtId="170" fontId="2" fillId="0" borderId="0"/>
    <xf numFmtId="169" fontId="2" fillId="0" borderId="0"/>
    <xf numFmtId="169"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64" fillId="0" borderId="0">
      <alignment horizontal="left"/>
    </xf>
    <xf numFmtId="0" fontId="2" fillId="0" borderId="0"/>
    <xf numFmtId="0" fontId="2" fillId="0" borderId="0"/>
    <xf numFmtId="169" fontId="2" fillId="0" borderId="0"/>
    <xf numFmtId="3" fontId="2" fillId="74" borderId="3" applyFont="0">
      <alignment horizontal="right" vertical="center"/>
      <protection locked="0"/>
    </xf>
    <xf numFmtId="169" fontId="65" fillId="0" borderId="0"/>
    <xf numFmtId="0" fontId="65" fillId="0" borderId="0"/>
    <xf numFmtId="169" fontId="65" fillId="0" borderId="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9"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9"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70"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9" fontId="68" fillId="63" borderId="46" applyNumberFormat="0" applyAlignment="0" applyProtection="0"/>
    <xf numFmtId="170" fontId="68" fillId="63" borderId="46" applyNumberFormat="0" applyAlignment="0" applyProtection="0"/>
    <xf numFmtId="169" fontId="68" fillId="63" borderId="46" applyNumberFormat="0" applyAlignment="0" applyProtection="0"/>
    <xf numFmtId="169" fontId="68" fillId="63" borderId="46" applyNumberFormat="0" applyAlignment="0" applyProtection="0"/>
    <xf numFmtId="170" fontId="68" fillId="63" borderId="46" applyNumberFormat="0" applyAlignment="0" applyProtection="0"/>
    <xf numFmtId="169" fontId="68" fillId="63" borderId="46" applyNumberFormat="0" applyAlignment="0" applyProtection="0"/>
    <xf numFmtId="169" fontId="68" fillId="63" borderId="46" applyNumberFormat="0" applyAlignment="0" applyProtection="0"/>
    <xf numFmtId="170" fontId="68" fillId="63" borderId="46" applyNumberFormat="0" applyAlignment="0" applyProtection="0"/>
    <xf numFmtId="169" fontId="68" fillId="63" borderId="46" applyNumberFormat="0" applyAlignment="0" applyProtection="0"/>
    <xf numFmtId="169" fontId="68" fillId="63" borderId="46" applyNumberFormat="0" applyAlignment="0" applyProtection="0"/>
    <xf numFmtId="170" fontId="68" fillId="63" borderId="46" applyNumberFormat="0" applyAlignment="0" applyProtection="0"/>
    <xf numFmtId="169" fontId="68" fillId="63" borderId="46" applyNumberFormat="0" applyAlignment="0" applyProtection="0"/>
    <xf numFmtId="0" fontId="66" fillId="63" borderId="46" applyNumberFormat="0" applyAlignment="0" applyProtection="0"/>
    <xf numFmtId="0" fontId="8" fillId="0" borderId="0"/>
    <xf numFmtId="176" fontId="20" fillId="0" borderId="0" applyFont="0" applyFill="0" applyBorder="0" applyAlignment="0" applyProtection="0"/>
    <xf numFmtId="186"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2" fontId="20" fillId="0" borderId="0" applyFill="0" applyBorder="0" applyAlignment="0"/>
    <xf numFmtId="173" fontId="20" fillId="0" borderId="0" applyFill="0" applyBorder="0" applyAlignment="0"/>
    <xf numFmtId="172" fontId="20" fillId="0" borderId="0" applyFill="0" applyBorder="0" applyAlignment="0"/>
    <xf numFmtId="177" fontId="20" fillId="0" borderId="0" applyFill="0" applyBorder="0" applyAlignment="0"/>
    <xf numFmtId="173" fontId="20" fillId="0" borderId="0" applyFill="0" applyBorder="0" applyAlignment="0"/>
    <xf numFmtId="169" fontId="2" fillId="0" borderId="0"/>
    <xf numFmtId="0" fontId="2" fillId="0" borderId="0"/>
    <xf numFmtId="169" fontId="2" fillId="0" borderId="0"/>
    <xf numFmtId="187"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 fillId="0" borderId="0"/>
    <xf numFmtId="0" fontId="72" fillId="0" borderId="0"/>
    <xf numFmtId="0" fontId="72" fillId="0" borderId="0"/>
    <xf numFmtId="169" fontId="8" fillId="0" borderId="0"/>
    <xf numFmtId="169"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9" fontId="20" fillId="0" borderId="0" applyFill="0" applyBorder="0" applyAlignment="0"/>
    <xf numFmtId="190" fontId="20" fillId="0" borderId="0" applyFill="0" applyBorder="0" applyAlignment="0"/>
    <xf numFmtId="0" fontId="75" fillId="0" borderId="0">
      <alignment horizontal="center" vertical="top"/>
    </xf>
    <xf numFmtId="0" fontId="76" fillId="0" borderId="0" applyNumberFormat="0" applyFill="0" applyBorder="0" applyAlignment="0" applyProtection="0"/>
    <xf numFmtId="170" fontId="76" fillId="0" borderId="0" applyNumberFormat="0" applyFill="0" applyBorder="0" applyAlignment="0" applyProtection="0"/>
    <xf numFmtId="0" fontId="76" fillId="0" borderId="0" applyNumberFormat="0" applyFill="0" applyBorder="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170" fontId="76" fillId="0" borderId="0" applyNumberFormat="0" applyFill="0" applyBorder="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170" fontId="76" fillId="0" borderId="0" applyNumberFormat="0" applyFill="0" applyBorder="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170" fontId="76" fillId="0" borderId="0" applyNumberFormat="0" applyFill="0" applyBorder="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17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9"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9"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70"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9" fontId="77" fillId="0" borderId="47" applyNumberFormat="0" applyFill="0" applyAlignment="0" applyProtection="0"/>
    <xf numFmtId="170" fontId="77" fillId="0" borderId="47" applyNumberFormat="0" applyFill="0" applyAlignment="0" applyProtection="0"/>
    <xf numFmtId="169" fontId="77" fillId="0" borderId="47" applyNumberFormat="0" applyFill="0" applyAlignment="0" applyProtection="0"/>
    <xf numFmtId="169" fontId="77" fillId="0" borderId="47" applyNumberFormat="0" applyFill="0" applyAlignment="0" applyProtection="0"/>
    <xf numFmtId="170" fontId="77" fillId="0" borderId="47" applyNumberFormat="0" applyFill="0" applyAlignment="0" applyProtection="0"/>
    <xf numFmtId="169" fontId="77" fillId="0" borderId="47" applyNumberFormat="0" applyFill="0" applyAlignment="0" applyProtection="0"/>
    <xf numFmtId="169" fontId="77" fillId="0" borderId="47" applyNumberFormat="0" applyFill="0" applyAlignment="0" applyProtection="0"/>
    <xf numFmtId="170" fontId="77" fillId="0" borderId="47" applyNumberFormat="0" applyFill="0" applyAlignment="0" applyProtection="0"/>
    <xf numFmtId="169" fontId="77" fillId="0" borderId="47" applyNumberFormat="0" applyFill="0" applyAlignment="0" applyProtection="0"/>
    <xf numFmtId="169" fontId="77" fillId="0" borderId="47" applyNumberFormat="0" applyFill="0" applyAlignment="0" applyProtection="0"/>
    <xf numFmtId="170" fontId="77" fillId="0" borderId="47" applyNumberFormat="0" applyFill="0" applyAlignment="0" applyProtection="0"/>
    <xf numFmtId="169" fontId="77" fillId="0" borderId="47" applyNumberFormat="0" applyFill="0" applyAlignment="0" applyProtection="0"/>
    <xf numFmtId="0" fontId="30" fillId="0" borderId="47" applyNumberFormat="0" applyFill="0" applyAlignment="0" applyProtection="0"/>
    <xf numFmtId="0" fontId="8" fillId="0" borderId="48"/>
    <xf numFmtId="185" fontId="64" fillId="0" borderId="0">
      <alignment horizontal="left"/>
    </xf>
    <xf numFmtId="0" fontId="2" fillId="0" borderId="0"/>
    <xf numFmtId="0" fontId="2" fillId="0" borderId="0"/>
    <xf numFmtId="169" fontId="2" fillId="0" borderId="0"/>
    <xf numFmtId="169" fontId="2" fillId="0" borderId="0">
      <alignment horizontal="center" textRotation="90"/>
    </xf>
    <xf numFmtId="0" fontId="2" fillId="0" borderId="0">
      <alignment horizontal="center" textRotation="90"/>
    </xf>
    <xf numFmtId="169" fontId="2" fillId="0" borderId="0">
      <alignment horizontal="center" textRotation="90"/>
    </xf>
    <xf numFmtId="191"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9" fontId="79" fillId="0" borderId="0" applyNumberFormat="0" applyFill="0" applyBorder="0" applyAlignment="0" applyProtection="0"/>
    <xf numFmtId="169" fontId="79" fillId="0" borderId="0" applyNumberFormat="0" applyFill="0" applyBorder="0" applyAlignment="0" applyProtection="0"/>
    <xf numFmtId="170"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9" fontId="79" fillId="0" borderId="0" applyNumberFormat="0" applyFill="0" applyBorder="0" applyAlignment="0" applyProtection="0"/>
    <xf numFmtId="170" fontId="79" fillId="0" borderId="0" applyNumberFormat="0" applyFill="0" applyBorder="0" applyAlignment="0" applyProtection="0"/>
    <xf numFmtId="169" fontId="79" fillId="0" borderId="0" applyNumberFormat="0" applyFill="0" applyBorder="0" applyAlignment="0" applyProtection="0"/>
    <xf numFmtId="169" fontId="79" fillId="0" borderId="0" applyNumberFormat="0" applyFill="0" applyBorder="0" applyAlignment="0" applyProtection="0"/>
    <xf numFmtId="170" fontId="79" fillId="0" borderId="0" applyNumberFormat="0" applyFill="0" applyBorder="0" applyAlignment="0" applyProtection="0"/>
    <xf numFmtId="169" fontId="79" fillId="0" borderId="0" applyNumberFormat="0" applyFill="0" applyBorder="0" applyAlignment="0" applyProtection="0"/>
    <xf numFmtId="169" fontId="79" fillId="0" borderId="0" applyNumberFormat="0" applyFill="0" applyBorder="0" applyAlignment="0" applyProtection="0"/>
    <xf numFmtId="170" fontId="79" fillId="0" borderId="0" applyNumberFormat="0" applyFill="0" applyBorder="0" applyAlignment="0" applyProtection="0"/>
    <xf numFmtId="169" fontId="79" fillId="0" borderId="0" applyNumberFormat="0" applyFill="0" applyBorder="0" applyAlignment="0" applyProtection="0"/>
    <xf numFmtId="169" fontId="79" fillId="0" borderId="0" applyNumberFormat="0" applyFill="0" applyBorder="0" applyAlignment="0" applyProtection="0"/>
    <xf numFmtId="170"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5" fontId="1" fillId="0" borderId="0" applyFont="0" applyFill="0" applyBorder="0" applyAlignment="0" applyProtection="0"/>
    <xf numFmtId="0" fontId="121" fillId="0" borderId="0"/>
    <xf numFmtId="0" fontId="148" fillId="69" borderId="66"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0" applyFont="0" applyBorder="0">
      <alignment horizontal="center" wrapText="1"/>
    </xf>
    <xf numFmtId="3" fontId="2" fillId="74" borderId="119" applyFont="0">
      <alignment horizontal="right" vertical="center"/>
      <protection locked="0"/>
    </xf>
    <xf numFmtId="165"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9" fillId="0" borderId="0" applyFont="0" applyFill="0" applyBorder="0" applyAlignment="0" applyProtection="0"/>
    <xf numFmtId="8" fontId="150" fillId="0" borderId="0" applyFont="0" applyFill="0" applyBorder="0" applyAlignment="0" applyProtection="0"/>
    <xf numFmtId="8" fontId="150" fillId="0" borderId="0" applyFont="0" applyFill="0" applyBorder="0" applyAlignment="0" applyProtection="0"/>
    <xf numFmtId="202" fontId="149"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203" fontId="149" fillId="0" borderId="0" applyFont="0" applyFill="0" applyBorder="0" applyAlignment="0" applyProtection="0"/>
    <xf numFmtId="203" fontId="149" fillId="0" borderId="0" applyFont="0" applyFill="0" applyBorder="0" applyAlignment="0" applyProtection="0"/>
    <xf numFmtId="7" fontId="149" fillId="0" borderId="0" applyFont="0" applyFill="0" applyBorder="0" applyAlignment="0" applyProtection="0"/>
    <xf numFmtId="7" fontId="149" fillId="0" borderId="0" applyFont="0" applyFill="0" applyBorder="0" applyAlignment="0" applyProtection="0"/>
    <xf numFmtId="204" fontId="149" fillId="0" borderId="0" applyFont="0" applyFill="0" applyBorder="0" applyAlignment="0" applyProtection="0"/>
    <xf numFmtId="204" fontId="149"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205" fontId="105" fillId="0" borderId="0"/>
    <xf numFmtId="205" fontId="105" fillId="0" borderId="0"/>
    <xf numFmtId="205" fontId="105" fillId="0" borderId="0"/>
    <xf numFmtId="205" fontId="105" fillId="0" borderId="0"/>
    <xf numFmtId="0" fontId="105" fillId="0" borderId="0"/>
    <xf numFmtId="205" fontId="105" fillId="0" borderId="0"/>
    <xf numFmtId="5" fontId="150" fillId="0" borderId="0" applyFont="0" applyFill="0" applyBorder="0" applyAlignment="0" applyProtection="0"/>
    <xf numFmtId="5" fontId="150" fillId="0" borderId="0" applyFont="0" applyFill="0" applyBorder="0" applyAlignment="0" applyProtection="0"/>
    <xf numFmtId="202" fontId="149"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202" fontId="149" fillId="0" borderId="0" applyFont="0" applyFill="0" applyBorder="0" applyAlignment="0" applyProtection="0"/>
    <xf numFmtId="202" fontId="149" fillId="0" borderId="0" applyFont="0" applyFill="0" applyBorder="0" applyAlignment="0" applyProtection="0"/>
    <xf numFmtId="202" fontId="149" fillId="0" borderId="0" applyFont="0" applyFill="0" applyBorder="0" applyAlignment="0" applyProtection="0"/>
    <xf numFmtId="9" fontId="150" fillId="0" borderId="0" applyFont="0" applyFill="0" applyBorder="0" applyAlignment="0" applyProtection="0"/>
    <xf numFmtId="9" fontId="150" fillId="0" borderId="0" applyFont="0" applyFill="0" applyBorder="0" applyAlignment="0" applyProtection="0"/>
    <xf numFmtId="10" fontId="150" fillId="0" borderId="0" applyFont="0" applyFill="0" applyBorder="0" applyAlignment="0" applyProtection="0"/>
    <xf numFmtId="10" fontId="150" fillId="0" borderId="0" applyFont="0" applyFill="0" applyBorder="0" applyAlignment="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2" fillId="0" borderId="0" applyNumberFormat="0" applyFill="0" applyBorder="0" applyAlignment="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206" fontId="154" fillId="0" borderId="0" applyFont="0" applyFill="0" applyBorder="0" applyAlignment="0" applyProtection="0"/>
    <xf numFmtId="0" fontId="19" fillId="0" borderId="0" applyFont="0" applyFill="0" applyBorder="0" applyAlignment="0" applyProtection="0"/>
    <xf numFmtId="207" fontId="155" fillId="0" borderId="0" applyFont="0" applyFill="0" applyBorder="0" applyAlignment="0" applyProtection="0"/>
    <xf numFmtId="208" fontId="155" fillId="0" borderId="0" applyFont="0" applyFill="0" applyBorder="0" applyAlignment="0" applyProtection="0"/>
    <xf numFmtId="209" fontId="155" fillId="0" borderId="0" applyFont="0" applyFill="0" applyBorder="0" applyAlignment="0" applyProtection="0"/>
    <xf numFmtId="210" fontId="155" fillId="0" borderId="0" applyFont="0" applyFill="0" applyBorder="0" applyAlignment="0" applyProtection="0"/>
    <xf numFmtId="0" fontId="155" fillId="0" borderId="0"/>
    <xf numFmtId="0" fontId="19" fillId="0" borderId="0" applyFont="0" applyFill="0" applyBorder="0" applyAlignment="0" applyProtection="0"/>
    <xf numFmtId="211" fontId="154" fillId="0" borderId="0" applyFont="0" applyFill="0" applyBorder="0" applyAlignment="0" applyProtection="0"/>
    <xf numFmtId="0" fontId="150"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6"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3" quotePrefix="1" applyNumberFormat="0" applyFont="0" applyFill="0" applyBorder="0" applyAlignment="0" applyProtection="0">
      <alignment horizontal="centerContinuous" vertical="justify"/>
      <protection locked="0" hidden="1"/>
    </xf>
    <xf numFmtId="0" fontId="2" fillId="0" borderId="0"/>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159" fillId="0" borderId="0"/>
    <xf numFmtId="0" fontId="159"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9" fillId="0" borderId="0"/>
    <xf numFmtId="0" fontId="2" fillId="0" borderId="0"/>
    <xf numFmtId="0" fontId="2" fillId="0" borderId="0">
      <alignment horizontal="left" wrapText="1"/>
    </xf>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0" fillId="0" borderId="0"/>
    <xf numFmtId="0" fontId="160" fillId="0" borderId="0"/>
    <xf numFmtId="0" fontId="160"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xf numFmtId="0" fontId="2" fillId="0" borderId="0">
      <alignment horizontal="left" wrapText="1"/>
    </xf>
    <xf numFmtId="0" fontId="2" fillId="0" borderId="0">
      <alignment horizontal="left" wrapText="1"/>
    </xf>
    <xf numFmtId="0" fontId="159" fillId="0" borderId="0"/>
    <xf numFmtId="0" fontId="159" fillId="0" borderId="0"/>
    <xf numFmtId="0" fontId="159" fillId="0" borderId="0"/>
    <xf numFmtId="0" fontId="159" fillId="0" borderId="0"/>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2" fillId="85"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9" fillId="0" borderId="0"/>
    <xf numFmtId="0" fontId="159" fillId="0" borderId="0"/>
    <xf numFmtId="0" fontId="159" fillId="0" borderId="0"/>
    <xf numFmtId="0" fontId="159"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50" fillId="0" borderId="0"/>
    <xf numFmtId="0" fontId="2" fillId="85" borderId="0"/>
    <xf numFmtId="0" fontId="2" fillId="0" borderId="0"/>
    <xf numFmtId="0" fontId="2" fillId="0" borderId="0"/>
    <xf numFmtId="0" fontId="2" fillId="0" borderId="0" applyFont="0" applyFill="0" applyBorder="0" applyAlignment="0" applyProtection="0"/>
    <xf numFmtId="0" fontId="159" fillId="0" borderId="0"/>
    <xf numFmtId="0" fontId="159" fillId="0" borderId="0"/>
    <xf numFmtId="0" fontId="159" fillId="0" borderId="0"/>
    <xf numFmtId="0" fontId="159"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63" fillId="89"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9" fillId="0" borderId="0"/>
    <xf numFmtId="0" fontId="159" fillId="0" borderId="0"/>
    <xf numFmtId="0" fontId="159" fillId="0" borderId="0"/>
    <xf numFmtId="0" fontId="159"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9"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9"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9" fillId="0" borderId="0"/>
    <xf numFmtId="0" fontId="159"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4" fillId="0" borderId="134"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230"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7"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7"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60" fillId="0" borderId="0"/>
    <xf numFmtId="0" fontId="160" fillId="0" borderId="0"/>
    <xf numFmtId="0" fontId="160" fillId="0" borderId="0"/>
    <xf numFmtId="0" fontId="160" fillId="0" borderId="0"/>
    <xf numFmtId="0" fontId="160" fillId="0" borderId="0"/>
    <xf numFmtId="0" fontId="160"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9" fillId="0" borderId="0"/>
    <xf numFmtId="0" fontId="159" fillId="0" borderId="0"/>
    <xf numFmtId="0" fontId="2" fillId="0" borderId="0"/>
    <xf numFmtId="0" fontId="159" fillId="0" borderId="0"/>
    <xf numFmtId="0" fontId="159" fillId="0" borderId="0"/>
    <xf numFmtId="0" fontId="159" fillId="0" borderId="0"/>
    <xf numFmtId="0" fontId="8" fillId="0" borderId="0"/>
    <xf numFmtId="0" fontId="160" fillId="0" borderId="0"/>
    <xf numFmtId="0" fontId="2" fillId="0" borderId="0"/>
    <xf numFmtId="0" fontId="2" fillId="85" borderId="0"/>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2" fillId="0" borderId="0">
      <alignment horizontal="left" wrapText="1"/>
    </xf>
    <xf numFmtId="0" fontId="159" fillId="0" borderId="0"/>
    <xf numFmtId="0" fontId="159"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7" fillId="86" borderId="133"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9"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4" fillId="0" borderId="134" applyNumberFormat="0" applyFill="0" applyAlignment="0" applyProtection="0"/>
    <xf numFmtId="0" fontId="164" fillId="0" borderId="134" applyNumberFormat="0" applyFill="0" applyAlignment="0" applyProtection="0"/>
    <xf numFmtId="0" fontId="2" fillId="0" borderId="134" applyNumberFormat="0" applyFill="0" applyAlignment="0" applyProtection="0"/>
    <xf numFmtId="0" fontId="2" fillId="0" borderId="134" applyNumberFormat="0" applyFill="0" applyAlignment="0" applyProtection="0"/>
    <xf numFmtId="0" fontId="2" fillId="0" borderId="134" applyNumberFormat="0" applyFill="0" applyAlignment="0" applyProtection="0"/>
    <xf numFmtId="0" fontId="2" fillId="0" borderId="134" applyNumberFormat="0" applyFill="0" applyAlignment="0" applyProtection="0"/>
    <xf numFmtId="0" fontId="2" fillId="0" borderId="134" applyNumberFormat="0" applyFill="0" applyAlignment="0" applyProtection="0"/>
    <xf numFmtId="0" fontId="2" fillId="0" borderId="134" applyNumberFormat="0" applyFill="0" applyAlignment="0" applyProtection="0"/>
    <xf numFmtId="0" fontId="2" fillId="0" borderId="134" applyNumberFormat="0" applyFill="0" applyAlignment="0" applyProtection="0"/>
    <xf numFmtId="0" fontId="2"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2" fillId="0" borderId="134" applyNumberFormat="0" applyFill="0" applyAlignment="0" applyProtection="0"/>
    <xf numFmtId="0" fontId="2" fillId="0" borderId="134" applyNumberFormat="0" applyFill="0" applyAlignment="0" applyProtection="0"/>
    <xf numFmtId="0" fontId="2" fillId="0" borderId="134" applyNumberFormat="0" applyFill="0" applyAlignment="0" applyProtection="0"/>
    <xf numFmtId="0" fontId="2"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2"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64" fillId="0" borderId="134" applyNumberFormat="0" applyFill="0" applyAlignment="0" applyProtection="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2" fillId="0" borderId="0">
      <alignment horizontal="left" wrapText="1"/>
    </xf>
    <xf numFmtId="0" fontId="166"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2" fillId="0" borderId="135" applyNumberFormat="0" applyFill="0" applyProtection="0">
      <alignment horizontal="center"/>
    </xf>
    <xf numFmtId="0" fontId="166"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166" fillId="0" borderId="135" applyNumberFormat="0" applyFill="0" applyProtection="0">
      <alignment horizontal="center"/>
    </xf>
    <xf numFmtId="0" fontId="167" fillId="0" borderId="135" applyNumberFormat="0" applyFill="0" applyProtection="0">
      <alignment horizontal="center"/>
    </xf>
    <xf numFmtId="0" fontId="167"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2"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2"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135" applyNumberFormat="0" applyFill="0" applyProtection="0">
      <alignment horizontal="center"/>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7"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lignment horizontal="left" wrapText="1"/>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9"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70"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59" fillId="0" borderId="0"/>
    <xf numFmtId="0" fontId="159" fillId="0" borderId="0"/>
    <xf numFmtId="0" fontId="2" fillId="0" borderId="0"/>
    <xf numFmtId="0" fontId="2" fillId="0" borderId="0"/>
    <xf numFmtId="0" fontId="159" fillId="0" borderId="0"/>
    <xf numFmtId="0" fontId="159" fillId="0" borderId="0"/>
    <xf numFmtId="0" fontId="2"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159" fillId="0" borderId="0"/>
    <xf numFmtId="0" fontId="2" fillId="0" borderId="0"/>
    <xf numFmtId="0" fontId="157" fillId="86" borderId="133" quotePrefix="1" applyNumberFormat="0" applyFont="0" applyFill="0" applyBorder="0" applyAlignment="0" applyProtection="0">
      <alignment horizontal="centerContinuous" vertical="justify"/>
      <protection locked="0" hidden="1"/>
    </xf>
    <xf numFmtId="0" fontId="158" fillId="87" borderId="133" quotePrefix="1" applyNumberFormat="0" applyFont="0" applyFill="0" applyBorder="0">
      <protection locked="0" hidden="1"/>
    </xf>
    <xf numFmtId="0" fontId="2" fillId="0" borderId="0"/>
    <xf numFmtId="0" fontId="2" fillId="0" borderId="0"/>
    <xf numFmtId="0" fontId="2" fillId="0" borderId="0"/>
    <xf numFmtId="0" fontId="161"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1" fillId="0" borderId="0">
      <alignment horizontal="left" vertical="center"/>
    </xf>
    <xf numFmtId="0" fontId="159" fillId="0" borderId="0"/>
    <xf numFmtId="0" fontId="171"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2" fillId="0" borderId="0"/>
    <xf numFmtId="1" fontId="173" fillId="0" borderId="128">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4" fillId="0" borderId="0" applyFill="0" applyBorder="0" applyAlignment="0" applyProtection="0"/>
    <xf numFmtId="239" fontId="174" fillId="0" borderId="0" applyFill="0" applyBorder="0" applyAlignment="0" applyProtection="0"/>
    <xf numFmtId="239" fontId="174" fillId="0" borderId="0" applyFill="0" applyBorder="0" applyAlignment="0" applyProtection="0"/>
    <xf numFmtId="240" fontId="174" fillId="0" borderId="0" applyFill="0" applyBorder="0" applyAlignment="0" applyProtection="0"/>
    <xf numFmtId="240" fontId="174" fillId="0" borderId="0" applyFill="0" applyBorder="0" applyAlignment="0" applyProtection="0"/>
    <xf numFmtId="240" fontId="174"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5" fillId="0" borderId="64"/>
    <xf numFmtId="0" fontId="161"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243" fontId="161" fillId="0" borderId="0" applyFont="0" applyFill="0" applyBorder="0" applyAlignment="0" applyProtection="0"/>
    <xf numFmtId="243" fontId="161" fillId="0" borderId="0" applyFont="0" applyFill="0" applyBorder="0" applyAlignment="0" applyProtection="0"/>
    <xf numFmtId="243" fontId="161" fillId="0" borderId="0" applyFont="0" applyFill="0" applyBorder="0" applyAlignment="0" applyProtection="0"/>
    <xf numFmtId="243" fontId="161" fillId="0" borderId="0" applyFont="0" applyFill="0" applyBorder="0" applyAlignment="0" applyProtection="0"/>
    <xf numFmtId="0" fontId="150" fillId="0" borderId="0" applyFont="0" applyFill="0" applyBorder="0" applyAlignment="0" applyProtection="0"/>
    <xf numFmtId="14" fontId="176" fillId="0" borderId="0" applyFill="0" applyBorder="0" applyProtection="0">
      <alignment horizontal="right"/>
    </xf>
    <xf numFmtId="16" fontId="176" fillId="0" borderId="0" applyFill="0" applyBorder="0" applyProtection="0">
      <alignment horizontal="right"/>
    </xf>
    <xf numFmtId="18" fontId="176" fillId="0" borderId="0" applyFill="0" applyBorder="0" applyProtection="0">
      <alignment horizontal="right"/>
    </xf>
    <xf numFmtId="16" fontId="176" fillId="0" borderId="0" applyFill="0" applyBorder="0" applyProtection="0">
      <alignment horizontal="right"/>
    </xf>
    <xf numFmtId="22" fontId="176" fillId="0" borderId="0" applyFill="0" applyBorder="0" applyProtection="0">
      <alignment horizontal="right"/>
    </xf>
    <xf numFmtId="14" fontId="176" fillId="0" borderId="0" applyFill="0" applyBorder="0" applyProtection="0">
      <alignment horizontal="right"/>
    </xf>
    <xf numFmtId="20" fontId="176" fillId="0" borderId="0" applyFill="0" applyBorder="0" applyProtection="0">
      <alignment horizontal="right"/>
    </xf>
    <xf numFmtId="16" fontId="176" fillId="0" borderId="0" applyFill="0" applyBorder="0" applyProtection="0">
      <alignment horizontal="right"/>
    </xf>
    <xf numFmtId="16" fontId="176" fillId="0" borderId="0" applyFill="0" applyBorder="0" applyProtection="0">
      <alignment horizontal="right"/>
    </xf>
    <xf numFmtId="14" fontId="176" fillId="0" borderId="0" applyFill="0" applyBorder="0" applyProtection="0">
      <alignment horizontal="right"/>
    </xf>
    <xf numFmtId="1" fontId="176" fillId="0" borderId="0" applyFill="0" applyBorder="0" applyProtection="0">
      <alignment horizontal="right"/>
    </xf>
    <xf numFmtId="1" fontId="176" fillId="0" borderId="0" applyFill="0" applyBorder="0" applyProtection="0">
      <alignment horizontal="right"/>
    </xf>
    <xf numFmtId="1" fontId="176"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7" fillId="0" borderId="72"/>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9" fillId="101" borderId="0" applyNumberFormat="0" applyFont="0" applyBorder="0" applyProtection="0"/>
    <xf numFmtId="0" fontId="28" fillId="0" borderId="107" applyBorder="0"/>
    <xf numFmtId="0" fontId="28" fillId="0" borderId="107"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7"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0" fontId="180" fillId="0" borderId="0" applyNumberFormat="0" applyFill="0" applyBorder="0" applyAlignment="0">
      <protection locked="0"/>
    </xf>
    <xf numFmtId="246" fontId="161" fillId="0" borderId="0" applyFont="0" applyFill="0" applyBorder="0" applyAlignment="0" applyProtection="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applyProtection="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0" fontId="181" fillId="96" borderId="136"/>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2" fillId="88" borderId="119" applyNumberFormat="0" applyFont="0" applyAlignment="0"/>
    <xf numFmtId="3" fontId="182" fillId="88" borderId="119" applyNumberFormat="0" applyFont="0" applyAlignment="0"/>
    <xf numFmtId="3" fontId="182" fillId="88" borderId="119" applyNumberFormat="0" applyFont="0" applyAlignment="0"/>
    <xf numFmtId="3" fontId="182" fillId="88" borderId="119" applyNumberFormat="0" applyFont="0" applyAlignment="0"/>
    <xf numFmtId="3" fontId="182" fillId="88" borderId="119" applyNumberFormat="0" applyFont="0" applyAlignment="0"/>
    <xf numFmtId="0" fontId="161"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247" fontId="180" fillId="107" borderId="119" applyNumberFormat="0" applyFill="0" applyBorder="0" applyAlignment="0" applyProtection="0"/>
    <xf numFmtId="0"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0"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247" fontId="180" fillId="107" borderId="119" applyNumberFormat="0" applyFill="0" applyBorder="0" applyAlignment="0" applyProtection="0"/>
    <xf numFmtId="0" fontId="180" fillId="107" borderId="119" applyNumberFormat="0" applyFill="0" applyBorder="0" applyAlignment="0" applyProtection="0"/>
    <xf numFmtId="0" fontId="183" fillId="0" borderId="137"/>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4" fillId="108" borderId="138" applyNumberFormat="0" applyAlignment="0" applyProtection="0"/>
    <xf numFmtId="0" fontId="184" fillId="108" borderId="138" applyNumberFormat="0" applyAlignment="0" applyProtection="0"/>
    <xf numFmtId="0" fontId="185" fillId="0" borderId="0" applyNumberFormat="0" applyFill="0" applyAlignment="0"/>
    <xf numFmtId="0" fontId="186" fillId="0" borderId="139" applyNumberFormat="0" applyFont="0" applyFill="0" applyAlignment="0"/>
    <xf numFmtId="248"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21" fillId="63" borderId="140" applyNumberFormat="0" applyAlignment="0" applyProtection="0"/>
    <xf numFmtId="0" fontId="188" fillId="0" borderId="0" applyNumberFormat="0" applyFill="0" applyBorder="0" applyAlignment="0">
      <alignment horizontal="right"/>
    </xf>
    <xf numFmtId="38" fontId="189"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0" fillId="110"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1" fillId="110"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0"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61" fillId="0" borderId="0" applyFont="0" applyFill="0" applyBorder="0" applyAlignment="0" applyProtection="0"/>
    <xf numFmtId="250" fontId="192" fillId="0" borderId="0"/>
    <xf numFmtId="0" fontId="193" fillId="0" borderId="141"/>
    <xf numFmtId="251" fontId="2" fillId="0" borderId="0"/>
    <xf numFmtId="0" fontId="193" fillId="0" borderId="142"/>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4" fillId="108" borderId="143">
      <alignment horizontal="center" vertical="center"/>
    </xf>
    <xf numFmtId="0" fontId="184" fillId="108" borderId="143">
      <alignment horizontal="center" vertical="center"/>
    </xf>
    <xf numFmtId="0" fontId="197" fillId="0" borderId="0" applyProtection="0">
      <alignment horizontal="center"/>
    </xf>
    <xf numFmtId="0" fontId="197"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8"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45" fillId="0" borderId="0" applyNumberFormat="0" applyFill="0" applyBorder="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173" fontId="161" fillId="0" borderId="0">
      <alignment vertical="top"/>
    </xf>
    <xf numFmtId="173" fontId="161" fillId="0" borderId="0">
      <alignment vertical="top"/>
    </xf>
    <xf numFmtId="173" fontId="161" fillId="0" borderId="0">
      <alignment vertical="top"/>
    </xf>
    <xf numFmtId="0" fontId="45" fillId="0" borderId="0" applyNumberFormat="0" applyFill="0" applyBorder="0" applyProtection="0">
      <alignment horizontal="right"/>
    </xf>
    <xf numFmtId="173" fontId="200" fillId="0" borderId="0">
      <alignment horizontal="right"/>
    </xf>
    <xf numFmtId="173" fontId="200" fillId="0" borderId="0">
      <alignment horizontal="right"/>
    </xf>
    <xf numFmtId="173" fontId="200" fillId="0" borderId="0">
      <alignment horizontal="right"/>
    </xf>
    <xf numFmtId="0" fontId="200" fillId="0" borderId="0">
      <alignment horizontal="left"/>
    </xf>
    <xf numFmtId="0" fontId="201" fillId="74" borderId="0" applyNumberFormat="0" applyBorder="0" applyAlignment="0" applyProtection="0"/>
    <xf numFmtId="252" fontId="105" fillId="0" borderId="138" applyNumberFormat="0" applyFont="0" applyFill="0" applyAlignment="0">
      <alignment vertical="center"/>
    </xf>
    <xf numFmtId="0" fontId="105" fillId="0" borderId="138" applyNumberFormat="0" applyFont="0" applyFill="0"/>
    <xf numFmtId="0" fontId="105" fillId="0" borderId="138" applyNumberFormat="0" applyFont="0" applyFill="0"/>
    <xf numFmtId="0" fontId="105" fillId="0" borderId="138" applyNumberFormat="0" applyFont="0" applyFill="0"/>
    <xf numFmtId="0" fontId="105" fillId="0" borderId="138" applyNumberFormat="0" applyFont="0" applyFill="0"/>
    <xf numFmtId="0" fontId="105" fillId="0" borderId="138" applyNumberFormat="0" applyFont="0" applyFill="0"/>
    <xf numFmtId="0" fontId="105" fillId="0" borderId="138" applyNumberFormat="0" applyFont="0" applyFill="0"/>
    <xf numFmtId="0" fontId="105" fillId="0" borderId="138" applyNumberFormat="0" applyFont="0" applyFill="0"/>
    <xf numFmtId="0" fontId="105" fillId="0" borderId="138" applyNumberFormat="0" applyFont="0" applyFill="0"/>
    <xf numFmtId="252" fontId="105" fillId="0" borderId="138" applyNumberFormat="0" applyFont="0" applyFill="0" applyAlignment="0">
      <alignment vertical="center"/>
    </xf>
    <xf numFmtId="0" fontId="105" fillId="0" borderId="138" applyNumberFormat="0" applyFont="0" applyFill="0"/>
    <xf numFmtId="0" fontId="105" fillId="0" borderId="138" applyNumberFormat="0" applyFont="0" applyFill="0"/>
    <xf numFmtId="252" fontId="105" fillId="0" borderId="138" applyNumberFormat="0" applyFont="0" applyFill="0" applyAlignment="0">
      <alignment vertical="center"/>
    </xf>
    <xf numFmtId="0" fontId="105" fillId="0" borderId="138" applyNumberFormat="0" applyFont="0" applyFill="0"/>
    <xf numFmtId="0" fontId="105" fillId="0" borderId="138" applyNumberFormat="0" applyFont="0" applyFill="0"/>
    <xf numFmtId="0" fontId="105" fillId="0" borderId="138" applyNumberFormat="0" applyFont="0" applyFill="0"/>
    <xf numFmtId="0" fontId="105" fillId="0" borderId="138" applyNumberFormat="0" applyFont="0" applyFill="0"/>
    <xf numFmtId="0" fontId="105" fillId="0" borderId="138" applyNumberFormat="0" applyFont="0" applyFill="0"/>
    <xf numFmtId="0" fontId="105" fillId="0" borderId="138" applyNumberFormat="0" applyFont="0" applyFill="0"/>
    <xf numFmtId="0" fontId="105" fillId="0" borderId="138" applyNumberFormat="0" applyFont="0" applyFill="0"/>
    <xf numFmtId="0" fontId="2" fillId="72" borderId="0"/>
    <xf numFmtId="0" fontId="202" fillId="0" borderId="1" applyNumberFormat="0" applyFont="0" applyFill="0" applyAlignment="0" applyProtection="0"/>
    <xf numFmtId="0" fontId="202" fillId="0" borderId="144" applyNumberFormat="0" applyFont="0" applyFill="0" applyAlignment="0" applyProtection="0"/>
    <xf numFmtId="0" fontId="150" fillId="0" borderId="107" applyNumberFormat="0" applyFont="0" applyFill="0" applyAlignment="0" applyProtection="0"/>
    <xf numFmtId="0" fontId="150" fillId="0" borderId="107" applyNumberFormat="0" applyFont="0" applyFill="0" applyAlignment="0" applyProtection="0"/>
    <xf numFmtId="0" fontId="150" fillId="0" borderId="66" applyNumberFormat="0" applyFont="0" applyFill="0" applyAlignment="0" applyProtection="0"/>
    <xf numFmtId="0" fontId="150" fillId="0" borderId="66" applyNumberFormat="0" applyFont="0" applyFill="0" applyAlignment="0" applyProtection="0"/>
    <xf numFmtId="0" fontId="150" fillId="0" borderId="66" applyNumberFormat="0" applyFont="0" applyFill="0" applyAlignment="0" applyProtection="0"/>
    <xf numFmtId="0" fontId="150" fillId="0" borderId="64" applyNumberFormat="0" applyFont="0" applyFill="0" applyAlignment="0" applyProtection="0"/>
    <xf numFmtId="0" fontId="150" fillId="0" borderId="64"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0" fontId="2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5"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21"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6" fontId="8"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0" fontId="8"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7" fontId="8"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8" fontId="203"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5"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4" fontId="8"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44" fontId="8"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6" fontId="8"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9" fontId="203"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5"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21"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0" fontId="21" fillId="63"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3" borderId="140" applyNumberFormat="0" applyAlignment="0" applyProtection="0"/>
    <xf numFmtId="0" fontId="21" fillId="68" borderId="140" applyNumberFormat="0" applyAlignment="0" applyProtection="0"/>
    <xf numFmtId="0" fontId="21" fillId="68" borderId="140" applyNumberFormat="0" applyAlignment="0" applyProtection="0"/>
    <xf numFmtId="0" fontId="21" fillId="63" borderId="140" applyNumberFormat="0" applyAlignment="0" applyProtection="0"/>
    <xf numFmtId="0" fontId="21" fillId="63" borderId="140" applyNumberFormat="0" applyAlignment="0" applyProtection="0"/>
    <xf numFmtId="0" fontId="21" fillId="63" borderId="140" applyNumberFormat="0" applyAlignment="0" applyProtection="0"/>
    <xf numFmtId="0" fontId="21" fillId="68" borderId="140" applyNumberFormat="0" applyAlignment="0" applyProtection="0"/>
    <xf numFmtId="0" fontId="21" fillId="63" borderId="140" applyNumberFormat="0" applyAlignment="0" applyProtection="0"/>
    <xf numFmtId="0" fontId="21" fillId="63" borderId="140" applyNumberFormat="0" applyAlignment="0" applyProtection="0"/>
    <xf numFmtId="0" fontId="204" fillId="109" borderId="140" applyNumberFormat="0" applyAlignment="0" applyProtection="0"/>
    <xf numFmtId="0" fontId="146" fillId="8" borderId="30" applyNumberFormat="0" applyAlignment="0" applyProtection="0"/>
    <xf numFmtId="3" fontId="45" fillId="41" borderId="66">
      <protection hidden="1"/>
    </xf>
    <xf numFmtId="0" fontId="204" fillId="109" borderId="140" applyNumberFormat="0" applyAlignment="0" applyProtection="0"/>
    <xf numFmtId="0" fontId="23" fillId="63" borderId="140" applyNumberFormat="0" applyAlignment="0" applyProtection="0"/>
    <xf numFmtId="0" fontId="23" fillId="63" borderId="140" applyNumberFormat="0" applyAlignment="0" applyProtection="0"/>
    <xf numFmtId="0" fontId="23" fillId="63" borderId="140" applyNumberFormat="0" applyAlignment="0" applyProtection="0"/>
    <xf numFmtId="0" fontId="23" fillId="63"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04" fillId="109" borderId="140" applyNumberFormat="0" applyAlignment="0" applyProtection="0"/>
    <xf numFmtId="0" fontId="23" fillId="63" borderId="140" applyNumberFormat="0" applyAlignment="0" applyProtection="0"/>
    <xf numFmtId="0" fontId="23" fillId="63" borderId="140" applyNumberFormat="0" applyAlignment="0" applyProtection="0"/>
    <xf numFmtId="0" fontId="204" fillId="109" borderId="140" applyNumberFormat="0" applyAlignment="0" applyProtection="0"/>
    <xf numFmtId="0" fontId="204" fillId="109" borderId="140" applyNumberFormat="0" applyAlignment="0" applyProtection="0"/>
    <xf numFmtId="0" fontId="23" fillId="63" borderId="140" applyNumberFormat="0" applyAlignment="0" applyProtection="0"/>
    <xf numFmtId="0" fontId="23" fillId="63" borderId="140" applyNumberFormat="0" applyAlignment="0" applyProtection="0"/>
    <xf numFmtId="0" fontId="23" fillId="63" borderId="140" applyNumberFormat="0" applyAlignment="0" applyProtection="0"/>
    <xf numFmtId="0" fontId="150" fillId="0" borderId="0" applyFont="0" applyFill="0" applyBorder="0" applyAlignment="0" applyProtection="0"/>
    <xf numFmtId="38" fontId="150" fillId="0" borderId="0" applyFont="0" applyFill="0" applyBorder="0" applyAlignment="0" applyProtection="0"/>
    <xf numFmtId="38" fontId="150" fillId="0" borderId="0" applyFont="0" applyFill="0" applyBorder="0" applyAlignment="0" applyProtection="0"/>
    <xf numFmtId="38" fontId="150"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40" fontId="150" fillId="0" borderId="0" applyFont="0" applyFill="0" applyBorder="0" applyAlignment="0" applyProtection="0"/>
    <xf numFmtId="40" fontId="150" fillId="0" borderId="0" applyFont="0" applyFill="0" applyBorder="0" applyAlignment="0" applyProtection="0"/>
    <xf numFmtId="164" fontId="19" fillId="112" borderId="0" applyNumberFormat="0" applyFont="0" applyBorder="0" applyAlignment="0">
      <protection locked="0"/>
    </xf>
    <xf numFmtId="164" fontId="19" fillId="112" borderId="0" applyNumberFormat="0" applyFont="0" applyBorder="0" applyAlignment="0">
      <protection locked="0"/>
    </xf>
    <xf numFmtId="0" fontId="52" fillId="0" borderId="43" applyNumberFormat="0" applyFill="0" applyAlignment="0" applyProtection="0"/>
    <xf numFmtId="0" fontId="24" fillId="64"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5" fillId="0" borderId="66" applyBorder="0"/>
    <xf numFmtId="260" fontId="206" fillId="0" borderId="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113" borderId="38" applyNumberFormat="0" applyAlignment="0" applyProtection="0"/>
    <xf numFmtId="0" fontId="26" fillId="113" borderId="38" applyNumberFormat="0" applyAlignment="0" applyProtection="0"/>
    <xf numFmtId="0" fontId="26" fillId="113" borderId="38" applyNumberFormat="0" applyAlignment="0" applyProtection="0"/>
    <xf numFmtId="0" fontId="26" fillId="113" borderId="38" applyNumberFormat="0" applyAlignment="0" applyProtection="0"/>
    <xf numFmtId="0" fontId="24" fillId="64" borderId="38" applyNumberFormat="0" applyAlignment="0" applyProtection="0"/>
    <xf numFmtId="0" fontId="24"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vertical="center"/>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xf>
    <xf numFmtId="3" fontId="207" fillId="69" borderId="119" applyFont="0" applyFill="0" applyProtection="0">
      <alignment horizontal="right" vertical="center"/>
    </xf>
    <xf numFmtId="10" fontId="208" fillId="0" borderId="0">
      <alignment vertical="center"/>
    </xf>
    <xf numFmtId="3" fontId="208"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9" fillId="0" borderId="145"/>
    <xf numFmtId="201" fontId="210" fillId="0" borderId="0" applyFont="0" applyFill="0" applyBorder="0" applyAlignment="0" applyProtection="0"/>
    <xf numFmtId="0" fontId="211" fillId="0" borderId="0"/>
    <xf numFmtId="0" fontId="211" fillId="0" borderId="0"/>
    <xf numFmtId="0" fontId="211" fillId="0" borderId="0"/>
    <xf numFmtId="0" fontId="211" fillId="0" borderId="0"/>
    <xf numFmtId="261" fontId="2" fillId="0" borderId="0"/>
    <xf numFmtId="261" fontId="2" fillId="0" borderId="0"/>
    <xf numFmtId="261" fontId="2" fillId="0" borderId="0"/>
    <xf numFmtId="261" fontId="2" fillId="0" borderId="0"/>
    <xf numFmtId="217" fontId="212" fillId="0" borderId="0">
      <alignment horizontal="right" vertical="center" wrapText="1"/>
    </xf>
    <xf numFmtId="217" fontId="212" fillId="0" borderId="0">
      <alignment horizontal="right" vertical="center" wrapText="1"/>
    </xf>
    <xf numFmtId="217" fontId="212"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254" fontId="8"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44" fontId="8"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38" fontId="213"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4" fillId="0" borderId="0">
      <alignment horizontal="center"/>
      <protection locked="0"/>
    </xf>
    <xf numFmtId="0" fontId="2" fillId="0" borderId="0" applyFont="0" applyFill="0" applyBorder="0" applyAlignment="0" applyProtection="0"/>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3" fillId="0" borderId="0" applyFont="0" applyFill="0" applyBorder="0" applyAlignment="0" applyProtection="0">
      <alignment horizontal="right"/>
    </xf>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3" fontId="163"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3" fillId="0" borderId="0" applyFont="0" applyFill="0" applyBorder="0" applyAlignment="0" applyProtection="0">
      <alignment horizontal="right"/>
    </xf>
    <xf numFmtId="264" fontId="163" fillId="0" borderId="0" applyFont="0" applyFill="0" applyBorder="0" applyAlignment="0" applyProtection="0">
      <alignment horizontal="right"/>
    </xf>
    <xf numFmtId="165" fontId="2" fillId="0" borderId="0" applyFont="0" applyFill="0" applyBorder="0" applyAlignment="0" applyProtection="0"/>
    <xf numFmtId="264" fontId="163" fillId="0" borderId="0" applyFont="0" applyFill="0" applyBorder="0" applyProtection="0"/>
    <xf numFmtId="165" fontId="2" fillId="0" borderId="0" applyFont="0" applyFill="0" applyBorder="0" applyAlignment="0" applyProtection="0"/>
    <xf numFmtId="264" fontId="163" fillId="0" borderId="0" applyFont="0" applyFill="0" applyBorder="0" applyProtection="0"/>
    <xf numFmtId="264" fontId="163" fillId="0" borderId="0" applyFont="0" applyFill="0" applyBorder="0" applyAlignment="0" applyProtection="0">
      <alignment horizontal="right"/>
    </xf>
    <xf numFmtId="165" fontId="2" fillId="0" borderId="0" applyFont="0" applyFill="0" applyBorder="0" applyAlignment="0" applyProtection="0"/>
    <xf numFmtId="165" fontId="2" fillId="0" borderId="0" applyFont="0" applyFill="0" applyBorder="0" applyAlignment="0" applyProtection="0"/>
    <xf numFmtId="264" fontId="163" fillId="0" borderId="0" applyFont="0" applyFill="0" applyBorder="0" applyAlignment="0" applyProtection="0">
      <alignment horizontal="right"/>
    </xf>
    <xf numFmtId="264" fontId="163" fillId="0" borderId="0" applyFont="0" applyFill="0" applyBorder="0" applyProtection="0"/>
    <xf numFmtId="264" fontId="163" fillId="0" borderId="0" applyFont="0" applyFill="0" applyBorder="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165" fontId="2" fillId="0" borderId="0" applyFont="0" applyFill="0" applyBorder="0" applyAlignment="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165" fontId="2" fillId="0" borderId="0" applyFont="0" applyFill="0" applyBorder="0" applyAlignment="0" applyProtection="0"/>
    <xf numFmtId="165"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64" fontId="163" fillId="0" borderId="0" applyFont="0" applyFill="0" applyBorder="0" applyAlignment="0" applyProtection="0">
      <alignment horizontal="right"/>
    </xf>
    <xf numFmtId="264" fontId="163" fillId="0" borderId="0" applyFont="0" applyFill="0" applyBorder="0" applyAlignment="0" applyProtection="0">
      <alignment horizontal="right"/>
    </xf>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Alignment="0" applyProtection="0">
      <alignment horizontal="right"/>
    </xf>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64" fontId="163" fillId="0" borderId="0" applyFont="0" applyFill="0" applyBorder="0" applyProtection="0"/>
    <xf numFmtId="165" fontId="2" fillId="0" borderId="0" applyFont="0" applyFill="0" applyBorder="0" applyAlignment="0" applyProtection="0"/>
    <xf numFmtId="264" fontId="163" fillId="0" borderId="0" applyFont="0" applyFill="0" applyBorder="0" applyProtection="0"/>
    <xf numFmtId="264" fontId="163" fillId="0" borderId="0" applyFont="0" applyFill="0" applyBorder="0" applyAlignment="0" applyProtection="0">
      <alignment horizontal="right"/>
    </xf>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3"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215"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10" fillId="0" borderId="129">
      <alignment vertical="center"/>
    </xf>
    <xf numFmtId="201" fontId="2" fillId="0" borderId="0" applyFont="0" applyFill="0" applyBorder="0" applyAlignment="0" applyProtection="0"/>
    <xf numFmtId="3" fontId="210" fillId="0" borderId="129">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29">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29">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10" fillId="0" borderId="129">
      <alignment vertical="center"/>
    </xf>
    <xf numFmtId="201" fontId="2" fillId="0" borderId="0" applyFont="0" applyFill="0" applyBorder="0" applyAlignment="0" applyProtection="0"/>
    <xf numFmtId="3" fontId="210" fillId="0" borderId="129">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29">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29">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10" fillId="0" borderId="129">
      <alignment vertical="center"/>
    </xf>
    <xf numFmtId="201" fontId="2" fillId="0" borderId="0" applyFont="0" applyFill="0" applyBorder="0" applyAlignment="0" applyProtection="0"/>
    <xf numFmtId="3" fontId="210" fillId="0" borderId="129">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29">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29">
      <alignment vertical="center"/>
    </xf>
    <xf numFmtId="221" fontId="149" fillId="0" borderId="0" applyFont="0" applyFill="0" applyBorder="0" applyAlignment="0" applyProtection="0"/>
    <xf numFmtId="221" fontId="149" fillId="0" borderId="0" applyFont="0" applyFill="0" applyBorder="0" applyAlignment="0" applyProtection="0"/>
    <xf numFmtId="3" fontId="210" fillId="0" borderId="129">
      <alignment vertical="center"/>
    </xf>
    <xf numFmtId="39"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3" fontId="210" fillId="0" borderId="129">
      <alignment vertical="center"/>
    </xf>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3" fontId="210" fillId="0" borderId="129">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6" fillId="111" borderId="0" applyBorder="0">
      <alignment horizontal="left"/>
    </xf>
    <xf numFmtId="0" fontId="217" fillId="114" borderId="0" applyNumberFormat="0" applyBorder="0">
      <alignment horizontal="left"/>
    </xf>
    <xf numFmtId="0" fontId="29"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9" fillId="73" borderId="146" applyNumberFormat="0" applyFont="0" applyAlignment="0" applyProtection="0"/>
    <xf numFmtId="0" fontId="29" fillId="73" borderId="146" applyNumberFormat="0" applyFont="0" applyAlignment="0" applyProtection="0"/>
    <xf numFmtId="0" fontId="29" fillId="73" borderId="146" applyNumberFormat="0" applyFont="0" applyAlignment="0" applyProtection="0"/>
    <xf numFmtId="3" fontId="210" fillId="0" borderId="129">
      <alignment vertical="center"/>
    </xf>
    <xf numFmtId="0" fontId="29" fillId="73" borderId="146" applyNumberFormat="0" applyFont="0" applyAlignment="0" applyProtection="0"/>
    <xf numFmtId="0" fontId="29"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71" fillId="73" borderId="146" applyNumberFormat="0" applyFont="0" applyAlignment="0" applyProtection="0"/>
    <xf numFmtId="164" fontId="2" fillId="0" borderId="0" applyFont="0" applyFill="0" applyBorder="0" applyAlignment="0" applyProtection="0"/>
    <xf numFmtId="164" fontId="2" fillId="0" borderId="0" applyFont="0" applyFill="0" applyBorder="0" applyAlignment="0" applyProtection="0"/>
    <xf numFmtId="173" fontId="218" fillId="0" borderId="0" applyFill="0" applyBorder="0">
      <alignment horizontal="left"/>
    </xf>
    <xf numFmtId="0" fontId="219" fillId="115" borderId="0"/>
    <xf numFmtId="0" fontId="24" fillId="64" borderId="38"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20" fillId="0" borderId="0" applyNumberFormat="0" applyAlignment="0">
      <alignment horizontal="left"/>
    </xf>
    <xf numFmtId="0" fontId="221" fillId="0" borderId="123" applyNumberFormat="0" applyFill="0" applyBorder="0" applyAlignment="0" applyProtection="0">
      <alignment horizontal="center"/>
      <protection locked="0"/>
    </xf>
    <xf numFmtId="0" fontId="222" fillId="0" borderId="123" applyNumberFormat="0" applyFill="0" applyBorder="0">
      <protection locked="0"/>
    </xf>
    <xf numFmtId="0" fontId="222" fillId="0" borderId="123" applyNumberFormat="0" applyFill="0" applyBorder="0">
      <protection locked="0"/>
    </xf>
    <xf numFmtId="0" fontId="222" fillId="0" borderId="123" applyNumberFormat="0" applyFill="0" applyBorder="0">
      <protection locked="0"/>
    </xf>
    <xf numFmtId="0" fontId="222" fillId="0" borderId="123" applyNumberFormat="0" applyFill="0" applyBorder="0">
      <protection locked="0"/>
    </xf>
    <xf numFmtId="0" fontId="222" fillId="0" borderId="123" applyNumberFormat="0" applyFill="0" applyBorder="0">
      <protection locked="0"/>
    </xf>
    <xf numFmtId="0" fontId="222" fillId="0" borderId="123" applyNumberFormat="0" applyFill="0" applyBorder="0">
      <protection locked="0"/>
    </xf>
    <xf numFmtId="0" fontId="222" fillId="0" borderId="123" applyNumberFormat="0" applyFill="0" applyBorder="0">
      <protection locked="0"/>
    </xf>
    <xf numFmtId="0" fontId="222" fillId="0" borderId="123" applyNumberFormat="0" applyFill="0" applyBorder="0">
      <protection locked="0"/>
    </xf>
    <xf numFmtId="0" fontId="221" fillId="0" borderId="123" applyNumberFormat="0" applyFill="0" applyBorder="0" applyAlignment="0" applyProtection="0">
      <alignment horizontal="center"/>
      <protection locked="0"/>
    </xf>
    <xf numFmtId="0" fontId="221" fillId="0" borderId="123" applyNumberFormat="0" applyFill="0" applyBorder="0" applyAlignment="0" applyProtection="0">
      <alignment horizontal="center"/>
      <protection locked="0"/>
    </xf>
    <xf numFmtId="3" fontId="210" fillId="0" borderId="129">
      <alignment vertical="center"/>
    </xf>
    <xf numFmtId="0" fontId="221" fillId="0" borderId="123" applyNumberFormat="0" applyFill="0" applyBorder="0" applyAlignment="0" applyProtection="0">
      <alignment horizontal="center"/>
      <protection locked="0"/>
    </xf>
    <xf numFmtId="0" fontId="221" fillId="0" borderId="123" applyNumberFormat="0" applyFill="0" applyBorder="0" applyAlignment="0" applyProtection="0">
      <alignment horizontal="center"/>
      <protection locked="0"/>
    </xf>
    <xf numFmtId="3" fontId="210" fillId="0" borderId="129">
      <alignment vertical="center"/>
    </xf>
    <xf numFmtId="0" fontId="222" fillId="0" borderId="123" applyNumberFormat="0" applyFill="0" applyBorder="0">
      <protection locked="0"/>
    </xf>
    <xf numFmtId="0" fontId="222" fillId="0" borderId="123" applyNumberFormat="0" applyFill="0" applyBorder="0">
      <protection locked="0"/>
    </xf>
    <xf numFmtId="3" fontId="210" fillId="0" borderId="129">
      <alignment vertical="center"/>
    </xf>
    <xf numFmtId="0" fontId="222" fillId="0" borderId="123" applyNumberFormat="0" applyFill="0" applyBorder="0">
      <protection locked="0"/>
    </xf>
    <xf numFmtId="0" fontId="222" fillId="0" borderId="123" applyNumberFormat="0" applyFill="0" applyBorder="0">
      <protection locked="0"/>
    </xf>
    <xf numFmtId="3" fontId="210" fillId="0" borderId="129">
      <alignment vertical="center"/>
    </xf>
    <xf numFmtId="0" fontId="222" fillId="0" borderId="123" applyNumberFormat="0" applyFill="0" applyBorder="0">
      <protection locked="0"/>
    </xf>
    <xf numFmtId="0" fontId="222" fillId="0" borderId="123" applyNumberFormat="0" applyFill="0" applyBorder="0">
      <protection locked="0"/>
    </xf>
    <xf numFmtId="0" fontId="222" fillId="0" borderId="123" applyNumberFormat="0" applyFill="0" applyBorder="0">
      <protection locked="0"/>
    </xf>
    <xf numFmtId="0" fontId="222" fillId="0" borderId="123" applyNumberFormat="0" applyFill="0" applyBorder="0">
      <protection locked="0"/>
    </xf>
    <xf numFmtId="3" fontId="210" fillId="0" borderId="129">
      <alignment vertical="center"/>
    </xf>
    <xf numFmtId="3" fontId="223" fillId="0" borderId="147" applyNumberFormat="0" applyAlignment="0">
      <alignment vertical="center"/>
    </xf>
    <xf numFmtId="0" fontId="223" fillId="0" borderId="147" applyNumberFormat="0"/>
    <xf numFmtId="0" fontId="223" fillId="0" borderId="147" applyNumberFormat="0"/>
    <xf numFmtId="0" fontId="223" fillId="0" borderId="147" applyNumberFormat="0"/>
    <xf numFmtId="0" fontId="223" fillId="0" borderId="147" applyNumberFormat="0"/>
    <xf numFmtId="0" fontId="223" fillId="0" borderId="147" applyNumberFormat="0"/>
    <xf numFmtId="0" fontId="223" fillId="0" borderId="147" applyNumberFormat="0"/>
    <xf numFmtId="0" fontId="223" fillId="0" borderId="147" applyNumberFormat="0"/>
    <xf numFmtId="0" fontId="223" fillId="0" borderId="147" applyNumberFormat="0"/>
    <xf numFmtId="0" fontId="223" fillId="0" borderId="147" applyNumberFormat="0"/>
    <xf numFmtId="0" fontId="223" fillId="0" borderId="147" applyNumberFormat="0"/>
    <xf numFmtId="3" fontId="210" fillId="0" borderId="129">
      <alignment vertical="center"/>
    </xf>
    <xf numFmtId="0" fontId="223" fillId="0" borderId="147" applyNumberFormat="0"/>
    <xf numFmtId="0" fontId="223" fillId="0" borderId="147" applyNumberFormat="0"/>
    <xf numFmtId="0" fontId="223" fillId="0" borderId="147" applyNumberFormat="0"/>
    <xf numFmtId="0" fontId="223" fillId="0" borderId="147" applyNumberFormat="0"/>
    <xf numFmtId="0" fontId="223" fillId="0" borderId="147" applyNumberFormat="0"/>
    <xf numFmtId="0" fontId="223" fillId="0" borderId="147" applyNumberFormat="0"/>
    <xf numFmtId="0" fontId="223" fillId="0" borderId="147" applyNumberFormat="0"/>
    <xf numFmtId="0" fontId="223" fillId="0" borderId="147" applyNumberFormat="0"/>
    <xf numFmtId="0" fontId="2" fillId="0" borderId="0" applyFont="0" applyFill="0" applyBorder="0" applyAlignment="0" applyProtection="0"/>
    <xf numFmtId="265" fontId="224"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10" fillId="0" borderId="129">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 fontId="210" fillId="0" borderId="129">
      <alignment vertical="center"/>
    </xf>
    <xf numFmtId="196" fontId="2" fillId="0" borderId="0" applyFont="0" applyFill="0" applyBorder="0" applyAlignment="0" applyProtection="0"/>
    <xf numFmtId="196"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21" fontId="8"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3" fontId="210" fillId="0" borderId="129">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3" fillId="0" borderId="0" applyFont="0" applyFill="0" applyBorder="0" applyAlignment="0" applyProtection="0">
      <alignment horizontal="right"/>
    </xf>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267" fontId="163" fillId="0" borderId="0" applyFont="0" applyFill="0" applyBorder="0" applyAlignment="0" applyProtection="0">
      <alignment horizontal="right"/>
    </xf>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267" fontId="163" fillId="0" borderId="0" applyFont="0" applyFill="0" applyBorder="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3" fontId="210" fillId="0" borderId="129">
      <alignment vertical="center"/>
    </xf>
    <xf numFmtId="3" fontId="210" fillId="0" borderId="129">
      <alignment vertical="center"/>
    </xf>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3" fillId="0" borderId="0" applyFont="0" applyFill="0" applyBorder="0" applyProtection="0"/>
    <xf numFmtId="3" fontId="210" fillId="0" borderId="129">
      <alignment vertical="center"/>
    </xf>
    <xf numFmtId="3" fontId="210" fillId="0" borderId="129">
      <alignment vertical="center"/>
    </xf>
    <xf numFmtId="267" fontId="163" fillId="0" borderId="0" applyFont="0" applyFill="0" applyBorder="0" applyProtection="0"/>
    <xf numFmtId="267" fontId="163" fillId="0" borderId="0" applyFont="0" applyFill="0" applyBorder="0" applyProtection="0"/>
    <xf numFmtId="3" fontId="210" fillId="0" borderId="129">
      <alignment vertical="center"/>
    </xf>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3" fontId="210" fillId="0" borderId="129">
      <alignment vertical="center"/>
    </xf>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267" fontId="163" fillId="0" borderId="0" applyFont="0" applyFill="0" applyBorder="0" applyProtection="0"/>
    <xf numFmtId="3" fontId="210" fillId="0" borderId="129">
      <alignment vertical="center"/>
    </xf>
    <xf numFmtId="267" fontId="163" fillId="0" borderId="0" applyFont="0" applyFill="0" applyBorder="0" applyProtection="0"/>
    <xf numFmtId="267" fontId="163" fillId="0" borderId="0" applyFont="0" applyFill="0" applyBorder="0" applyProtection="0"/>
    <xf numFmtId="3" fontId="210" fillId="0" borderId="129">
      <alignment vertical="center"/>
    </xf>
    <xf numFmtId="197" fontId="2" fillId="0" borderId="0" applyFont="0" applyFill="0" applyBorder="0" applyAlignment="0" applyProtection="0"/>
    <xf numFmtId="3" fontId="210" fillId="0" borderId="129">
      <alignment vertical="center"/>
    </xf>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267" fontId="163" fillId="0" borderId="0" applyFont="0" applyFill="0" applyBorder="0" applyProtection="0"/>
    <xf numFmtId="197" fontId="2" fillId="0" borderId="0" applyFont="0" applyFill="0" applyBorder="0" applyAlignment="0" applyProtection="0"/>
    <xf numFmtId="3" fontId="210" fillId="0" borderId="129">
      <alignment vertical="center"/>
    </xf>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29">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10" fillId="0" borderId="129">
      <alignment vertical="center"/>
    </xf>
    <xf numFmtId="3" fontId="210" fillId="0" borderId="129">
      <alignment vertical="center"/>
    </xf>
    <xf numFmtId="268" fontId="225" fillId="0" borderId="0"/>
    <xf numFmtId="0" fontId="2" fillId="0" borderId="0" applyNumberFormat="0" applyFont="0" applyFill="0" applyBorder="0" applyAlignment="0" applyProtection="0"/>
    <xf numFmtId="268" fontId="225" fillId="0" borderId="0"/>
    <xf numFmtId="3" fontId="210" fillId="0" borderId="129">
      <alignment vertical="center"/>
    </xf>
    <xf numFmtId="268" fontId="225" fillId="0" borderId="0"/>
    <xf numFmtId="3" fontId="210" fillId="0" borderId="129">
      <alignment vertical="center"/>
    </xf>
    <xf numFmtId="268" fontId="225" fillId="0" borderId="0"/>
    <xf numFmtId="3" fontId="210" fillId="0" borderId="129">
      <alignment vertical="center"/>
    </xf>
    <xf numFmtId="3" fontId="210" fillId="0" borderId="129">
      <alignment vertical="center"/>
    </xf>
    <xf numFmtId="0" fontId="2" fillId="0" borderId="0" applyNumberFormat="0" applyFont="0" applyFill="0" applyBorder="0" applyAlignment="0" applyProtection="0"/>
    <xf numFmtId="268" fontId="225" fillId="0" borderId="0"/>
    <xf numFmtId="268" fontId="225" fillId="0" borderId="0"/>
    <xf numFmtId="3" fontId="210" fillId="0" borderId="129">
      <alignment vertical="center"/>
    </xf>
    <xf numFmtId="3" fontId="210" fillId="0" borderId="129">
      <alignment vertical="center"/>
    </xf>
    <xf numFmtId="0" fontId="225" fillId="0" borderId="0"/>
    <xf numFmtId="0" fontId="2" fillId="0" borderId="0" applyNumberFormat="0" applyFont="0" applyFill="0" applyBorder="0" applyAlignment="0" applyProtection="0"/>
    <xf numFmtId="3" fontId="210" fillId="0" borderId="129">
      <alignment vertical="center"/>
    </xf>
    <xf numFmtId="0" fontId="225" fillId="0" borderId="0"/>
    <xf numFmtId="3" fontId="210" fillId="0" borderId="129">
      <alignment vertical="center"/>
    </xf>
    <xf numFmtId="0" fontId="225" fillId="0" borderId="0"/>
    <xf numFmtId="3" fontId="210" fillId="0" borderId="129">
      <alignment vertical="center"/>
    </xf>
    <xf numFmtId="0" fontId="225" fillId="0" borderId="0"/>
    <xf numFmtId="3" fontId="210" fillId="0" borderId="129">
      <alignment vertical="center"/>
    </xf>
    <xf numFmtId="3" fontId="210" fillId="0" borderId="129">
      <alignment vertical="center"/>
    </xf>
    <xf numFmtId="0" fontId="2" fillId="0" borderId="0" applyNumberFormat="0" applyFont="0" applyFill="0" applyBorder="0" applyAlignment="0" applyProtection="0"/>
    <xf numFmtId="0" fontId="225" fillId="0" borderId="0"/>
    <xf numFmtId="0" fontId="225" fillId="0" borderId="0"/>
    <xf numFmtId="3" fontId="210" fillId="0" borderId="129">
      <alignment vertical="center"/>
    </xf>
    <xf numFmtId="3" fontId="210" fillId="0" borderId="129">
      <alignment vertical="center"/>
    </xf>
    <xf numFmtId="0" fontId="225" fillId="0" borderId="0"/>
    <xf numFmtId="3" fontId="210" fillId="0" borderId="129">
      <alignment vertical="center"/>
    </xf>
    <xf numFmtId="0" fontId="225" fillId="0" borderId="0"/>
    <xf numFmtId="0" fontId="225" fillId="0" borderId="0"/>
    <xf numFmtId="3" fontId="210" fillId="0" borderId="129">
      <alignment vertical="center"/>
    </xf>
    <xf numFmtId="3" fontId="210" fillId="0" borderId="129">
      <alignment vertical="center"/>
    </xf>
    <xf numFmtId="0" fontId="225" fillId="0" borderId="0"/>
    <xf numFmtId="3" fontId="210" fillId="0" borderId="129">
      <alignment vertical="center"/>
    </xf>
    <xf numFmtId="268" fontId="225" fillId="0" borderId="0"/>
    <xf numFmtId="3" fontId="210" fillId="0" borderId="129">
      <alignment vertical="center"/>
    </xf>
    <xf numFmtId="268" fontId="225" fillId="0" borderId="0"/>
    <xf numFmtId="268" fontId="225" fillId="0" borderId="0"/>
    <xf numFmtId="3" fontId="210" fillId="0" borderId="129">
      <alignment vertical="center"/>
    </xf>
    <xf numFmtId="3" fontId="210" fillId="0" borderId="129">
      <alignment vertical="center"/>
    </xf>
    <xf numFmtId="0" fontId="225" fillId="0" borderId="0"/>
    <xf numFmtId="0" fontId="225" fillId="0" borderId="0"/>
    <xf numFmtId="3" fontId="210" fillId="0" borderId="129">
      <alignment vertical="center"/>
    </xf>
    <xf numFmtId="0" fontId="225" fillId="0" borderId="0"/>
    <xf numFmtId="3" fontId="210" fillId="0" borderId="129">
      <alignment vertical="center"/>
    </xf>
    <xf numFmtId="0" fontId="225" fillId="0" borderId="0"/>
    <xf numFmtId="3" fontId="210" fillId="0" borderId="129">
      <alignment vertical="center"/>
    </xf>
    <xf numFmtId="0" fontId="225" fillId="0" borderId="0"/>
    <xf numFmtId="3" fontId="210" fillId="0" borderId="129">
      <alignment vertical="center"/>
    </xf>
    <xf numFmtId="3" fontId="210" fillId="0" borderId="129">
      <alignment vertical="center"/>
    </xf>
    <xf numFmtId="0" fontId="225" fillId="0" borderId="0"/>
    <xf numFmtId="3" fontId="210" fillId="0" borderId="129">
      <alignment vertical="center"/>
    </xf>
    <xf numFmtId="0" fontId="225" fillId="0" borderId="0"/>
    <xf numFmtId="0" fontId="225" fillId="0" borderId="0"/>
    <xf numFmtId="3" fontId="210" fillId="0" borderId="129">
      <alignment vertical="center"/>
    </xf>
    <xf numFmtId="3" fontId="210" fillId="0" borderId="129">
      <alignment vertical="center"/>
    </xf>
    <xf numFmtId="0" fontId="225" fillId="0" borderId="0"/>
    <xf numFmtId="3" fontId="210" fillId="0" borderId="129">
      <alignment vertical="center"/>
    </xf>
    <xf numFmtId="268" fontId="225" fillId="0" borderId="0"/>
    <xf numFmtId="268" fontId="225" fillId="0" borderId="0"/>
    <xf numFmtId="3" fontId="210" fillId="0" borderId="129">
      <alignment vertical="center"/>
    </xf>
    <xf numFmtId="268" fontId="225" fillId="0" borderId="0"/>
    <xf numFmtId="3" fontId="210" fillId="0" borderId="129">
      <alignment vertical="center"/>
    </xf>
    <xf numFmtId="268" fontId="225" fillId="0" borderId="0"/>
    <xf numFmtId="3" fontId="210" fillId="0" borderId="129">
      <alignment vertical="center"/>
    </xf>
    <xf numFmtId="268" fontId="225" fillId="0" borderId="0"/>
    <xf numFmtId="3" fontId="210" fillId="0" borderId="129">
      <alignment vertical="center"/>
    </xf>
    <xf numFmtId="3" fontId="210" fillId="0" borderId="129">
      <alignment vertical="center"/>
    </xf>
    <xf numFmtId="268" fontId="225" fillId="0" borderId="0"/>
    <xf numFmtId="3" fontId="210" fillId="0" borderId="129">
      <alignment vertical="center"/>
    </xf>
    <xf numFmtId="268" fontId="225" fillId="0" borderId="0"/>
    <xf numFmtId="268" fontId="225" fillId="0" borderId="0"/>
    <xf numFmtId="3" fontId="210" fillId="0" borderId="129">
      <alignment vertical="center"/>
    </xf>
    <xf numFmtId="3" fontId="210" fillId="0" borderId="129">
      <alignment vertical="center"/>
    </xf>
    <xf numFmtId="268" fontId="225" fillId="0" borderId="0"/>
    <xf numFmtId="3" fontId="210" fillId="0" borderId="129">
      <alignment vertical="center"/>
    </xf>
    <xf numFmtId="268" fontId="225" fillId="0" borderId="0"/>
    <xf numFmtId="3" fontId="210" fillId="0" borderId="129">
      <alignment vertical="center"/>
    </xf>
    <xf numFmtId="0" fontId="226" fillId="0" borderId="0" applyNumberFormat="0" applyFont="0" applyBorder="0" applyAlignment="0"/>
    <xf numFmtId="0" fontId="226"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48" applyNumberFormat="0" applyFont="0" applyBorder="0" applyAlignment="0" applyProtection="0">
      <alignment horizontal="centerContinuous"/>
    </xf>
    <xf numFmtId="0" fontId="9" fillId="69" borderId="148" applyNumberFormat="0" applyFont="0" applyBorder="0" applyProtection="0"/>
    <xf numFmtId="0" fontId="9" fillId="69" borderId="148" applyNumberFormat="0" applyFont="0" applyBorder="0" applyProtection="0"/>
    <xf numFmtId="0" fontId="9" fillId="69" borderId="148" applyNumberFormat="0" applyFont="0" applyBorder="0" applyProtection="0"/>
    <xf numFmtId="0" fontId="9" fillId="69" borderId="148" applyNumberFormat="0" applyFont="0" applyBorder="0" applyProtection="0"/>
    <xf numFmtId="0" fontId="9" fillId="69" borderId="148" applyNumberFormat="0" applyFont="0" applyBorder="0" applyProtection="0"/>
    <xf numFmtId="0" fontId="9" fillId="69" borderId="148" applyNumberFormat="0" applyFont="0" applyBorder="0" applyProtection="0"/>
    <xf numFmtId="0" fontId="9" fillId="69" borderId="148" applyNumberFormat="0" applyFont="0" applyBorder="0" applyProtection="0"/>
    <xf numFmtId="0" fontId="9" fillId="69" borderId="148" applyNumberFormat="0" applyFont="0" applyBorder="0" applyProtection="0"/>
    <xf numFmtId="0" fontId="9" fillId="69" borderId="148" applyNumberFormat="0" applyFont="0" applyBorder="0" applyProtection="0"/>
    <xf numFmtId="0" fontId="9" fillId="69" borderId="148" applyNumberFormat="0" applyFont="0" applyBorder="0" applyProtection="0"/>
    <xf numFmtId="0" fontId="2" fillId="0" borderId="0" applyNumberFormat="0" applyFont="0" applyFill="0" applyBorder="0" applyAlignment="0" applyProtection="0"/>
    <xf numFmtId="0" fontId="9" fillId="69" borderId="148" applyNumberFormat="0" applyFont="0" applyBorder="0" applyProtection="0"/>
    <xf numFmtId="3" fontId="210" fillId="0" borderId="129">
      <alignment vertical="center"/>
    </xf>
    <xf numFmtId="0" fontId="2" fillId="0" borderId="0" applyNumberFormat="0" applyFont="0" applyFill="0" applyBorder="0" applyAlignment="0" applyProtection="0"/>
    <xf numFmtId="0" fontId="9" fillId="69" borderId="148" applyNumberFormat="0" applyFont="0" applyBorder="0" applyProtection="0"/>
    <xf numFmtId="3" fontId="210" fillId="0" borderId="129">
      <alignment vertical="center"/>
    </xf>
    <xf numFmtId="0" fontId="9" fillId="69" borderId="148" applyNumberFormat="0" applyFont="0" applyBorder="0" applyProtection="0"/>
    <xf numFmtId="0" fontId="9" fillId="69" borderId="148" applyNumberFormat="0" applyFont="0" applyBorder="0" applyProtection="0"/>
    <xf numFmtId="3" fontId="210" fillId="0" borderId="129">
      <alignment vertical="center"/>
    </xf>
    <xf numFmtId="0" fontId="9" fillId="69" borderId="148" applyNumberFormat="0" applyFont="0" applyBorder="0" applyProtection="0"/>
    <xf numFmtId="0" fontId="9" fillId="69" borderId="148" applyNumberFormat="0" applyFont="0" applyBorder="0" applyProtection="0"/>
    <xf numFmtId="3" fontId="210" fillId="0" borderId="129">
      <alignment vertical="center"/>
    </xf>
    <xf numFmtId="0" fontId="9" fillId="69" borderId="148" applyNumberFormat="0" applyFont="0" applyBorder="0" applyProtection="0"/>
    <xf numFmtId="0" fontId="9" fillId="69" borderId="148" applyNumberFormat="0" applyFont="0" applyBorder="0" applyProtection="0"/>
    <xf numFmtId="0" fontId="9" fillId="69" borderId="148" applyNumberFormat="0" applyFont="0" applyBorder="0" applyProtection="0"/>
    <xf numFmtId="0" fontId="9" fillId="69" borderId="148"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10" fillId="0" borderId="129">
      <alignment vertical="center"/>
    </xf>
    <xf numFmtId="0" fontId="188" fillId="0" borderId="0" applyNumberFormat="0" applyBorder="0" applyAlignment="0">
      <alignment horizontal="center"/>
    </xf>
    <xf numFmtId="0" fontId="188" fillId="117" borderId="0" applyNumberFormat="0" applyBorder="0" applyAlignment="0">
      <alignment horizontal="center"/>
    </xf>
    <xf numFmtId="0" fontId="184" fillId="118" borderId="0" applyNumberFormat="0" applyBorder="0" applyAlignment="0"/>
    <xf numFmtId="0" fontId="227"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28" fillId="119" borderId="102" applyNumberFormat="0" applyBorder="0">
      <alignment horizontal="left"/>
    </xf>
    <xf numFmtId="0" fontId="228" fillId="119" borderId="102" applyNumberFormat="0" applyBorder="0">
      <alignment horizontal="left"/>
    </xf>
    <xf numFmtId="3" fontId="210" fillId="0" borderId="129">
      <alignment vertical="center"/>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3" fontId="210" fillId="0" borderId="129">
      <alignment vertical="center"/>
    </xf>
    <xf numFmtId="14" fontId="229" fillId="0" borderId="0"/>
    <xf numFmtId="271" fontId="212" fillId="0" borderId="0">
      <alignment horizontal="left" vertical="center" wrapText="1"/>
    </xf>
    <xf numFmtId="271" fontId="212" fillId="0" borderId="0">
      <alignment horizontal="left" vertical="center" wrapText="1"/>
    </xf>
    <xf numFmtId="271" fontId="212" fillId="0" borderId="0">
      <alignment horizontal="left" vertical="center" wrapText="1"/>
    </xf>
    <xf numFmtId="17" fontId="212" fillId="0" borderId="0">
      <alignment horizontal="left" vertical="center" wrapText="1"/>
    </xf>
    <xf numFmtId="0" fontId="2" fillId="0" borderId="0" applyNumberFormat="0" applyFont="0" applyFill="0" applyBorder="0" applyAlignment="0" applyProtection="0"/>
    <xf numFmtId="21" fontId="212" fillId="0" borderId="0">
      <alignment horizontal="left" vertical="center" wrapText="1"/>
    </xf>
    <xf numFmtId="19" fontId="212" fillId="0" borderId="0">
      <alignment horizontal="left" vertical="center" wrapText="1"/>
    </xf>
    <xf numFmtId="3" fontId="210" fillId="0" borderId="129">
      <alignment vertical="center"/>
    </xf>
    <xf numFmtId="0" fontId="212" fillId="0" borderId="0">
      <alignment horizontal="left" vertical="center" wrapText="1"/>
    </xf>
    <xf numFmtId="3" fontId="210" fillId="0" borderId="129">
      <alignment vertical="center"/>
    </xf>
    <xf numFmtId="0" fontId="212" fillId="0" borderId="0">
      <alignment horizontal="left" vertical="center" wrapText="1"/>
    </xf>
    <xf numFmtId="19" fontId="212" fillId="0" borderId="0">
      <alignment horizontal="left" vertical="center" wrapText="1"/>
    </xf>
    <xf numFmtId="19" fontId="212" fillId="0" borderId="0">
      <alignment horizontal="left" vertical="center" wrapText="1"/>
    </xf>
    <xf numFmtId="17" fontId="212"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9" fillId="0" borderId="0"/>
    <xf numFmtId="273" fontId="163"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10" fillId="0" borderId="129">
      <alignment vertical="center"/>
    </xf>
    <xf numFmtId="22" fontId="29" fillId="0" borderId="0" applyFill="0" applyBorder="0" applyAlignment="0"/>
    <xf numFmtId="3" fontId="210" fillId="0" borderId="129">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10" fillId="0" borderId="129">
      <alignment vertical="center"/>
    </xf>
    <xf numFmtId="173" fontId="202" fillId="0" borderId="0" applyFont="0" applyFill="0" applyBorder="0" applyProtection="0">
      <alignment horizontal="right"/>
    </xf>
    <xf numFmtId="180" fontId="161"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30"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3" fontId="210" fillId="0" borderId="129">
      <alignment vertical="center"/>
    </xf>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3" fontId="210" fillId="0" borderId="129">
      <alignment vertical="center"/>
    </xf>
    <xf numFmtId="0" fontId="232" fillId="0" borderId="0"/>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66" applyFill="0" applyProtection="0">
      <alignment horizontal="centerContinuous"/>
    </xf>
    <xf numFmtId="3" fontId="210" fillId="0" borderId="129">
      <alignment vertical="center"/>
    </xf>
    <xf numFmtId="0" fontId="2" fillId="0" borderId="0" applyNumberFormat="0" applyFont="0" applyFill="0" applyBorder="0" applyAlignment="0" applyProtection="0"/>
    <xf numFmtId="0" fontId="2" fillId="0" borderId="66" applyFill="0" applyProtection="0">
      <alignment horizontal="centerContinuous"/>
    </xf>
    <xf numFmtId="3" fontId="210" fillId="0" borderId="129">
      <alignment vertical="center"/>
    </xf>
    <xf numFmtId="0" fontId="2" fillId="0" borderId="66" applyFill="0" applyProtection="0">
      <alignment horizontal="centerContinuous"/>
    </xf>
    <xf numFmtId="0" fontId="2" fillId="0" borderId="66" applyFill="0" applyProtection="0">
      <alignment horizontal="centerContinuous"/>
    </xf>
    <xf numFmtId="3" fontId="210" fillId="0" borderId="129">
      <alignment vertical="center"/>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3" fontId="210" fillId="0" borderId="129">
      <alignment vertical="center"/>
    </xf>
    <xf numFmtId="275" fontId="2" fillId="0" borderId="66" applyFill="0" applyProtection="0">
      <alignment horizontal="centerContinuous"/>
    </xf>
    <xf numFmtId="275" fontId="2" fillId="0" borderId="66" applyFill="0" applyProtection="0">
      <alignment horizontal="centerContinuous"/>
    </xf>
    <xf numFmtId="3" fontId="210" fillId="0" borderId="129">
      <alignment vertical="center"/>
    </xf>
    <xf numFmtId="275" fontId="2" fillId="0" borderId="66" applyFill="0" applyProtection="0">
      <alignment horizontal="centerContinuous"/>
    </xf>
    <xf numFmtId="275" fontId="2" fillId="0" borderId="66" applyFill="0" applyProtection="0">
      <alignment horizontal="centerContinuous"/>
    </xf>
    <xf numFmtId="3" fontId="210" fillId="0" borderId="129">
      <alignment vertical="center"/>
    </xf>
    <xf numFmtId="275" fontId="2" fillId="0" borderId="66" applyFill="0" applyProtection="0">
      <alignment horizontal="centerContinuous"/>
    </xf>
    <xf numFmtId="275" fontId="2" fillId="0" borderId="66" applyFill="0" applyProtection="0">
      <alignment horizontal="centerContinuous"/>
    </xf>
    <xf numFmtId="3" fontId="210" fillId="0" borderId="129">
      <alignment vertical="center"/>
    </xf>
    <xf numFmtId="275" fontId="2" fillId="0" borderId="66" applyFill="0" applyProtection="0">
      <alignment horizontal="centerContinuous"/>
    </xf>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233" fillId="120" borderId="119"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233" fillId="120" borderId="119"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3" fontId="234" fillId="121" borderId="123"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9" fontId="2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3" fillId="0" borderId="149"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4"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6" fillId="1" borderId="0" applyNumberFormat="0" applyBorder="0" applyAlignment="0" applyProtection="0"/>
    <xf numFmtId="0" fontId="10" fillId="0" borderId="0"/>
    <xf numFmtId="0" fontId="10" fillId="0" borderId="0"/>
    <xf numFmtId="0" fontId="10" fillId="0" borderId="0"/>
    <xf numFmtId="0" fontId="10" fillId="0" borderId="0"/>
    <xf numFmtId="0" fontId="237"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17" fontId="238" fillId="117" borderId="102"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10" fontId="239" fillId="0" borderId="132" applyNumberFormat="0" applyAlignment="0">
      <protection locked="0"/>
    </xf>
    <xf numFmtId="0" fontId="49" fillId="42" borderId="140" applyNumberFormat="0" applyAlignment="0" applyProtection="0"/>
    <xf numFmtId="0" fontId="10" fillId="0" borderId="0"/>
    <xf numFmtId="0" fontId="10" fillId="0" borderId="0"/>
    <xf numFmtId="0" fontId="49" fillId="42" borderId="140" applyNumberFormat="0" applyAlignment="0" applyProtection="0"/>
    <xf numFmtId="0" fontId="49" fillId="42" borderId="140" applyNumberFormat="0" applyAlignment="0" applyProtection="0"/>
    <xf numFmtId="0" fontId="49" fillId="42" borderId="140" applyNumberFormat="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0"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219"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5" fillId="0" borderId="0" applyFont="0" applyFill="0" applyBorder="0" applyAlignment="0">
      <alignment vertical="center"/>
    </xf>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6"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85" fontId="240" fillId="0" borderId="0">
      <alignment horizontal="right" vertical="top"/>
    </xf>
    <xf numFmtId="286" fontId="241" fillId="0" borderId="0" applyBorder="0">
      <alignment horizontal="right" vertical="top"/>
    </xf>
    <xf numFmtId="286" fontId="241" fillId="0" borderId="0" applyBorder="0">
      <alignment horizontal="right" vertical="top"/>
    </xf>
    <xf numFmtId="3" fontId="210" fillId="0" borderId="129">
      <alignment vertical="center"/>
    </xf>
    <xf numFmtId="287" fontId="20" fillId="0" borderId="0">
      <alignment horizontal="right" vertical="top"/>
    </xf>
    <xf numFmtId="288" fontId="156" fillId="0" borderId="0" applyBorder="0">
      <alignment horizontal="right" vertical="top"/>
    </xf>
    <xf numFmtId="288" fontId="156" fillId="0" borderId="0" applyBorder="0">
      <alignment horizontal="right" vertical="top"/>
    </xf>
    <xf numFmtId="3" fontId="210" fillId="0" borderId="129">
      <alignment vertical="center"/>
    </xf>
    <xf numFmtId="287" fontId="240" fillId="0" borderId="0">
      <alignment horizontal="right" vertical="top"/>
    </xf>
    <xf numFmtId="288" fontId="241" fillId="0" borderId="0" applyBorder="0">
      <alignment horizontal="right" vertical="top"/>
    </xf>
    <xf numFmtId="288" fontId="241" fillId="0" borderId="0" applyBorder="0">
      <alignment horizontal="right" vertical="top"/>
    </xf>
    <xf numFmtId="3" fontId="210" fillId="0" borderId="129">
      <alignment vertical="center"/>
    </xf>
    <xf numFmtId="289" fontId="20" fillId="0" borderId="0" applyFill="0" applyBorder="0">
      <alignment horizontal="right" vertical="top"/>
    </xf>
    <xf numFmtId="290" fontId="20" fillId="0" borderId="0" applyFill="0" applyBorder="0">
      <alignment horizontal="right" vertical="top"/>
    </xf>
    <xf numFmtId="212" fontId="156" fillId="0" borderId="0" applyFill="0" applyBorder="0">
      <alignment horizontal="right" vertical="top"/>
    </xf>
    <xf numFmtId="212" fontId="156" fillId="0" borderId="0" applyFill="0" applyBorder="0">
      <alignment horizontal="right" vertical="top"/>
    </xf>
    <xf numFmtId="3" fontId="210" fillId="0" borderId="129">
      <alignment vertical="center"/>
    </xf>
    <xf numFmtId="291" fontId="20" fillId="0" borderId="0" applyFill="0" applyBorder="0">
      <alignment horizontal="right" vertical="top"/>
    </xf>
    <xf numFmtId="292" fontId="156" fillId="0" borderId="0" applyFill="0" applyBorder="0">
      <alignment horizontal="right" vertical="top"/>
    </xf>
    <xf numFmtId="292" fontId="156" fillId="0" borderId="0" applyFill="0" applyBorder="0">
      <alignment horizontal="right" vertical="top"/>
    </xf>
    <xf numFmtId="3" fontId="210" fillId="0" borderId="129">
      <alignment vertical="center"/>
    </xf>
    <xf numFmtId="293" fontId="20" fillId="0" borderId="0" applyFill="0" applyBorder="0">
      <alignment horizontal="right" vertical="top"/>
    </xf>
    <xf numFmtId="294" fontId="156" fillId="0" borderId="0" applyFill="0" applyBorder="0">
      <alignment horizontal="right" vertical="top"/>
    </xf>
    <xf numFmtId="294" fontId="156" fillId="0" borderId="0" applyFill="0" applyBorder="0">
      <alignment horizontal="right" vertical="top"/>
    </xf>
    <xf numFmtId="3" fontId="210" fillId="0" borderId="129">
      <alignment vertical="center"/>
    </xf>
    <xf numFmtId="295" fontId="20" fillId="0" borderId="0" applyFill="0" applyBorder="0">
      <alignment horizontal="right" vertical="top"/>
    </xf>
    <xf numFmtId="296" fontId="156" fillId="0" borderId="0" applyFill="0" applyBorder="0">
      <alignment horizontal="right" vertical="top"/>
    </xf>
    <xf numFmtId="296" fontId="156" fillId="0" borderId="0" applyFill="0" applyBorder="0">
      <alignment horizontal="right" vertical="top"/>
    </xf>
    <xf numFmtId="3" fontId="210" fillId="0" borderId="129">
      <alignment vertical="center"/>
    </xf>
    <xf numFmtId="0" fontId="242" fillId="0" borderId="0">
      <alignment horizontal="left"/>
    </xf>
    <xf numFmtId="0" fontId="243" fillId="0" borderId="0">
      <alignment horizontal="center" wrapText="1"/>
    </xf>
    <xf numFmtId="0" fontId="242" fillId="0" borderId="150">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2" fillId="0" borderId="150">
      <alignment horizontal="right" wrapText="1"/>
    </xf>
    <xf numFmtId="0" fontId="242" fillId="0" borderId="150">
      <alignment horizontal="right" wrapText="1"/>
    </xf>
    <xf numFmtId="0" fontId="242" fillId="0" borderId="150">
      <alignment horizontal="right" wrapText="1"/>
    </xf>
    <xf numFmtId="0" fontId="2" fillId="0" borderId="0" applyNumberFormat="0" applyFont="0" applyFill="0" applyBorder="0" applyAlignment="0" applyProtection="0"/>
    <xf numFmtId="0" fontId="242" fillId="0" borderId="150">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2" fillId="0" borderId="150">
      <alignment horizontal="right" wrapText="1"/>
    </xf>
    <xf numFmtId="0" fontId="242" fillId="0" borderId="150">
      <alignment horizontal="right" wrapText="1"/>
    </xf>
    <xf numFmtId="0" fontId="242" fillId="0" borderId="150">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297" fontId="244" fillId="0" borderId="15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4" fillId="0" borderId="150">
      <alignment horizontal="right"/>
    </xf>
    <xf numFmtId="297" fontId="244" fillId="0" borderId="150">
      <alignment horizontal="right"/>
    </xf>
    <xf numFmtId="297" fontId="244" fillId="0" borderId="150">
      <alignment horizontal="right"/>
    </xf>
    <xf numFmtId="0" fontId="2" fillId="0" borderId="0" applyNumberFormat="0" applyFont="0" applyFill="0" applyBorder="0" applyAlignment="0" applyProtection="0"/>
    <xf numFmtId="0" fontId="245" fillId="0" borderId="0">
      <alignment vertical="center"/>
    </xf>
    <xf numFmtId="298" fontId="245" fillId="0" borderId="0">
      <alignment horizontal="left" vertical="center"/>
    </xf>
    <xf numFmtId="299" fontId="246" fillId="0" borderId="0">
      <alignment vertical="center"/>
    </xf>
    <xf numFmtId="0" fontId="42" fillId="0" borderId="0">
      <alignment vertical="center"/>
    </xf>
    <xf numFmtId="297" fontId="244" fillId="0" borderId="15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4" fillId="0" borderId="150">
      <alignment horizontal="left"/>
    </xf>
    <xf numFmtId="297" fontId="244" fillId="0" borderId="150">
      <alignment horizontal="left"/>
    </xf>
    <xf numFmtId="0" fontId="2" fillId="0" borderId="0" applyNumberFormat="0" applyFont="0" applyFill="0" applyBorder="0" applyAlignment="0" applyProtection="0"/>
    <xf numFmtId="297" fontId="218" fillId="0" borderId="0" applyFill="0" applyBorder="0">
      <alignment vertical="top"/>
    </xf>
    <xf numFmtId="297" fontId="229" fillId="0" borderId="0" applyFill="0" applyBorder="0" applyProtection="0">
      <alignment vertical="top"/>
    </xf>
    <xf numFmtId="297" fontId="247" fillId="0" borderId="0">
      <alignment vertical="top"/>
    </xf>
    <xf numFmtId="297" fontId="156" fillId="0" borderId="0">
      <alignment horizontal="center"/>
    </xf>
    <xf numFmtId="297" fontId="248" fillId="0" borderId="15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8" fillId="0" borderId="150">
      <alignment horizontal="center"/>
    </xf>
    <xf numFmtId="297" fontId="248" fillId="0" borderId="150">
      <alignment horizontal="center"/>
    </xf>
    <xf numFmtId="0" fontId="2" fillId="0" borderId="0" applyNumberFormat="0" applyFont="0" applyFill="0" applyBorder="0" applyAlignment="0" applyProtection="0"/>
    <xf numFmtId="164" fontId="20" fillId="0" borderId="0" applyFill="0" applyBorder="0" applyAlignment="0" applyProtection="0">
      <alignment horizontal="right" vertical="top"/>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164" fontId="156" fillId="0" borderId="151"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164" fontId="156" fillId="0" borderId="151"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81" fillId="0" borderId="0"/>
    <xf numFmtId="297" fontId="249"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10" fillId="0" borderId="129">
      <alignment vertical="center"/>
    </xf>
    <xf numFmtId="297" fontId="250"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6" fillId="0" borderId="0" applyFill="0" applyBorder="0">
      <alignment horizontal="left" vertical="top" wrapText="1"/>
    </xf>
    <xf numFmtId="0" fontId="156" fillId="0" borderId="0" applyFill="0" applyBorder="0">
      <alignment horizontal="left" vertical="top" wrapText="1"/>
    </xf>
    <xf numFmtId="3" fontId="210" fillId="0" borderId="129">
      <alignment vertical="center"/>
    </xf>
    <xf numFmtId="0" fontId="251" fillId="0" borderId="0">
      <alignment horizontal="left" vertical="top" wrapText="1"/>
    </xf>
    <xf numFmtId="0" fontId="252" fillId="0" borderId="0">
      <alignment horizontal="left" vertical="top" wrapText="1"/>
    </xf>
    <xf numFmtId="0" fontId="241" fillId="0" borderId="0">
      <alignment horizontal="left" vertical="top" wrapText="1"/>
    </xf>
    <xf numFmtId="3" fontId="253" fillId="85" borderId="66">
      <alignment horizontal="centerContinuous"/>
    </xf>
    <xf numFmtId="0" fontId="166" fillId="0" borderId="59" applyNumberFormat="0" applyFill="0" applyBorder="0" applyAlignment="0"/>
    <xf numFmtId="300" fontId="254" fillId="0" borderId="0"/>
    <xf numFmtId="0" fontId="2" fillId="0" borderId="0" applyNumberFormat="0" applyFont="0" applyFill="0" applyBorder="0" applyAlignment="0" applyProtection="0"/>
    <xf numFmtId="0" fontId="10" fillId="0" borderId="0"/>
    <xf numFmtId="38" fontId="202" fillId="0" borderId="0"/>
    <xf numFmtId="301" fontId="255"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10" fillId="0" borderId="129">
      <alignment vertical="center"/>
    </xf>
    <xf numFmtId="0" fontId="10" fillId="0" borderId="0"/>
    <xf numFmtId="0" fontId="256" fillId="0" borderId="0" applyFill="0" applyBorder="0" applyProtection="0">
      <alignment horizontal="left"/>
    </xf>
    <xf numFmtId="0" fontId="257" fillId="68" borderId="0"/>
    <xf numFmtId="37" fontId="258" fillId="68" borderId="0" applyNumberFormat="0" applyBorder="0" applyAlignment="0" applyProtection="0"/>
    <xf numFmtId="295" fontId="258" fillId="68" borderId="0" applyNumberFormat="0" applyBorder="0" applyAlignment="0" applyProtection="0"/>
    <xf numFmtId="3" fontId="210" fillId="0" borderId="129">
      <alignment vertical="center"/>
    </xf>
    <xf numFmtId="0" fontId="259"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10" fillId="0" borderId="129">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03" fontId="2" fillId="0" borderId="0" applyFont="0" applyFill="0" applyBorder="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60" fillId="0" borderId="0">
      <alignment horizontal="centerContinuous" vertical="center"/>
    </xf>
    <xf numFmtId="304" fontId="2" fillId="0" borderId="0" applyFont="0" applyFill="0" applyBorder="0" applyAlignment="0" applyProtection="0"/>
    <xf numFmtId="0" fontId="219" fillId="115" borderId="0">
      <alignment horizontal="left"/>
    </xf>
    <xf numFmtId="1" fontId="261" fillId="0" borderId="152">
      <alignment horizontal="left"/>
    </xf>
    <xf numFmtId="248" fontId="262"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4" fillId="123" borderId="0" applyNumberFormat="0" applyBorder="0" applyAlignment="0" applyProtection="0"/>
    <xf numFmtId="0" fontId="2" fillId="0" borderId="0" applyNumberFormat="0" applyFont="0" applyFill="0" applyBorder="0" applyAlignment="0" applyProtection="0"/>
    <xf numFmtId="0" fontId="10" fillId="0" borderId="0"/>
    <xf numFmtId="3" fontId="210" fillId="0" borderId="129">
      <alignment vertical="center"/>
    </xf>
    <xf numFmtId="39" fontId="174" fillId="123" borderId="0" applyNumberFormat="0" applyBorder="0" applyAlignment="0" applyProtection="0"/>
    <xf numFmtId="0" fontId="2" fillId="0" borderId="0" applyNumberFormat="0" applyFont="0" applyFill="0" applyBorder="0" applyAlignment="0" applyProtection="0"/>
    <xf numFmtId="3" fontId="210" fillId="0" borderId="129">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29">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29">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29">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29">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29">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29">
      <alignment vertical="center"/>
    </xf>
    <xf numFmtId="38" fontId="174"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45" fillId="113" borderId="121"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1" applyAlignment="0" applyProtection="0"/>
    <xf numFmtId="0" fontId="45" fillId="113" borderId="121" applyAlignment="0" applyProtection="0"/>
    <xf numFmtId="0" fontId="2" fillId="0" borderId="0" applyNumberFormat="0" applyFont="0" applyFill="0" applyBorder="0" applyAlignment="0" applyProtection="0"/>
    <xf numFmtId="0" fontId="2" fillId="68" borderId="119"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19"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19" applyNumberFormat="0" applyFont="0" applyBorder="0" applyProtection="0">
      <alignment horizontal="center" vertical="center"/>
    </xf>
    <xf numFmtId="0" fontId="2" fillId="68" borderId="119" applyNumberFormat="0" applyFont="0" applyBorder="0" applyProtection="0">
      <alignment horizontal="center" vertical="center"/>
    </xf>
    <xf numFmtId="0" fontId="2" fillId="68" borderId="119" applyNumberFormat="0" applyFont="0" applyBorder="0" applyProtection="0">
      <alignment horizontal="center" vertical="center"/>
    </xf>
    <xf numFmtId="0" fontId="2" fillId="68" borderId="119" applyNumberFormat="0" applyFont="0" applyBorder="0" applyProtection="0">
      <alignment horizontal="center" vertical="center"/>
    </xf>
    <xf numFmtId="0" fontId="2" fillId="68" borderId="119" applyNumberFormat="0" applyFont="0" applyBorder="0" applyAlignment="0" applyProtection="0">
      <alignment horizontal="center"/>
    </xf>
    <xf numFmtId="0" fontId="2" fillId="68" borderId="119" applyNumberFormat="0" applyFont="0" applyBorder="0" applyAlignment="0" applyProtection="0">
      <alignment horizontal="center"/>
    </xf>
    <xf numFmtId="0" fontId="2" fillId="68" borderId="119" applyNumberFormat="0" applyFont="0" applyBorder="0" applyAlignment="0" applyProtection="0">
      <alignment horizontal="center"/>
    </xf>
    <xf numFmtId="0" fontId="2" fillId="68" borderId="119" applyNumberFormat="0" applyFont="0" applyBorder="0" applyAlignment="0" applyProtection="0">
      <alignment horizontal="center"/>
    </xf>
    <xf numFmtId="0" fontId="2" fillId="68" borderId="119" applyNumberFormat="0" applyFont="0" applyBorder="0" applyAlignment="0" applyProtection="0">
      <alignment horizontal="center"/>
    </xf>
    <xf numFmtId="3" fontId="210" fillId="0" borderId="129">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19" applyNumberFormat="0" applyFont="0" applyBorder="0" applyAlignment="0" applyProtection="0">
      <alignment horizontal="center"/>
    </xf>
    <xf numFmtId="0" fontId="2" fillId="68" borderId="119" applyNumberFormat="0" applyFont="0" applyBorder="0" applyAlignment="0" applyProtection="0">
      <alignment horizontal="center"/>
    </xf>
    <xf numFmtId="0" fontId="2" fillId="68" borderId="119" applyNumberFormat="0" applyFont="0" applyBorder="0" applyAlignment="0" applyProtection="0">
      <alignment horizontal="center"/>
    </xf>
    <xf numFmtId="0" fontId="2" fillId="68" borderId="119" applyNumberFormat="0" applyFont="0" applyBorder="0" applyAlignment="0" applyProtection="0">
      <alignment horizontal="center"/>
    </xf>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45" fillId="68" borderId="132"/>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8" fillId="111" borderId="0" applyBorder="0" applyAlignment="0"/>
    <xf numFmtId="306" fontId="163"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41" fillId="126" borderId="120" applyNumberFormat="0" applyFont="0" applyBorder="0" applyAlignment="0">
      <alignment horizontal="centerContinuous"/>
    </xf>
    <xf numFmtId="0" fontId="263" fillId="0" borderId="0" applyProtection="0">
      <alignment horizontal="right"/>
    </xf>
    <xf numFmtId="0" fontId="263" fillId="0" borderId="0" applyProtection="0">
      <alignment horizontal="right"/>
    </xf>
    <xf numFmtId="0" fontId="41" fillId="126" borderId="120" applyNumberFormat="0" applyFont="0" applyBorder="0" applyAlignment="0">
      <alignment horizontal="centerContinuous"/>
    </xf>
    <xf numFmtId="0" fontId="41" fillId="126" borderId="120" applyNumberFormat="0" applyFont="0" applyBorder="0" applyAlignment="0">
      <alignment horizontal="centerContinuous"/>
    </xf>
    <xf numFmtId="0" fontId="41" fillId="126" borderId="120" applyNumberFormat="0" applyFont="0" applyBorder="0" applyAlignment="0">
      <alignment horizontal="centerContinuous"/>
    </xf>
    <xf numFmtId="0" fontId="41" fillId="126" borderId="120" applyNumberFormat="0" applyFont="0" applyBorder="0" applyAlignment="0">
      <alignment horizontal="centerContinuous"/>
    </xf>
    <xf numFmtId="0" fontId="263"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37" fillId="0" borderId="121">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64" fillId="109" borderId="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265" fillId="0" borderId="153" applyNumberFormat="0" applyFill="0" applyAlignment="0" applyProtection="0"/>
    <xf numFmtId="0" fontId="265" fillId="0" borderId="153" applyNumberFormat="0" applyFill="0" applyAlignment="0" applyProtection="0"/>
    <xf numFmtId="0" fontId="265" fillId="0" borderId="153" applyNumberFormat="0" applyFill="0" applyAlignment="0" applyProtection="0"/>
    <xf numFmtId="0" fontId="38" fillId="0" borderId="4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10" fillId="0" borderId="0"/>
    <xf numFmtId="0" fontId="10" fillId="0" borderId="0"/>
    <xf numFmtId="0" fontId="10" fillId="0" borderId="0"/>
    <xf numFmtId="0" fontId="10" fillId="0" borderId="0"/>
    <xf numFmtId="0" fontId="267" fillId="0" borderId="154" applyNumberFormat="0" applyFill="0" applyAlignment="0" applyProtection="0"/>
    <xf numFmtId="0" fontId="267" fillId="0" borderId="154" applyNumberFormat="0" applyFill="0" applyAlignment="0" applyProtection="0"/>
    <xf numFmtId="0" fontId="267" fillId="0" borderId="154" applyNumberFormat="0" applyFill="0" applyAlignment="0" applyProtection="0"/>
    <xf numFmtId="0" fontId="266"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9" fillId="0" borderId="155" applyNumberFormat="0" applyFill="0" applyAlignment="0" applyProtection="0"/>
    <xf numFmtId="0" fontId="269" fillId="0" borderId="155" applyNumberFormat="0" applyFill="0" applyAlignment="0" applyProtection="0"/>
    <xf numFmtId="0" fontId="269" fillId="0" borderId="155" applyNumberFormat="0" applyFill="0" applyAlignment="0" applyProtection="0"/>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36"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36"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4"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19" applyFont="0" applyProtection="0">
      <alignment horizontal="right"/>
    </xf>
    <xf numFmtId="0" fontId="10" fillId="0" borderId="0"/>
    <xf numFmtId="3" fontId="2" fillId="70" borderId="119" applyFont="0" applyProtection="0">
      <alignment horizontal="right"/>
    </xf>
    <xf numFmtId="0" fontId="2" fillId="0" borderId="0" applyNumberFormat="0" applyFont="0" applyFill="0" applyBorder="0" applyAlignment="0" applyProtection="0"/>
    <xf numFmtId="3" fontId="2" fillId="70" borderId="119" applyFont="0" applyProtection="0">
      <alignment horizontal="right"/>
    </xf>
    <xf numFmtId="3" fontId="2" fillId="70" borderId="119" applyFont="0" applyProtection="0">
      <alignment horizontal="right"/>
    </xf>
    <xf numFmtId="3" fontId="2" fillId="70" borderId="119" applyFont="0" applyProtection="0">
      <alignment horizontal="right"/>
    </xf>
    <xf numFmtId="3" fontId="2" fillId="70" borderId="119" applyFont="0" applyProtection="0">
      <alignment horizontal="right"/>
    </xf>
    <xf numFmtId="3" fontId="210" fillId="0" borderId="129">
      <alignment vertical="center"/>
    </xf>
    <xf numFmtId="0" fontId="2" fillId="0" borderId="0" applyNumberFormat="0" applyFont="0" applyFill="0" applyBorder="0" applyAlignment="0" applyProtection="0"/>
    <xf numFmtId="0" fontId="10" fillId="0" borderId="0"/>
    <xf numFmtId="3" fontId="2" fillId="70" borderId="119" applyFont="0" applyProtection="0">
      <alignment horizontal="right"/>
    </xf>
    <xf numFmtId="3" fontId="2" fillId="70" borderId="119" applyFont="0" applyProtection="0">
      <alignment horizontal="right"/>
    </xf>
    <xf numFmtId="3" fontId="2" fillId="70" borderId="119" applyFont="0" applyProtection="0">
      <alignment horizontal="right"/>
    </xf>
    <xf numFmtId="3" fontId="2" fillId="70" borderId="119" applyFont="0" applyProtection="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10" fontId="2" fillId="70" borderId="119" applyFont="0" applyProtection="0">
      <alignment horizontal="right"/>
    </xf>
    <xf numFmtId="0" fontId="10" fillId="0" borderId="0"/>
    <xf numFmtId="10" fontId="2" fillId="70" borderId="119" applyFont="0" applyProtection="0">
      <alignment horizontal="right"/>
    </xf>
    <xf numFmtId="0" fontId="2" fillId="0" borderId="0" applyNumberFormat="0" applyFont="0" applyFill="0" applyBorder="0" applyAlignment="0" applyProtection="0"/>
    <xf numFmtId="10" fontId="2" fillId="70" borderId="119" applyFont="0" applyProtection="0">
      <alignment horizontal="right"/>
    </xf>
    <xf numFmtId="10" fontId="2" fillId="70" borderId="119" applyFont="0" applyProtection="0">
      <alignment horizontal="right"/>
    </xf>
    <xf numFmtId="10" fontId="2" fillId="70" borderId="119" applyFont="0" applyProtection="0">
      <alignment horizontal="right"/>
    </xf>
    <xf numFmtId="10" fontId="2" fillId="70" borderId="119" applyFont="0" applyProtection="0">
      <alignment horizontal="right"/>
    </xf>
    <xf numFmtId="3" fontId="210" fillId="0" borderId="129">
      <alignment vertical="center"/>
    </xf>
    <xf numFmtId="0" fontId="2" fillId="0" borderId="0" applyNumberFormat="0" applyFont="0" applyFill="0" applyBorder="0" applyAlignment="0" applyProtection="0"/>
    <xf numFmtId="0" fontId="10" fillId="0" borderId="0"/>
    <xf numFmtId="10" fontId="2" fillId="70" borderId="119" applyFont="0" applyProtection="0">
      <alignment horizontal="right"/>
    </xf>
    <xf numFmtId="10" fontId="2" fillId="70" borderId="119" applyFont="0" applyProtection="0">
      <alignment horizontal="right"/>
    </xf>
    <xf numFmtId="10" fontId="2" fillId="70" borderId="119" applyFont="0" applyProtection="0">
      <alignment horizontal="right"/>
    </xf>
    <xf numFmtId="10" fontId="2" fillId="70" borderId="119" applyFont="0" applyProtection="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9" fontId="2" fillId="70" borderId="119" applyFont="0" applyProtection="0">
      <alignment horizontal="right"/>
    </xf>
    <xf numFmtId="0" fontId="10" fillId="0" borderId="0"/>
    <xf numFmtId="9" fontId="2" fillId="70" borderId="119" applyFont="0" applyProtection="0">
      <alignment horizontal="right"/>
    </xf>
    <xf numFmtId="0" fontId="2" fillId="0" borderId="0" applyNumberFormat="0" applyFont="0" applyFill="0" applyBorder="0" applyAlignment="0" applyProtection="0"/>
    <xf numFmtId="9" fontId="2" fillId="70" borderId="119" applyFont="0" applyProtection="0">
      <alignment horizontal="right"/>
    </xf>
    <xf numFmtId="9" fontId="2" fillId="70" borderId="119" applyFont="0" applyProtection="0">
      <alignment horizontal="right"/>
    </xf>
    <xf numFmtId="9" fontId="2" fillId="70" borderId="119" applyFont="0" applyProtection="0">
      <alignment horizontal="right"/>
    </xf>
    <xf numFmtId="9" fontId="2" fillId="70" borderId="119" applyFont="0" applyProtection="0">
      <alignment horizontal="right"/>
    </xf>
    <xf numFmtId="3" fontId="210" fillId="0" borderId="129">
      <alignment vertical="center"/>
    </xf>
    <xf numFmtId="0" fontId="2" fillId="0" borderId="0" applyNumberFormat="0" applyFont="0" applyFill="0" applyBorder="0" applyAlignment="0" applyProtection="0"/>
    <xf numFmtId="0" fontId="10" fillId="0" borderId="0"/>
    <xf numFmtId="9" fontId="2" fillId="70" borderId="119" applyFont="0" applyProtection="0">
      <alignment horizontal="right"/>
    </xf>
    <xf numFmtId="9" fontId="2" fillId="70" borderId="119" applyFont="0" applyProtection="0">
      <alignment horizontal="right"/>
    </xf>
    <xf numFmtId="9" fontId="2" fillId="70" borderId="119" applyFont="0" applyProtection="0">
      <alignment horizontal="right"/>
    </xf>
    <xf numFmtId="9" fontId="2" fillId="70" borderId="119" applyFont="0" applyProtection="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70" borderId="120"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0" applyNumberFormat="0" applyFont="0" applyBorder="0" applyAlignment="0" applyProtection="0">
      <alignment horizontal="left"/>
    </xf>
    <xf numFmtId="0" fontId="2" fillId="0" borderId="0" applyNumberFormat="0" applyFont="0" applyFill="0" applyBorder="0" applyAlignment="0" applyProtection="0"/>
    <xf numFmtId="0" fontId="2" fillId="70" borderId="120" applyNumberFormat="0" applyFont="0" applyBorder="0" applyAlignment="0" applyProtection="0">
      <alignment horizontal="left"/>
    </xf>
    <xf numFmtId="0" fontId="2" fillId="70" borderId="120" applyNumberFormat="0" applyFont="0" applyBorder="0" applyAlignment="0" applyProtection="0">
      <alignment horizontal="left"/>
    </xf>
    <xf numFmtId="0" fontId="2" fillId="70" borderId="120" applyNumberFormat="0" applyFont="0" applyBorder="0" applyAlignment="0" applyProtection="0">
      <alignment horizontal="left"/>
    </xf>
    <xf numFmtId="0" fontId="2" fillId="70" borderId="120" applyNumberFormat="0" applyFont="0" applyBorder="0" applyAlignment="0" applyProtection="0">
      <alignment horizontal="left"/>
    </xf>
    <xf numFmtId="3" fontId="210" fillId="0" borderId="129">
      <alignment vertical="center"/>
    </xf>
    <xf numFmtId="0" fontId="2" fillId="0" borderId="0" applyNumberFormat="0" applyFont="0" applyFill="0" applyBorder="0" applyAlignment="0" applyProtection="0"/>
    <xf numFmtId="0" fontId="10" fillId="0" borderId="0"/>
    <xf numFmtId="0" fontId="2" fillId="70" borderId="120" applyNumberFormat="0" applyFont="0" applyBorder="0" applyAlignment="0" applyProtection="0">
      <alignment horizontal="left"/>
    </xf>
    <xf numFmtId="0" fontId="2" fillId="70" borderId="120" applyNumberFormat="0" applyFont="0" applyBorder="0" applyAlignment="0" applyProtection="0">
      <alignment horizontal="left"/>
    </xf>
    <xf numFmtId="0" fontId="2" fillId="70" borderId="120" applyNumberFormat="0" applyFont="0" applyBorder="0" applyAlignment="0" applyProtection="0">
      <alignment horizontal="left"/>
    </xf>
    <xf numFmtId="0" fontId="2" fillId="70" borderId="120" applyNumberFormat="0" applyFont="0" applyBorder="0" applyAlignment="0" applyProtection="0">
      <alignment horizontal="left"/>
    </xf>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7" fontId="258" fillId="0" borderId="0" applyNumberFormat="0" applyBorder="0" applyAlignment="0" applyProtection="0"/>
    <xf numFmtId="295" fontId="258" fillId="0" borderId="0" applyNumberFormat="0" applyBorder="0" applyAlignment="0" applyProtection="0"/>
    <xf numFmtId="3" fontId="210" fillId="0" borderId="129">
      <alignment vertical="center"/>
    </xf>
    <xf numFmtId="37" fontId="45" fillId="0" borderId="0"/>
    <xf numFmtId="295" fontId="45" fillId="0" borderId="0"/>
    <xf numFmtId="3" fontId="210" fillId="0" borderId="129">
      <alignment vertical="center"/>
    </xf>
    <xf numFmtId="0" fontId="270"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08" fontId="271"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19"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19" applyNumberFormat="0" applyBorder="0" applyAlignment="0" applyProtection="0"/>
    <xf numFmtId="0" fontId="10" fillId="0" borderId="0"/>
    <xf numFmtId="10" fontId="19" fillId="107" borderId="119" applyNumberFormat="0" applyBorder="0" applyAlignment="0" applyProtection="0"/>
    <xf numFmtId="10" fontId="19" fillId="107" borderId="119" applyNumberFormat="0" applyBorder="0" applyAlignment="0" applyProtection="0"/>
    <xf numFmtId="10" fontId="19" fillId="107" borderId="119" applyNumberFormat="0" applyBorder="0" applyAlignment="0" applyProtection="0"/>
    <xf numFmtId="10" fontId="19" fillId="107" borderId="119" applyNumberFormat="0" applyBorder="0" applyAlignment="0" applyProtection="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272" fillId="0" borderId="72">
      <protection locked="0"/>
    </xf>
    <xf numFmtId="0" fontId="272" fillId="0" borderId="72">
      <protection locked="0"/>
    </xf>
    <xf numFmtId="3" fontId="210" fillId="0" borderId="129">
      <alignment vertical="center"/>
    </xf>
    <xf numFmtId="0" fontId="272" fillId="0" borderId="72">
      <protection locked="0"/>
    </xf>
    <xf numFmtId="0" fontId="272" fillId="0" borderId="72">
      <protection locked="0"/>
    </xf>
    <xf numFmtId="3" fontId="210" fillId="0" borderId="129">
      <alignment vertical="center"/>
    </xf>
    <xf numFmtId="0" fontId="272" fillId="0" borderId="72">
      <protection locked="0"/>
    </xf>
    <xf numFmtId="0" fontId="272" fillId="0" borderId="72">
      <protection locked="0"/>
    </xf>
    <xf numFmtId="3" fontId="210" fillId="0" borderId="129">
      <alignment vertical="center"/>
    </xf>
    <xf numFmtId="0" fontId="272" fillId="0" borderId="72">
      <protection locked="0"/>
    </xf>
    <xf numFmtId="0" fontId="272" fillId="0" borderId="72">
      <protection locked="0"/>
    </xf>
    <xf numFmtId="3" fontId="210" fillId="0" borderId="129">
      <alignment vertical="center"/>
    </xf>
    <xf numFmtId="0" fontId="10" fillId="0" borderId="0"/>
    <xf numFmtId="0" fontId="10" fillId="0" borderId="0"/>
    <xf numFmtId="0" fontId="49" fillId="72" borderId="14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0" applyNumberFormat="0" applyAlignment="0" applyProtection="0"/>
    <xf numFmtId="0" fontId="49" fillId="72" borderId="140" applyNumberFormat="0" applyAlignment="0" applyProtection="0"/>
    <xf numFmtId="0" fontId="49" fillId="72" borderId="140" applyNumberFormat="0" applyAlignment="0" applyProtection="0"/>
    <xf numFmtId="0" fontId="2" fillId="0" borderId="0" applyNumberFormat="0" applyFont="0" applyFill="0" applyBorder="0" applyAlignment="0" applyProtection="0"/>
    <xf numFmtId="0" fontId="49" fillId="72" borderId="14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0" applyNumberFormat="0" applyAlignment="0" applyProtection="0"/>
    <xf numFmtId="0" fontId="49" fillId="72" borderId="140" applyNumberFormat="0" applyAlignment="0" applyProtection="0"/>
    <xf numFmtId="0" fontId="49" fillId="72" borderId="140" applyNumberFormat="0" applyAlignment="0" applyProtection="0"/>
    <xf numFmtId="0" fontId="2" fillId="0" borderId="0" applyNumberFormat="0" applyFont="0" applyFill="0" applyBorder="0" applyAlignment="0" applyProtection="0"/>
    <xf numFmtId="0" fontId="49" fillId="72" borderId="14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0" applyNumberFormat="0" applyAlignment="0" applyProtection="0"/>
    <xf numFmtId="0" fontId="49" fillId="72" borderId="140" applyNumberFormat="0" applyAlignment="0" applyProtection="0"/>
    <xf numFmtId="0" fontId="49" fillId="72" borderId="140" applyNumberFormat="0" applyAlignment="0" applyProtection="0"/>
    <xf numFmtId="0" fontId="2" fillId="0" borderId="0" applyNumberFormat="0" applyFont="0" applyFill="0" applyBorder="0" applyAlignment="0" applyProtection="0"/>
    <xf numFmtId="0" fontId="272" fillId="0" borderId="72">
      <protection locked="0"/>
    </xf>
    <xf numFmtId="0" fontId="272" fillId="0" borderId="72">
      <protection locked="0"/>
    </xf>
    <xf numFmtId="0" fontId="49" fillId="72" borderId="140" applyNumberFormat="0" applyAlignment="0" applyProtection="0"/>
    <xf numFmtId="0" fontId="49" fillId="72" borderId="140" applyNumberFormat="0" applyAlignment="0" applyProtection="0"/>
    <xf numFmtId="0" fontId="49" fillId="72" borderId="140" applyNumberFormat="0" applyAlignment="0" applyProtection="0"/>
    <xf numFmtId="0" fontId="49" fillId="72" borderId="140" applyNumberFormat="0" applyAlignment="0" applyProtection="0"/>
    <xf numFmtId="3" fontId="210" fillId="0" borderId="129">
      <alignment vertical="center"/>
    </xf>
    <xf numFmtId="0" fontId="272" fillId="0" borderId="72">
      <protection locked="0"/>
    </xf>
    <xf numFmtId="0" fontId="272" fillId="0" borderId="72">
      <protection locked="0"/>
    </xf>
    <xf numFmtId="3" fontId="210" fillId="0" borderId="129">
      <alignment vertical="center"/>
    </xf>
    <xf numFmtId="0" fontId="272" fillId="0" borderId="72">
      <protection locked="0"/>
    </xf>
    <xf numFmtId="0" fontId="272" fillId="0" borderId="72">
      <protection locked="0"/>
    </xf>
    <xf numFmtId="3" fontId="210" fillId="0" borderId="129">
      <alignment vertical="center"/>
    </xf>
    <xf numFmtId="0" fontId="272" fillId="0" borderId="72">
      <protection locked="0"/>
    </xf>
    <xf numFmtId="0" fontId="272" fillId="0" borderId="72">
      <protection locked="0"/>
    </xf>
    <xf numFmtId="3" fontId="210" fillId="0" borderId="129">
      <alignment vertical="center"/>
    </xf>
    <xf numFmtId="0" fontId="272" fillId="0" borderId="72">
      <protection locked="0"/>
    </xf>
    <xf numFmtId="0" fontId="272" fillId="0" borderId="72">
      <protection locked="0"/>
    </xf>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2" fillId="88" borderId="156">
      <alignment horizontal="right" vertical="center"/>
      <protection locked="0"/>
    </xf>
    <xf numFmtId="310" fontId="272" fillId="88" borderId="156">
      <alignment horizontal="right" vertical="center"/>
      <protection locked="0"/>
    </xf>
    <xf numFmtId="310" fontId="272" fillId="88" borderId="156">
      <alignment horizontal="right" vertical="center"/>
      <protection locked="0"/>
    </xf>
    <xf numFmtId="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2" fontId="234" fillId="129" borderId="72"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10" fillId="0" borderId="129">
      <alignment vertical="center"/>
    </xf>
    <xf numFmtId="311" fontId="2" fillId="71" borderId="119" applyFont="0" applyAlignment="0">
      <protection locked="0"/>
    </xf>
    <xf numFmtId="0" fontId="10" fillId="0" borderId="0"/>
    <xf numFmtId="311" fontId="2" fillId="71" borderId="119" applyFont="0" applyAlignment="0">
      <protection locked="0"/>
    </xf>
    <xf numFmtId="0" fontId="2" fillId="0" borderId="0" applyNumberFormat="0" applyFont="0" applyFill="0" applyBorder="0" applyAlignment="0" applyProtection="0"/>
    <xf numFmtId="311" fontId="2" fillId="71" borderId="119" applyFont="0" applyAlignment="0">
      <protection locked="0"/>
    </xf>
    <xf numFmtId="311" fontId="2" fillId="71" borderId="119" applyFont="0" applyAlignment="0">
      <protection locked="0"/>
    </xf>
    <xf numFmtId="311" fontId="2" fillId="71" borderId="119" applyFont="0" applyAlignment="0">
      <protection locked="0"/>
    </xf>
    <xf numFmtId="311" fontId="2" fillId="71" borderId="119" applyFont="0" applyAlignment="0">
      <protection locked="0"/>
    </xf>
    <xf numFmtId="3" fontId="210" fillId="0" borderId="129">
      <alignment vertical="center"/>
    </xf>
    <xf numFmtId="0" fontId="2" fillId="0" borderId="0" applyNumberFormat="0" applyFont="0" applyFill="0" applyBorder="0" applyAlignment="0" applyProtection="0"/>
    <xf numFmtId="0" fontId="10" fillId="0" borderId="0"/>
    <xf numFmtId="311" fontId="2" fillId="71" borderId="119" applyFont="0" applyAlignment="0">
      <protection locked="0"/>
    </xf>
    <xf numFmtId="311" fontId="2" fillId="71" borderId="119" applyFont="0" applyAlignment="0">
      <protection locked="0"/>
    </xf>
    <xf numFmtId="311" fontId="2" fillId="71" borderId="119" applyFont="0" applyAlignment="0">
      <protection locked="0"/>
    </xf>
    <xf numFmtId="311" fontId="2" fillId="71" borderId="119" applyFont="0" applyAlignment="0">
      <protection locked="0"/>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 fontId="2" fillId="71" borderId="119" applyFont="0">
      <alignment horizontal="right"/>
      <protection locked="0"/>
    </xf>
    <xf numFmtId="0" fontId="10" fillId="0" borderId="0"/>
    <xf numFmtId="3" fontId="2" fillId="71" borderId="119"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19" applyFont="0">
      <alignment horizontal="right" vertical="center"/>
      <protection locked="0"/>
    </xf>
    <xf numFmtId="3" fontId="2" fillId="71" borderId="119" applyFont="0">
      <alignment horizontal="right" vertical="center"/>
      <protection locked="0"/>
    </xf>
    <xf numFmtId="3" fontId="2" fillId="71" borderId="119" applyFont="0">
      <alignment horizontal="right" vertical="center"/>
      <protection locked="0"/>
    </xf>
    <xf numFmtId="3" fontId="2" fillId="71" borderId="119" applyFont="0">
      <alignment horizontal="right" vertical="center"/>
      <protection locked="0"/>
    </xf>
    <xf numFmtId="3" fontId="2" fillId="71" borderId="119" applyFont="0">
      <alignment horizontal="right"/>
      <protection locked="0"/>
    </xf>
    <xf numFmtId="3" fontId="2" fillId="71" borderId="119" applyFont="0">
      <alignment horizontal="right"/>
      <protection locked="0"/>
    </xf>
    <xf numFmtId="3" fontId="2" fillId="71" borderId="119" applyFont="0">
      <alignment horizontal="right"/>
      <protection locked="0"/>
    </xf>
    <xf numFmtId="3" fontId="2" fillId="71" borderId="119" applyFont="0">
      <alignment horizontal="right"/>
      <protection locked="0"/>
    </xf>
    <xf numFmtId="3" fontId="2" fillId="71" borderId="119" applyFont="0">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3" fontId="2" fillId="71" borderId="119" applyFont="0">
      <alignment horizontal="right"/>
      <protection locked="0"/>
    </xf>
    <xf numFmtId="3" fontId="2" fillId="71" borderId="119" applyFont="0">
      <alignment horizontal="right"/>
      <protection locked="0"/>
    </xf>
    <xf numFmtId="3" fontId="2" fillId="71" borderId="119" applyFont="0">
      <alignment horizontal="right"/>
      <protection locked="0"/>
    </xf>
    <xf numFmtId="3" fontId="2" fillId="71" borderId="119" applyFont="0">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60" fontId="2" fillId="71" borderId="119" applyFont="0">
      <alignment horizontal="right"/>
      <protection locked="0"/>
    </xf>
    <xf numFmtId="0" fontId="10" fillId="0" borderId="0"/>
    <xf numFmtId="260" fontId="2" fillId="71" borderId="119" applyFont="0">
      <alignment horizontal="right"/>
      <protection locked="0"/>
    </xf>
    <xf numFmtId="0" fontId="2" fillId="0" borderId="0" applyNumberFormat="0" applyFont="0" applyFill="0" applyBorder="0" applyAlignment="0" applyProtection="0"/>
    <xf numFmtId="260" fontId="2" fillId="71" borderId="119" applyFont="0">
      <alignment horizontal="right"/>
      <protection locked="0"/>
    </xf>
    <xf numFmtId="260" fontId="2" fillId="71" borderId="119" applyFont="0">
      <alignment horizontal="right"/>
      <protection locked="0"/>
    </xf>
    <xf numFmtId="260" fontId="2" fillId="71" borderId="119" applyFont="0">
      <alignment horizontal="right"/>
      <protection locked="0"/>
    </xf>
    <xf numFmtId="260" fontId="2" fillId="71" borderId="119" applyFont="0">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260" fontId="2" fillId="71" borderId="119" applyFont="0">
      <alignment horizontal="right"/>
      <protection locked="0"/>
    </xf>
    <xf numFmtId="260" fontId="2" fillId="71" borderId="119" applyFont="0">
      <alignment horizontal="right"/>
      <protection locked="0"/>
    </xf>
    <xf numFmtId="260" fontId="2" fillId="71" borderId="119" applyFont="0">
      <alignment horizontal="right"/>
      <protection locked="0"/>
    </xf>
    <xf numFmtId="260" fontId="2" fillId="71" borderId="119" applyFont="0">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10" fontId="2" fillId="71" borderId="119" applyFont="0">
      <alignment horizontal="right"/>
      <protection locked="0"/>
    </xf>
    <xf numFmtId="0" fontId="10" fillId="0" borderId="0"/>
    <xf numFmtId="10" fontId="2" fillId="71" borderId="119" applyFont="0">
      <alignment horizontal="right"/>
      <protection locked="0"/>
    </xf>
    <xf numFmtId="0" fontId="2" fillId="0" borderId="0" applyNumberFormat="0" applyFont="0" applyFill="0" applyBorder="0" applyAlignment="0" applyProtection="0"/>
    <xf numFmtId="10" fontId="2" fillId="71" borderId="119" applyFont="0">
      <alignment horizontal="right"/>
      <protection locked="0"/>
    </xf>
    <xf numFmtId="10" fontId="2" fillId="71" borderId="119" applyFont="0">
      <alignment horizontal="right"/>
      <protection locked="0"/>
    </xf>
    <xf numFmtId="10" fontId="2" fillId="71" borderId="119" applyFont="0">
      <alignment horizontal="right"/>
      <protection locked="0"/>
    </xf>
    <xf numFmtId="10" fontId="2" fillId="71" borderId="119" applyFont="0">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10" fontId="2" fillId="71" borderId="119" applyFont="0">
      <alignment horizontal="right"/>
      <protection locked="0"/>
    </xf>
    <xf numFmtId="10" fontId="2" fillId="71" borderId="119" applyFont="0">
      <alignment horizontal="right"/>
      <protection locked="0"/>
    </xf>
    <xf numFmtId="10" fontId="2" fillId="71" borderId="119" applyFont="0">
      <alignment horizontal="right"/>
      <protection locked="0"/>
    </xf>
    <xf numFmtId="10" fontId="2" fillId="71" borderId="119" applyFont="0">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9" fontId="2" fillId="71" borderId="123"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23"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3" applyFont="0">
      <alignment horizontal="right"/>
      <protection locked="0"/>
    </xf>
    <xf numFmtId="9" fontId="2" fillId="71" borderId="123" applyFont="0">
      <alignment horizontal="right"/>
      <protection locked="0"/>
    </xf>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3" applyFont="0">
      <alignment horizontal="right"/>
      <protection locked="0"/>
    </xf>
    <xf numFmtId="9" fontId="2" fillId="71" borderId="123" applyFont="0">
      <alignment horizontal="right"/>
      <protection locked="0"/>
    </xf>
    <xf numFmtId="9" fontId="2" fillId="71" borderId="123" applyFont="0">
      <alignment horizontal="right"/>
      <protection locked="0"/>
    </xf>
    <xf numFmtId="9" fontId="2" fillId="71" borderId="123" applyFont="0">
      <alignment horizontal="right"/>
      <protection locked="0"/>
    </xf>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71" borderId="119" applyFont="0">
      <alignment horizontal="center" wrapText="1"/>
      <protection locked="0"/>
    </xf>
    <xf numFmtId="0" fontId="10" fillId="0" borderId="0"/>
    <xf numFmtId="0" fontId="2" fillId="71" borderId="119" applyFont="0">
      <alignment horizontal="center" wrapText="1"/>
      <protection locked="0"/>
    </xf>
    <xf numFmtId="0" fontId="2" fillId="0" borderId="0" applyNumberFormat="0" applyFont="0" applyFill="0" applyBorder="0" applyAlignment="0" applyProtection="0"/>
    <xf numFmtId="0" fontId="2" fillId="71" borderId="119" applyFont="0">
      <alignment horizontal="center" wrapText="1"/>
      <protection locked="0"/>
    </xf>
    <xf numFmtId="0" fontId="2" fillId="71" borderId="119" applyFont="0">
      <alignment horizontal="center" wrapText="1"/>
      <protection locked="0"/>
    </xf>
    <xf numFmtId="0" fontId="2" fillId="71" borderId="119" applyFont="0">
      <alignment horizontal="center" wrapText="1"/>
      <protection locked="0"/>
    </xf>
    <xf numFmtId="0" fontId="2" fillId="71" borderId="119" applyFont="0">
      <alignment horizontal="center" wrapText="1"/>
      <protection locked="0"/>
    </xf>
    <xf numFmtId="3" fontId="210" fillId="0" borderId="129">
      <alignment vertical="center"/>
    </xf>
    <xf numFmtId="0" fontId="2" fillId="0" borderId="0" applyNumberFormat="0" applyFont="0" applyFill="0" applyBorder="0" applyAlignment="0" applyProtection="0"/>
    <xf numFmtId="0" fontId="10" fillId="0" borderId="0"/>
    <xf numFmtId="0" fontId="2" fillId="71" borderId="119" applyFont="0">
      <alignment horizontal="center" wrapText="1"/>
      <protection locked="0"/>
    </xf>
    <xf numFmtId="0" fontId="2" fillId="71" borderId="119" applyFont="0">
      <alignment horizontal="center" wrapText="1"/>
      <protection locked="0"/>
    </xf>
    <xf numFmtId="0" fontId="2" fillId="71" borderId="119" applyFont="0">
      <alignment horizontal="center" wrapText="1"/>
      <protection locked="0"/>
    </xf>
    <xf numFmtId="0" fontId="2" fillId="71" borderId="119" applyFont="0">
      <alignment horizontal="center" wrapText="1"/>
      <protection locked="0"/>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49" fontId="2" fillId="71" borderId="119" applyFont="0" applyAlignment="0">
      <protection locked="0"/>
    </xf>
    <xf numFmtId="0" fontId="10" fillId="0" borderId="0"/>
    <xf numFmtId="0" fontId="10" fillId="0" borderId="0"/>
    <xf numFmtId="3" fontId="210" fillId="0" borderId="129">
      <alignment vertical="center"/>
    </xf>
    <xf numFmtId="0" fontId="10" fillId="0" borderId="0"/>
    <xf numFmtId="0" fontId="10" fillId="0" borderId="0"/>
    <xf numFmtId="49" fontId="2" fillId="71" borderId="119" applyFont="0" applyAlignment="0">
      <protection locked="0"/>
    </xf>
    <xf numFmtId="0" fontId="2" fillId="0" borderId="0" applyNumberFormat="0" applyFont="0" applyFill="0" applyBorder="0" applyAlignment="0" applyProtection="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8" fontId="261" fillId="0" borderId="0" applyNumberFormat="0" applyFill="0" applyBorder="0" applyAlignment="0" applyProtection="0"/>
    <xf numFmtId="0" fontId="2" fillId="0" borderId="0" applyNumberFormat="0" applyFont="0" applyFill="0" applyBorder="0" applyAlignment="0" applyProtection="0"/>
    <xf numFmtId="0" fontId="185"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84" fillId="53" borderId="0" applyNumberFormat="0" applyBorder="0" applyProtection="0">
      <alignment horizontal="center"/>
    </xf>
    <xf numFmtId="314" fontId="274"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15" fontId="2" fillId="0" borderId="0" applyFont="0" applyFill="0" applyBorder="0" applyAlignment="0" applyProtection="0"/>
    <xf numFmtId="316" fontId="27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17" fontId="161" fillId="0" borderId="72"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17" fontId="229" fillId="96" borderId="157"/>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9" fillId="96" borderId="72"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5" fillId="0" borderId="0" applyNumberFormat="0" applyFill="0" applyBorder="0">
      <alignment horizontal="right"/>
    </xf>
    <xf numFmtId="0" fontId="276" fillId="0" borderId="0">
      <protection locked="0"/>
    </xf>
    <xf numFmtId="0" fontId="10" fillId="0" borderId="0"/>
    <xf numFmtId="38" fontId="202"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 fontId="27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78" fillId="0" borderId="158" applyNumberFormat="0" applyFill="0" applyAlignment="0" applyProtection="0"/>
    <xf numFmtId="0" fontId="78" fillId="0" borderId="158" applyNumberFormat="0" applyFill="0" applyAlignment="0" applyProtection="0"/>
    <xf numFmtId="0" fontId="78" fillId="0" borderId="158"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260" fontId="258"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10" fillId="0" borderId="129">
      <alignment vertical="center"/>
    </xf>
    <xf numFmtId="43" fontId="37" fillId="68" borderId="0" applyNumberFormat="0" applyFont="0" applyBorder="0" applyAlignment="0"/>
    <xf numFmtId="0" fontId="2" fillId="68" borderId="0"/>
    <xf numFmtId="319"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5" fillId="0" borderId="0" applyFont="0" applyFill="0" applyBorder="0" applyAlignment="0">
      <alignment vertical="center"/>
    </xf>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61"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8" fillId="0" borderId="0" applyNumberFormat="0" applyFill="0" applyBorder="0" applyAlignment="0" applyProtection="0"/>
    <xf numFmtId="0" fontId="279" fillId="0" borderId="0" applyNumberFormat="0" applyFill="0" applyBorder="0" applyAlignment="0" applyProtection="0"/>
    <xf numFmtId="0" fontId="280" fillId="0" borderId="0" applyNumberFormat="0" applyFill="0" applyBorder="0" applyAlignment="0" applyProtection="0"/>
    <xf numFmtId="17" fontId="281" fillId="0" borderId="130" applyAlignment="0" applyProtection="0">
      <alignment horizontal="centerContinuous"/>
    </xf>
    <xf numFmtId="19" fontId="281" fillId="0" borderId="130" applyAlignment="0" applyProtection="0">
      <alignment horizontal="centerContinuous"/>
    </xf>
    <xf numFmtId="3" fontId="210" fillId="0" borderId="129">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164"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65" fontId="10" fillId="0" borderId="0" applyFont="0" applyFill="0" applyBorder="0" applyAlignment="0" applyProtection="0"/>
    <xf numFmtId="165" fontId="2" fillId="0" borderId="0" applyFont="0" applyFill="0" applyBorder="0" applyAlignment="0" applyProtection="0"/>
    <xf numFmtId="165" fontId="10" fillId="0" borderId="0" applyFont="0" applyFill="0" applyBorder="0" applyAlignment="0" applyProtection="0"/>
    <xf numFmtId="165" fontId="2" fillId="0" borderId="0" applyFont="0" applyFill="0" applyBorder="0" applyAlignment="0" applyProtection="0"/>
    <xf numFmtId="0" fontId="10" fillId="0" borderId="0"/>
    <xf numFmtId="0" fontId="10" fillId="0" borderId="0"/>
    <xf numFmtId="0" fontId="10" fillId="0" borderId="0"/>
    <xf numFmtId="164" fontId="1" fillId="0" borderId="0" applyFont="0" applyFill="0" applyBorder="0" applyAlignment="0" applyProtection="0"/>
    <xf numFmtId="199"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3" fontId="210" fillId="0" borderId="129">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165" fontId="1" fillId="0" borderId="0" applyFont="0" applyFill="0" applyBorder="0" applyAlignment="0" applyProtection="0"/>
    <xf numFmtId="0" fontId="10" fillId="0" borderId="0"/>
    <xf numFmtId="165" fontId="1" fillId="0" borderId="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9" fillId="115" borderId="0">
      <alignment horizontal="left"/>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0" fontId="10" fillId="0" borderId="0"/>
    <xf numFmtId="2" fontId="234" fillId="107" borderId="119"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61"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31" applyNumberFormat="0" applyFill="0" applyBorder="0" applyAlignment="0"/>
    <xf numFmtId="17" fontId="45" fillId="131" borderId="131" applyNumberFormat="0" applyFill="0" applyBorder="0" applyAlignment="0"/>
    <xf numFmtId="3" fontId="210" fillId="0" borderId="129">
      <alignment vertical="center"/>
    </xf>
    <xf numFmtId="3" fontId="210" fillId="0" borderId="129">
      <alignment vertical="center"/>
    </xf>
    <xf numFmtId="0" fontId="226" fillId="0" borderId="0" applyNumberFormat="0" applyFont="0" applyBorder="0" applyAlignment="0"/>
    <xf numFmtId="0" fontId="226"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24" fontId="212" fillId="0" borderId="0">
      <alignment horizontal="right" vertical="center" wrapText="1"/>
    </xf>
    <xf numFmtId="325" fontId="212"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2"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2" fillId="72" borderId="0" applyNumberFormat="0" applyBorder="0" applyAlignment="0" applyProtection="0"/>
    <xf numFmtId="0" fontId="282" fillId="72" borderId="0" applyNumberFormat="0" applyBorder="0" applyAlignment="0" applyProtection="0"/>
    <xf numFmtId="0" fontId="282"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37" fontId="283" fillId="0" borderId="0"/>
    <xf numFmtId="295" fontId="283"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238" fillId="69" borderId="119"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3"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61"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29">
      <alignment vertical="center"/>
    </xf>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10" fillId="0" borderId="129">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xf numFmtId="0" fontId="2" fillId="0" borderId="0" applyNumberFormat="0" applyFont="0" applyFill="0" applyBorder="0" applyAlignment="0" applyProtection="0"/>
    <xf numFmtId="3" fontId="210" fillId="0" borderId="129">
      <alignment vertical="center"/>
    </xf>
    <xf numFmtId="0" fontId="2" fillId="0" borderId="0"/>
    <xf numFmtId="0" fontId="2" fillId="0" borderId="0" applyNumberFormat="0" applyFont="0" applyFill="0" applyBorder="0" applyAlignment="0" applyProtection="0"/>
    <xf numFmtId="3" fontId="210" fillId="0" borderId="129">
      <alignment vertical="center"/>
    </xf>
    <xf numFmtId="0" fontId="2" fillId="0" borderId="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 fontId="210" fillId="0" borderId="129">
      <alignment vertical="center"/>
    </xf>
    <xf numFmtId="3" fontId="210" fillId="0" borderId="129">
      <alignment vertical="center"/>
    </xf>
    <xf numFmtId="3" fontId="210" fillId="0" borderId="129">
      <alignment vertical="center"/>
    </xf>
    <xf numFmtId="0" fontId="2" fillId="0" borderId="0" applyNumberFormat="0" applyFont="0" applyFill="0" applyBorder="0" applyAlignment="0" applyProtection="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7" fontId="202"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284" fillId="104" borderId="122">
      <alignment horizontal="center" vertical="top" wrapText="1"/>
    </xf>
    <xf numFmtId="0" fontId="284" fillId="104" borderId="122">
      <alignment horizontal="center" vertical="top" wrapText="1"/>
    </xf>
    <xf numFmtId="0" fontId="284" fillId="104" borderId="122">
      <alignment horizontal="center" vertical="top" wrapText="1"/>
    </xf>
    <xf numFmtId="0" fontId="284" fillId="104" borderId="122">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1"/>
    <xf numFmtId="0" fontId="2" fillId="0" borderId="121"/>
    <xf numFmtId="0" fontId="2" fillId="0" borderId="121"/>
    <xf numFmtId="0" fontId="2" fillId="0" borderId="12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0"/>
    <xf numFmtId="0" fontId="45" fillId="70" borderId="120"/>
    <xf numFmtId="0" fontId="45" fillId="70" borderId="120"/>
    <xf numFmtId="0" fontId="45" fillId="70" borderId="12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2"/>
    <xf numFmtId="0" fontId="45" fillId="0" borderId="102"/>
    <xf numFmtId="0" fontId="45" fillId="0" borderId="10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2">
      <alignment horizontal="center" vertical="top"/>
    </xf>
    <xf numFmtId="0" fontId="284" fillId="132" borderId="122">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0"/>
    <xf numFmtId="0" fontId="45" fillId="0" borderId="120"/>
    <xf numFmtId="0" fontId="45" fillId="0" borderId="120"/>
    <xf numFmtId="0" fontId="45" fillId="0" borderId="12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2"/>
    <xf numFmtId="0" fontId="2" fillId="0" borderId="122"/>
    <xf numFmtId="0" fontId="2" fillId="0" borderId="122"/>
    <xf numFmtId="0" fontId="2" fillId="0" borderId="122"/>
    <xf numFmtId="0" fontId="2" fillId="0" borderId="12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5" fillId="70" borderId="123"/>
    <xf numFmtId="0" fontId="285" fillId="70" borderId="12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alignment horizontal="center"/>
    </xf>
    <xf numFmtId="0" fontId="2" fillId="0" borderId="102">
      <alignment horizontal="center"/>
    </xf>
    <xf numFmtId="0" fontId="2" fillId="0" borderId="10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lignment horizontal="center"/>
    </xf>
    <xf numFmtId="0" fontId="2" fillId="0" borderId="103">
      <alignment horizontal="center"/>
    </xf>
    <xf numFmtId="0" fontId="2" fillId="0" borderId="103">
      <alignment horizontal="center"/>
    </xf>
    <xf numFmtId="0" fontId="2" fillId="0" borderId="10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4">
      <alignment horizontal="center"/>
    </xf>
    <xf numFmtId="0" fontId="2" fillId="0" borderId="10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2">
      <alignment horizontal="center" vertical="top" wrapText="1"/>
    </xf>
    <xf numFmtId="0" fontId="284" fillId="132" borderId="122">
      <alignment horizontal="center" vertical="top" wrapText="1"/>
    </xf>
    <xf numFmtId="0" fontId="284" fillId="132" borderId="122">
      <alignment horizontal="center" vertical="top" wrapText="1"/>
    </xf>
    <xf numFmtId="0" fontId="284" fillId="132" borderId="122">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1"/>
    <xf numFmtId="3" fontId="2" fillId="0" borderId="121"/>
    <xf numFmtId="3" fontId="2" fillId="0" borderId="121"/>
    <xf numFmtId="3" fontId="2" fillId="0" borderId="12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0">
      <alignment horizontal="center"/>
    </xf>
    <xf numFmtId="0" fontId="45" fillId="70" borderId="120">
      <alignment horizontal="center"/>
    </xf>
    <xf numFmtId="0" fontId="45" fillId="70" borderId="120">
      <alignment horizontal="center"/>
    </xf>
    <xf numFmtId="0" fontId="45" fillId="70" borderId="12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1">
      <alignment horizontal="center"/>
    </xf>
    <xf numFmtId="0" fontId="45" fillId="70" borderId="121">
      <alignment horizontal="center"/>
    </xf>
    <xf numFmtId="0" fontId="2" fillId="0" borderId="0" applyNumberFormat="0" applyFont="0" applyFill="0" applyBorder="0" applyAlignment="0" applyProtection="0"/>
    <xf numFmtId="0" fontId="45" fillId="70" borderId="122">
      <alignment horizontal="center"/>
    </xf>
    <xf numFmtId="0" fontId="45" fillId="70" borderId="122">
      <alignment horizontal="center"/>
    </xf>
    <xf numFmtId="0" fontId="45" fillId="70" borderId="122">
      <alignment horizontal="center"/>
    </xf>
    <xf numFmtId="0" fontId="45" fillId="70" borderId="12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2">
      <alignment horizontal="left" vertical="top"/>
    </xf>
    <xf numFmtId="0" fontId="45" fillId="70" borderId="102">
      <alignment horizontal="left" vertical="top"/>
    </xf>
    <xf numFmtId="0" fontId="45" fillId="70" borderId="102">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1">
      <alignment horizontal="center" vertical="center"/>
    </xf>
    <xf numFmtId="0" fontId="284" fillId="132" borderId="121">
      <alignment horizontal="center" vertical="center"/>
    </xf>
    <xf numFmtId="0" fontId="2" fillId="0" borderId="0" applyNumberFormat="0" applyFont="0" applyFill="0" applyBorder="0" applyAlignment="0" applyProtection="0"/>
    <xf numFmtId="0" fontId="284" fillId="132" borderId="122">
      <alignment horizontal="center" vertical="center"/>
    </xf>
    <xf numFmtId="0" fontId="284" fillId="132" borderId="122">
      <alignment horizontal="center" vertical="center"/>
    </xf>
    <xf numFmtId="0" fontId="284" fillId="132" borderId="122">
      <alignment horizontal="center" vertical="center"/>
    </xf>
    <xf numFmtId="0" fontId="284" fillId="132" borderId="122">
      <alignment horizontal="center" vertical="center"/>
    </xf>
    <xf numFmtId="0" fontId="2" fillId="0" borderId="0" applyNumberFormat="0" applyFont="0" applyFill="0" applyBorder="0" applyAlignment="0" applyProtection="0"/>
    <xf numFmtId="0" fontId="284" fillId="104" borderId="120">
      <alignment horizontal="center" vertical="center"/>
    </xf>
    <xf numFmtId="0" fontId="284" fillId="104" borderId="120">
      <alignment horizontal="center" vertical="center"/>
    </xf>
    <xf numFmtId="0" fontId="284" fillId="104" borderId="120">
      <alignment horizontal="center" vertical="center"/>
    </xf>
    <xf numFmtId="0" fontId="284" fillId="104" borderId="120">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04" borderId="121">
      <alignment horizontal="center" vertical="center"/>
    </xf>
    <xf numFmtId="0" fontId="284" fillId="104" borderId="121">
      <alignment horizontal="center" vertical="center"/>
    </xf>
    <xf numFmtId="0" fontId="2" fillId="0" borderId="0" applyNumberFormat="0" applyFont="0" applyFill="0" applyBorder="0" applyAlignment="0" applyProtection="0"/>
    <xf numFmtId="0" fontId="284" fillId="104" borderId="122">
      <alignment horizontal="center" vertical="center"/>
    </xf>
    <xf numFmtId="0" fontId="284" fillId="104" borderId="122">
      <alignment horizontal="center" vertical="center"/>
    </xf>
    <xf numFmtId="0" fontId="284" fillId="104" borderId="122">
      <alignment horizontal="center" vertical="center"/>
    </xf>
    <xf numFmtId="0" fontId="284" fillId="104" borderId="122">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xf numFmtId="0" fontId="2" fillId="0" borderId="103"/>
    <xf numFmtId="0" fontId="2" fillId="0" borderId="103"/>
    <xf numFmtId="0" fontId="2" fillId="0" borderId="10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4"/>
    <xf numFmtId="0" fontId="2" fillId="0" borderId="10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6"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2" fillId="73" borderId="146" applyNumberFormat="0" applyFont="0" applyAlignment="0" applyProtection="0"/>
    <xf numFmtId="0" fontId="2" fillId="73" borderId="146" applyNumberFormat="0" applyFont="0" applyAlignment="0" applyProtection="0"/>
    <xf numFmtId="3" fontId="210" fillId="0" borderId="129">
      <alignment vertical="center"/>
    </xf>
    <xf numFmtId="0" fontId="2" fillId="73" borderId="146" applyNumberFormat="0" applyFont="0" applyAlignment="0" applyProtection="0"/>
    <xf numFmtId="0" fontId="2" fillId="73" borderId="146" applyNumberFormat="0" applyFont="0" applyAlignment="0" applyProtection="0"/>
    <xf numFmtId="3" fontId="210" fillId="0" borderId="129">
      <alignment vertical="center"/>
    </xf>
    <xf numFmtId="0" fontId="2" fillId="73" borderId="146" applyNumberFormat="0" applyFont="0" applyAlignment="0" applyProtection="0"/>
    <xf numFmtId="0" fontId="2" fillId="73" borderId="146" applyNumberFormat="0" applyFont="0" applyAlignment="0" applyProtection="0"/>
    <xf numFmtId="3" fontId="210" fillId="0" borderId="129">
      <alignment vertical="center"/>
    </xf>
    <xf numFmtId="0" fontId="2" fillId="73" borderId="146" applyNumberFormat="0" applyFont="0" applyAlignment="0" applyProtection="0"/>
    <xf numFmtId="0" fontId="2" fillId="73" borderId="146" applyNumberFormat="0" applyFont="0" applyAlignment="0" applyProtection="0"/>
    <xf numFmtId="3" fontId="210" fillId="0" borderId="129">
      <alignment vertical="center"/>
    </xf>
    <xf numFmtId="0" fontId="71" fillId="73" borderId="146"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46" applyNumberFormat="0" applyFont="0" applyAlignment="0" applyProtection="0"/>
    <xf numFmtId="0" fontId="2" fillId="73" borderId="146" applyNumberFormat="0" applyFont="0" applyAlignment="0" applyProtection="0"/>
    <xf numFmtId="0" fontId="2" fillId="73" borderId="146"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6" applyNumberFormat="0" applyFont="0" applyAlignment="0" applyProtection="0"/>
    <xf numFmtId="0" fontId="71" fillId="73" borderId="146" applyNumberFormat="0" applyFont="0" applyAlignment="0" applyProtection="0"/>
    <xf numFmtId="0" fontId="2" fillId="0" borderId="0" applyNumberFormat="0" applyFont="0" applyFill="0" applyBorder="0" applyAlignment="0" applyProtection="0"/>
    <xf numFmtId="0" fontId="71" fillId="73" borderId="146"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6" applyNumberFormat="0" applyFont="0" applyAlignment="0" applyProtection="0"/>
    <xf numFmtId="0" fontId="71" fillId="73" borderId="146" applyNumberFormat="0" applyFont="0" applyAlignment="0" applyProtection="0"/>
    <xf numFmtId="0" fontId="71" fillId="73" borderId="146" applyNumberFormat="0" applyFont="0" applyAlignment="0" applyProtection="0"/>
    <xf numFmtId="0" fontId="2" fillId="0" borderId="0" applyNumberFormat="0" applyFont="0" applyFill="0" applyBorder="0" applyAlignment="0" applyProtection="0"/>
    <xf numFmtId="0" fontId="71" fillId="73" borderId="146"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6" applyNumberFormat="0" applyFont="0" applyAlignment="0" applyProtection="0"/>
    <xf numFmtId="0" fontId="71" fillId="73" borderId="146" applyNumberFormat="0" applyFont="0" applyAlignment="0" applyProtection="0"/>
    <xf numFmtId="0" fontId="71" fillId="73" borderId="146" applyNumberFormat="0" applyFont="0" applyAlignment="0" applyProtection="0"/>
    <xf numFmtId="0" fontId="71" fillId="73" borderId="146" applyNumberFormat="0" applyFont="0" applyAlignment="0" applyProtection="0"/>
    <xf numFmtId="0" fontId="2" fillId="0" borderId="0" applyNumberFormat="0" applyFont="0" applyFill="0" applyBorder="0" applyAlignment="0" applyProtection="0"/>
    <xf numFmtId="0" fontId="2" fillId="73" borderId="146" applyNumberFormat="0" applyFont="0" applyAlignment="0" applyProtection="0"/>
    <xf numFmtId="0" fontId="2" fillId="73" borderId="146" applyNumberFormat="0" applyFont="0" applyAlignment="0" applyProtection="0"/>
    <xf numFmtId="3" fontId="210" fillId="0" borderId="129">
      <alignment vertical="center"/>
    </xf>
    <xf numFmtId="0" fontId="2" fillId="73" borderId="146" applyNumberFormat="0" applyFont="0" applyAlignment="0" applyProtection="0"/>
    <xf numFmtId="0" fontId="2" fillId="73" borderId="146" applyNumberFormat="0" applyFont="0" applyAlignment="0" applyProtection="0"/>
    <xf numFmtId="3" fontId="210" fillId="0" borderId="129">
      <alignment vertical="center"/>
    </xf>
    <xf numFmtId="0" fontId="2" fillId="73" borderId="146" applyNumberFormat="0" applyFont="0" applyAlignment="0" applyProtection="0"/>
    <xf numFmtId="0" fontId="2" fillId="73" borderId="146" applyNumberFormat="0" applyFont="0" applyAlignment="0" applyProtection="0"/>
    <xf numFmtId="3" fontId="210" fillId="0" borderId="129">
      <alignment vertical="center"/>
    </xf>
    <xf numFmtId="0" fontId="2" fillId="73" borderId="146" applyNumberFormat="0" applyFont="0" applyAlignment="0" applyProtection="0"/>
    <xf numFmtId="0" fontId="2" fillId="73" borderId="146" applyNumberFormat="0" applyFont="0" applyAlignment="0" applyProtection="0"/>
    <xf numFmtId="3" fontId="210" fillId="0" borderId="129">
      <alignment vertical="center"/>
    </xf>
    <xf numFmtId="0" fontId="2" fillId="73" borderId="146" applyNumberFormat="0" applyFont="0" applyAlignment="0" applyProtection="0"/>
    <xf numFmtId="0" fontId="2" fillId="73" borderId="146" applyNumberFormat="0" applyFont="0" applyAlignment="0" applyProtection="0"/>
    <xf numFmtId="3" fontId="210" fillId="0" borderId="129">
      <alignment vertical="center"/>
    </xf>
    <xf numFmtId="0" fontId="287" fillId="0" borderId="72"/>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33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0" fillId="0" borderId="0"/>
    <xf numFmtId="0" fontId="238" fillId="0" borderId="72" applyNumberFormat="0" applyBorder="0" applyAlignment="0" applyProtection="0">
      <alignment horizontal="right"/>
      <protection locked="0"/>
    </xf>
    <xf numFmtId="0" fontId="186" fillId="133" borderId="0" applyNumberFormat="0" applyFont="0" applyBorder="0" applyAlignment="0"/>
    <xf numFmtId="0" fontId="2" fillId="0" borderId="0" applyNumberFormat="0" applyFont="0" applyFill="0" applyBorder="0" applyAlignment="0" applyProtection="0"/>
    <xf numFmtId="3" fontId="2" fillId="74" borderId="119">
      <alignment horizontal="right"/>
      <protection locked="0"/>
    </xf>
    <xf numFmtId="0" fontId="10" fillId="0" borderId="0"/>
    <xf numFmtId="3" fontId="2" fillId="74" borderId="119">
      <alignment horizontal="right"/>
      <protection locked="0"/>
    </xf>
    <xf numFmtId="0" fontId="2" fillId="0" borderId="0" applyNumberFormat="0" applyFont="0" applyFill="0" applyBorder="0" applyAlignment="0" applyProtection="0"/>
    <xf numFmtId="3" fontId="2" fillId="74" borderId="119">
      <alignment horizontal="right"/>
      <protection locked="0"/>
    </xf>
    <xf numFmtId="3" fontId="2" fillId="74" borderId="119">
      <alignment horizontal="right"/>
      <protection locked="0"/>
    </xf>
    <xf numFmtId="3" fontId="2" fillId="74" borderId="119">
      <alignment horizontal="right"/>
      <protection locked="0"/>
    </xf>
    <xf numFmtId="3" fontId="2" fillId="74" borderId="119">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3" fontId="2" fillId="74" borderId="119">
      <alignment horizontal="right"/>
      <protection locked="0"/>
    </xf>
    <xf numFmtId="3" fontId="2" fillId="74" borderId="119">
      <alignment horizontal="right"/>
      <protection locked="0"/>
    </xf>
    <xf numFmtId="3" fontId="2" fillId="74" borderId="119">
      <alignment horizontal="right"/>
      <protection locked="0"/>
    </xf>
    <xf numFmtId="3" fontId="2" fillId="74" borderId="119">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60" fontId="2" fillId="74" borderId="119">
      <alignment horizontal="right"/>
      <protection locked="0"/>
    </xf>
    <xf numFmtId="0" fontId="10" fillId="0" borderId="0"/>
    <xf numFmtId="260" fontId="2" fillId="74" borderId="119">
      <alignment horizontal="right"/>
      <protection locked="0"/>
    </xf>
    <xf numFmtId="0" fontId="2" fillId="0" borderId="0" applyNumberFormat="0" applyFont="0" applyFill="0" applyBorder="0" applyAlignment="0" applyProtection="0"/>
    <xf numFmtId="260" fontId="2" fillId="74" borderId="119">
      <alignment horizontal="right"/>
      <protection locked="0"/>
    </xf>
    <xf numFmtId="260" fontId="2" fillId="74" borderId="119">
      <alignment horizontal="right"/>
      <protection locked="0"/>
    </xf>
    <xf numFmtId="260" fontId="2" fillId="74" borderId="119">
      <alignment horizontal="right"/>
      <protection locked="0"/>
    </xf>
    <xf numFmtId="260" fontId="2" fillId="74" borderId="119">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260" fontId="2" fillId="74" borderId="119">
      <alignment horizontal="right"/>
      <protection locked="0"/>
    </xf>
    <xf numFmtId="260" fontId="2" fillId="74" borderId="119">
      <alignment horizontal="right"/>
      <protection locked="0"/>
    </xf>
    <xf numFmtId="260" fontId="2" fillId="74" borderId="119">
      <alignment horizontal="right"/>
      <protection locked="0"/>
    </xf>
    <xf numFmtId="260" fontId="2" fillId="74" borderId="119">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10" fontId="2" fillId="74" borderId="119" applyFont="0">
      <alignment horizontal="right"/>
      <protection locked="0"/>
    </xf>
    <xf numFmtId="0" fontId="10" fillId="0" borderId="0"/>
    <xf numFmtId="10" fontId="2" fillId="74" borderId="119" applyFont="0">
      <alignment horizontal="right"/>
      <protection locked="0"/>
    </xf>
    <xf numFmtId="0" fontId="2" fillId="0" borderId="0" applyNumberFormat="0" applyFont="0" applyFill="0" applyBorder="0" applyAlignment="0" applyProtection="0"/>
    <xf numFmtId="10" fontId="2" fillId="74" borderId="119" applyFont="0">
      <alignment horizontal="right"/>
      <protection locked="0"/>
    </xf>
    <xf numFmtId="10" fontId="2" fillId="74" borderId="119" applyFont="0">
      <alignment horizontal="right"/>
      <protection locked="0"/>
    </xf>
    <xf numFmtId="10" fontId="2" fillId="74" borderId="119" applyFont="0">
      <alignment horizontal="right"/>
      <protection locked="0"/>
    </xf>
    <xf numFmtId="10" fontId="2" fillId="74" borderId="119" applyFont="0">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10" fontId="2" fillId="74" borderId="119" applyFont="0">
      <alignment horizontal="right"/>
      <protection locked="0"/>
    </xf>
    <xf numFmtId="10" fontId="2" fillId="74" borderId="119" applyFont="0">
      <alignment horizontal="right"/>
      <protection locked="0"/>
    </xf>
    <xf numFmtId="10" fontId="2" fillId="74" borderId="119" applyFont="0">
      <alignment horizontal="right"/>
      <protection locked="0"/>
    </xf>
    <xf numFmtId="10" fontId="2" fillId="74" borderId="119" applyFont="0">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9" fontId="2" fillId="74" borderId="119">
      <alignment horizontal="right"/>
      <protection locked="0"/>
    </xf>
    <xf numFmtId="0" fontId="10" fillId="0" borderId="0"/>
    <xf numFmtId="9" fontId="2" fillId="74" borderId="119">
      <alignment horizontal="right"/>
      <protection locked="0"/>
    </xf>
    <xf numFmtId="0" fontId="2" fillId="0" borderId="0" applyNumberFormat="0" applyFont="0" applyFill="0" applyBorder="0" applyAlignment="0" applyProtection="0"/>
    <xf numFmtId="9" fontId="2" fillId="74" borderId="119">
      <alignment horizontal="right"/>
      <protection locked="0"/>
    </xf>
    <xf numFmtId="9" fontId="2" fillId="74" borderId="119">
      <alignment horizontal="right"/>
      <protection locked="0"/>
    </xf>
    <xf numFmtId="9" fontId="2" fillId="74" borderId="119">
      <alignment horizontal="right"/>
      <protection locked="0"/>
    </xf>
    <xf numFmtId="9" fontId="2" fillId="74" borderId="119">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9" fontId="2" fillId="74" borderId="119">
      <alignment horizontal="right"/>
      <protection locked="0"/>
    </xf>
    <xf numFmtId="9" fontId="2" fillId="74" borderId="119">
      <alignment horizontal="right"/>
      <protection locked="0"/>
    </xf>
    <xf numFmtId="9" fontId="2" fillId="74" borderId="119">
      <alignment horizontal="right"/>
      <protection locked="0"/>
    </xf>
    <xf numFmtId="9" fontId="2" fillId="74" borderId="119">
      <alignment horizontal="right"/>
      <protection locked="0"/>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331" fontId="2" fillId="74" borderId="119" applyFont="0">
      <alignment horizontal="right" vertical="center"/>
      <protection locked="0"/>
    </xf>
    <xf numFmtId="331" fontId="2" fillId="74" borderId="119" applyFont="0">
      <alignment horizontal="right" vertical="center"/>
      <protection locked="0"/>
    </xf>
    <xf numFmtId="331" fontId="2" fillId="74" borderId="119" applyFont="0">
      <alignment horizontal="right" vertical="center"/>
      <protection locked="0"/>
    </xf>
    <xf numFmtId="331" fontId="2" fillId="74" borderId="119" applyFont="0">
      <alignment horizontal="right" vertical="center"/>
      <protection locked="0"/>
    </xf>
    <xf numFmtId="331" fontId="2" fillId="74" borderId="119"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74" borderId="119">
      <alignment horizontal="center" wrapText="1"/>
    </xf>
    <xf numFmtId="0" fontId="10" fillId="0" borderId="0"/>
    <xf numFmtId="0" fontId="2" fillId="74" borderId="119">
      <alignment horizontal="center" wrapText="1"/>
    </xf>
    <xf numFmtId="0" fontId="2" fillId="0" borderId="0" applyNumberFormat="0" applyFont="0" applyFill="0" applyBorder="0" applyAlignment="0" applyProtection="0"/>
    <xf numFmtId="0" fontId="2" fillId="74" borderId="119">
      <alignment horizontal="center" wrapText="1"/>
    </xf>
    <xf numFmtId="0" fontId="2" fillId="74" borderId="119">
      <alignment horizontal="center" wrapText="1"/>
    </xf>
    <xf numFmtId="0" fontId="2" fillId="74" borderId="119">
      <alignment horizontal="center" wrapText="1"/>
    </xf>
    <xf numFmtId="0" fontId="2" fillId="74" borderId="119">
      <alignment horizontal="center" wrapText="1"/>
    </xf>
    <xf numFmtId="3" fontId="210" fillId="0" borderId="129">
      <alignment vertical="center"/>
    </xf>
    <xf numFmtId="0" fontId="2" fillId="0" borderId="0" applyNumberFormat="0" applyFont="0" applyFill="0" applyBorder="0" applyAlignment="0" applyProtection="0"/>
    <xf numFmtId="0" fontId="10" fillId="0" borderId="0"/>
    <xf numFmtId="0" fontId="2" fillId="74" borderId="119">
      <alignment horizontal="center" wrapText="1"/>
    </xf>
    <xf numFmtId="0" fontId="2" fillId="74" borderId="119">
      <alignment horizontal="center" wrapText="1"/>
    </xf>
    <xf numFmtId="0" fontId="2" fillId="74" borderId="119">
      <alignment horizontal="center" wrapText="1"/>
    </xf>
    <xf numFmtId="0" fontId="2" fillId="74" borderId="119">
      <alignment horizontal="center" wrapText="1"/>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74" borderId="119" applyNumberFormat="0" applyFont="0">
      <alignment horizontal="center" wrapText="1"/>
      <protection locked="0"/>
    </xf>
    <xf numFmtId="0" fontId="10" fillId="0" borderId="0"/>
    <xf numFmtId="0" fontId="2" fillId="74" borderId="119" applyNumberFormat="0" applyFont="0">
      <alignment horizontal="center" wrapText="1"/>
      <protection locked="0"/>
    </xf>
    <xf numFmtId="0" fontId="2" fillId="0" borderId="0" applyNumberFormat="0" applyFont="0" applyFill="0" applyBorder="0" applyAlignment="0" applyProtection="0"/>
    <xf numFmtId="0" fontId="2" fillId="74" borderId="119" applyNumberFormat="0" applyFont="0">
      <alignment horizontal="center" wrapText="1"/>
      <protection locked="0"/>
    </xf>
    <xf numFmtId="0" fontId="2" fillId="74" borderId="119" applyNumberFormat="0" applyFont="0">
      <alignment horizontal="center" wrapText="1"/>
      <protection locked="0"/>
    </xf>
    <xf numFmtId="0" fontId="2" fillId="74" borderId="119" applyNumberFormat="0" applyFont="0">
      <alignment horizontal="center" wrapText="1"/>
      <protection locked="0"/>
    </xf>
    <xf numFmtId="0" fontId="2" fillId="74" borderId="119" applyNumberFormat="0" applyFont="0">
      <alignment horizontal="center" wrapText="1"/>
      <protection locked="0"/>
    </xf>
    <xf numFmtId="3" fontId="210" fillId="0" borderId="129">
      <alignment vertical="center"/>
    </xf>
    <xf numFmtId="0" fontId="2" fillId="0" borderId="0" applyNumberFormat="0" applyFont="0" applyFill="0" applyBorder="0" applyAlignment="0" applyProtection="0"/>
    <xf numFmtId="0" fontId="10" fillId="0" borderId="0"/>
    <xf numFmtId="0" fontId="2" fillId="74" borderId="119" applyNumberFormat="0" applyFont="0">
      <alignment horizontal="center" wrapText="1"/>
      <protection locked="0"/>
    </xf>
    <xf numFmtId="0" fontId="2" fillId="74" borderId="119" applyNumberFormat="0" applyFont="0">
      <alignment horizontal="center" wrapText="1"/>
      <protection locked="0"/>
    </xf>
    <xf numFmtId="0" fontId="2" fillId="74" borderId="119" applyNumberFormat="0" applyFont="0">
      <alignment horizontal="center" wrapText="1"/>
      <protection locked="0"/>
    </xf>
    <xf numFmtId="0" fontId="2" fillId="74" borderId="119" applyNumberFormat="0" applyFont="0">
      <alignment horizontal="center" wrapText="1"/>
      <protection locked="0"/>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66" fillId="63" borderId="159" applyNumberFormat="0" applyAlignment="0" applyProtection="0"/>
    <xf numFmtId="0" fontId="68" fillId="63" borderId="159" applyNumberFormat="0" applyAlignment="0" applyProtection="0"/>
    <xf numFmtId="0" fontId="68" fillId="63" borderId="159" applyNumberFormat="0" applyAlignment="0" applyProtection="0"/>
    <xf numFmtId="0" fontId="68" fillId="63" borderId="159" applyNumberFormat="0" applyAlignment="0" applyProtection="0"/>
    <xf numFmtId="0" fontId="68" fillId="63" borderId="159" applyNumberFormat="0" applyAlignment="0" applyProtection="0"/>
    <xf numFmtId="0" fontId="10" fillId="0" borderId="0"/>
    <xf numFmtId="0" fontId="10" fillId="0" borderId="0"/>
    <xf numFmtId="0" fontId="10" fillId="0" borderId="0"/>
    <xf numFmtId="0" fontId="10" fillId="0" borderId="0"/>
    <xf numFmtId="0" fontId="66" fillId="109" borderId="15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59" applyNumberFormat="0" applyAlignment="0" applyProtection="0"/>
    <xf numFmtId="0" fontId="66" fillId="109" borderId="159" applyNumberFormat="0" applyAlignment="0" applyProtection="0"/>
    <xf numFmtId="0" fontId="2" fillId="0" borderId="0" applyNumberFormat="0" applyFont="0" applyFill="0" applyBorder="0" applyAlignment="0" applyProtection="0"/>
    <xf numFmtId="0" fontId="66" fillId="109" borderId="15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59" applyNumberFormat="0" applyAlignment="0" applyProtection="0"/>
    <xf numFmtId="0" fontId="66" fillId="109" borderId="159" applyNumberFormat="0" applyAlignment="0" applyProtection="0"/>
    <xf numFmtId="0" fontId="2" fillId="0" borderId="0" applyNumberFormat="0" applyFont="0" applyFill="0" applyBorder="0" applyAlignment="0" applyProtection="0"/>
    <xf numFmtId="0" fontId="66" fillId="109" borderId="15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59" applyNumberFormat="0" applyAlignment="0" applyProtection="0"/>
    <xf numFmtId="0" fontId="66" fillId="109" borderId="159" applyNumberFormat="0" applyAlignment="0" applyProtection="0"/>
    <xf numFmtId="0" fontId="2" fillId="0" borderId="0" applyNumberFormat="0" applyFont="0" applyFill="0" applyBorder="0" applyAlignment="0" applyProtection="0"/>
    <xf numFmtId="0" fontId="68" fillId="63" borderId="159" applyNumberFormat="0" applyAlignment="0" applyProtection="0"/>
    <xf numFmtId="0" fontId="68" fillId="63" borderId="15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5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59" applyNumberFormat="0" applyAlignment="0" applyProtection="0"/>
    <xf numFmtId="0" fontId="68" fillId="63" borderId="159" applyNumberFormat="0" applyAlignment="0" applyProtection="0"/>
    <xf numFmtId="174" fontId="234" fillId="134" borderId="72"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32"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5" fillId="0" borderId="0" applyFont="0" applyFill="0" applyBorder="0" applyAlignment="0">
      <alignment vertical="center"/>
    </xf>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8" fillId="57" borderId="119"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3" fontId="289" fillId="135" borderId="123"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290" fillId="0" borderId="0" applyFill="0" applyBorder="0" applyProtection="0">
      <alignment horizontal="left"/>
    </xf>
    <xf numFmtId="0" fontId="291" fillId="0" borderId="0" applyFill="0" applyBorder="0" applyProtection="0">
      <alignment horizontal="left"/>
    </xf>
    <xf numFmtId="1" fontId="292"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6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74" borderId="0" applyNumberFormat="0" applyFont="0" applyBorder="0" applyAlignment="0" applyProtection="0"/>
    <xf numFmtId="0" fontId="19" fillId="131" borderId="72" applyNumberFormat="0" applyFont="0" applyBorder="0" applyAlignment="0" applyProtection="0">
      <alignment horizontal="center"/>
    </xf>
    <xf numFmtId="0" fontId="19" fillId="131" borderId="72"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9" fillId="96" borderId="72" applyNumberFormat="0" applyFont="0" applyBorder="0" applyAlignment="0" applyProtection="0">
      <alignment horizontal="center"/>
    </xf>
    <xf numFmtId="0" fontId="19" fillId="96" borderId="72"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61" fillId="0"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0" borderId="16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3"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10" fillId="0" borderId="129">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2" fillId="0" borderId="0" applyNumberFormat="0" applyFont="0" applyFill="0" applyBorder="0" applyAlignment="0" applyProtection="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2"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10" fillId="0" borderId="129">
      <alignment vertical="center"/>
    </xf>
    <xf numFmtId="10" fontId="2" fillId="0" borderId="164"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 fontId="254" fillId="0" borderId="0"/>
    <xf numFmtId="0" fontId="2" fillId="0" borderId="0" applyNumberFormat="0" applyFont="0" applyFill="0" applyBorder="0" applyAlignment="0" applyProtection="0"/>
    <xf numFmtId="0" fontId="10" fillId="0" borderId="0"/>
    <xf numFmtId="0" fontId="46" fillId="69" borderId="66">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94"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10" fillId="0" borderId="129">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5" fillId="0" borderId="0">
      <protection locked="0"/>
    </xf>
    <xf numFmtId="0" fontId="295"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45" fillId="92" borderId="66"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7" fontId="296" fillId="0" borderId="0" applyNumberFormat="0" applyFill="0" applyBorder="0" applyAlignment="0" applyProtection="0"/>
    <xf numFmtId="295" fontId="296" fillId="0" borderId="0" applyNumberFormat="0" applyFill="0" applyBorder="0" applyAlignment="0" applyProtection="0"/>
    <xf numFmtId="3" fontId="210" fillId="0" borderId="129">
      <alignment vertical="center"/>
    </xf>
    <xf numFmtId="0" fontId="10" fillId="0" borderId="0"/>
    <xf numFmtId="0" fontId="178" fillId="111"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3" fontId="2" fillId="95" borderId="119" applyFont="0">
      <alignment horizontal="right" vertical="center"/>
      <protection locked="0"/>
    </xf>
    <xf numFmtId="3" fontId="2" fillId="95" borderId="119" applyFont="0">
      <alignment horizontal="right" vertical="center"/>
      <protection locked="0"/>
    </xf>
    <xf numFmtId="3" fontId="2" fillId="95" borderId="119" applyFont="0">
      <alignment horizontal="right" vertical="center"/>
      <protection locked="0"/>
    </xf>
    <xf numFmtId="3" fontId="2" fillId="95" borderId="119" applyFont="0">
      <alignment horizontal="right" vertical="center"/>
      <protection locked="0"/>
    </xf>
    <xf numFmtId="3" fontId="2" fillId="95" borderId="119"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200" fillId="0" borderId="0"/>
    <xf numFmtId="0" fontId="10" fillId="0" borderId="0"/>
    <xf numFmtId="38" fontId="297" fillId="0" borderId="0">
      <alignment horizontal="center"/>
    </xf>
    <xf numFmtId="0" fontId="10" fillId="0" borderId="0"/>
    <xf numFmtId="0" fontId="298" fillId="45" borderId="119"/>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167" fontId="299" fillId="0" borderId="0">
      <alignment horizontal="right"/>
    </xf>
    <xf numFmtId="0" fontId="10" fillId="0" borderId="0"/>
    <xf numFmtId="0" fontId="2" fillId="0" borderId="165">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59" applyNumberFormat="0" applyProtection="0">
      <alignment vertical="center"/>
    </xf>
    <xf numFmtId="4" fontId="29" fillId="88" borderId="159" applyNumberFormat="0" applyProtection="0">
      <alignment vertical="center"/>
    </xf>
    <xf numFmtId="4" fontId="29" fillId="88" borderId="159" applyNumberFormat="0" applyProtection="0">
      <alignment vertical="center"/>
    </xf>
    <xf numFmtId="4" fontId="29" fillId="88" borderId="159" applyNumberFormat="0" applyProtection="0">
      <alignment vertical="center"/>
    </xf>
    <xf numFmtId="4" fontId="29" fillId="88" borderId="159" applyNumberFormat="0" applyProtection="0">
      <alignment vertical="center"/>
    </xf>
    <xf numFmtId="4" fontId="300" fillId="88" borderId="159" applyNumberFormat="0" applyProtection="0">
      <alignment vertical="center"/>
    </xf>
    <xf numFmtId="4" fontId="300" fillId="88" borderId="159" applyNumberFormat="0" applyProtection="0">
      <alignment vertical="center"/>
    </xf>
    <xf numFmtId="4" fontId="300" fillId="88" borderId="159" applyNumberFormat="0" applyProtection="0">
      <alignment vertical="center"/>
    </xf>
    <xf numFmtId="4" fontId="300" fillId="88" borderId="159" applyNumberFormat="0" applyProtection="0">
      <alignment vertical="center"/>
    </xf>
    <xf numFmtId="4" fontId="300" fillId="88" borderId="159" applyNumberFormat="0" applyProtection="0">
      <alignment vertical="center"/>
    </xf>
    <xf numFmtId="4" fontId="29" fillId="88" borderId="159" applyNumberFormat="0" applyProtection="0">
      <alignment horizontal="left" vertical="center" indent="1"/>
    </xf>
    <xf numFmtId="4" fontId="29" fillId="88" borderId="159" applyNumberFormat="0" applyProtection="0">
      <alignment horizontal="left" vertical="center" indent="1"/>
    </xf>
    <xf numFmtId="4" fontId="29" fillId="88" borderId="159" applyNumberFormat="0" applyProtection="0">
      <alignment horizontal="left" vertical="center" indent="1"/>
    </xf>
    <xf numFmtId="4" fontId="29" fillId="88" borderId="159" applyNumberFormat="0" applyProtection="0">
      <alignment horizontal="left" vertical="center" indent="1"/>
    </xf>
    <xf numFmtId="4" fontId="29" fillId="88" borderId="159" applyNumberFormat="0" applyProtection="0">
      <alignment horizontal="left" vertical="center" indent="1"/>
    </xf>
    <xf numFmtId="4" fontId="29" fillId="88" borderId="159" applyNumberFormat="0" applyProtection="0">
      <alignment horizontal="left" vertical="center" indent="1"/>
    </xf>
    <xf numFmtId="4" fontId="29" fillId="88" borderId="159" applyNumberFormat="0" applyProtection="0">
      <alignment horizontal="left" vertical="center" indent="1"/>
    </xf>
    <xf numFmtId="4" fontId="29" fillId="88" borderId="159" applyNumberFormat="0" applyProtection="0">
      <alignment horizontal="left" vertical="center" indent="1"/>
    </xf>
    <xf numFmtId="4" fontId="29" fillId="88" borderId="159" applyNumberFormat="0" applyProtection="0">
      <alignment horizontal="left" vertical="center" indent="1"/>
    </xf>
    <xf numFmtId="4" fontId="29" fillId="88"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4" fontId="29" fillId="93" borderId="159" applyNumberFormat="0" applyProtection="0">
      <alignment horizontal="right" vertical="center"/>
    </xf>
    <xf numFmtId="4" fontId="29" fillId="93" borderId="159" applyNumberFormat="0" applyProtection="0">
      <alignment horizontal="right" vertical="center"/>
    </xf>
    <xf numFmtId="4" fontId="29" fillId="93" borderId="159" applyNumberFormat="0" applyProtection="0">
      <alignment horizontal="right" vertical="center"/>
    </xf>
    <xf numFmtId="4" fontId="29" fillId="93" borderId="159" applyNumberFormat="0" applyProtection="0">
      <alignment horizontal="right" vertical="center"/>
    </xf>
    <xf numFmtId="4" fontId="29" fillId="93" borderId="159" applyNumberFormat="0" applyProtection="0">
      <alignment horizontal="right" vertical="center"/>
    </xf>
    <xf numFmtId="4" fontId="29" fillId="97" borderId="159" applyNumberFormat="0" applyProtection="0">
      <alignment horizontal="right" vertical="center"/>
    </xf>
    <xf numFmtId="4" fontId="29" fillId="97" borderId="159" applyNumberFormat="0" applyProtection="0">
      <alignment horizontal="right" vertical="center"/>
    </xf>
    <xf numFmtId="4" fontId="29" fillId="97" borderId="159" applyNumberFormat="0" applyProtection="0">
      <alignment horizontal="right" vertical="center"/>
    </xf>
    <xf numFmtId="4" fontId="29" fillId="97" borderId="159" applyNumberFormat="0" applyProtection="0">
      <alignment horizontal="right" vertical="center"/>
    </xf>
    <xf numFmtId="4" fontId="29" fillId="97" borderId="159" applyNumberFormat="0" applyProtection="0">
      <alignment horizontal="right" vertical="center"/>
    </xf>
    <xf numFmtId="4" fontId="29" fillId="104" borderId="159" applyNumberFormat="0" applyProtection="0">
      <alignment horizontal="right" vertical="center"/>
    </xf>
    <xf numFmtId="4" fontId="29" fillId="104" borderId="159" applyNumberFormat="0" applyProtection="0">
      <alignment horizontal="right" vertical="center"/>
    </xf>
    <xf numFmtId="4" fontId="29" fillId="104" borderId="159" applyNumberFormat="0" applyProtection="0">
      <alignment horizontal="right" vertical="center"/>
    </xf>
    <xf numFmtId="4" fontId="29" fillId="104" borderId="159" applyNumberFormat="0" applyProtection="0">
      <alignment horizontal="right" vertical="center"/>
    </xf>
    <xf numFmtId="4" fontId="29" fillId="104" borderId="159" applyNumberFormat="0" applyProtection="0">
      <alignment horizontal="right" vertical="center"/>
    </xf>
    <xf numFmtId="4" fontId="29" fillId="99" borderId="159" applyNumberFormat="0" applyProtection="0">
      <alignment horizontal="right" vertical="center"/>
    </xf>
    <xf numFmtId="4" fontId="29" fillId="99" borderId="159" applyNumberFormat="0" applyProtection="0">
      <alignment horizontal="right" vertical="center"/>
    </xf>
    <xf numFmtId="4" fontId="29" fillId="99" borderId="159" applyNumberFormat="0" applyProtection="0">
      <alignment horizontal="right" vertical="center"/>
    </xf>
    <xf numFmtId="4" fontId="29" fillId="99" borderId="159" applyNumberFormat="0" applyProtection="0">
      <alignment horizontal="right" vertical="center"/>
    </xf>
    <xf numFmtId="4" fontId="29" fillId="99" borderId="159" applyNumberFormat="0" applyProtection="0">
      <alignment horizontal="right" vertical="center"/>
    </xf>
    <xf numFmtId="4" fontId="29" fillId="102" borderId="159" applyNumberFormat="0" applyProtection="0">
      <alignment horizontal="right" vertical="center"/>
    </xf>
    <xf numFmtId="4" fontId="29" fillId="102" borderId="159" applyNumberFormat="0" applyProtection="0">
      <alignment horizontal="right" vertical="center"/>
    </xf>
    <xf numFmtId="4" fontId="29" fillId="102" borderId="159" applyNumberFormat="0" applyProtection="0">
      <alignment horizontal="right" vertical="center"/>
    </xf>
    <xf numFmtId="4" fontId="29" fillId="102" borderId="159" applyNumberFormat="0" applyProtection="0">
      <alignment horizontal="right" vertical="center"/>
    </xf>
    <xf numFmtId="4" fontId="29" fillId="102" borderId="159" applyNumberFormat="0" applyProtection="0">
      <alignment horizontal="right" vertical="center"/>
    </xf>
    <xf numFmtId="4" fontId="29" fillId="106" borderId="159" applyNumberFormat="0" applyProtection="0">
      <alignment horizontal="right" vertical="center"/>
    </xf>
    <xf numFmtId="4" fontId="29" fillId="106" borderId="159" applyNumberFormat="0" applyProtection="0">
      <alignment horizontal="right" vertical="center"/>
    </xf>
    <xf numFmtId="4" fontId="29" fillId="106" borderId="159" applyNumberFormat="0" applyProtection="0">
      <alignment horizontal="right" vertical="center"/>
    </xf>
    <xf numFmtId="4" fontId="29" fillId="106" borderId="159" applyNumberFormat="0" applyProtection="0">
      <alignment horizontal="right" vertical="center"/>
    </xf>
    <xf numFmtId="4" fontId="29" fillId="106" borderId="159" applyNumberFormat="0" applyProtection="0">
      <alignment horizontal="right" vertical="center"/>
    </xf>
    <xf numFmtId="4" fontId="29" fillId="105" borderId="159" applyNumberFormat="0" applyProtection="0">
      <alignment horizontal="right" vertical="center"/>
    </xf>
    <xf numFmtId="4" fontId="29" fillId="105" borderId="159" applyNumberFormat="0" applyProtection="0">
      <alignment horizontal="right" vertical="center"/>
    </xf>
    <xf numFmtId="4" fontId="29" fillId="105" borderId="159" applyNumberFormat="0" applyProtection="0">
      <alignment horizontal="right" vertical="center"/>
    </xf>
    <xf numFmtId="4" fontId="29" fillId="105" borderId="159" applyNumberFormat="0" applyProtection="0">
      <alignment horizontal="right" vertical="center"/>
    </xf>
    <xf numFmtId="4" fontId="29" fillId="105" borderId="159" applyNumberFormat="0" applyProtection="0">
      <alignment horizontal="right" vertical="center"/>
    </xf>
    <xf numFmtId="4" fontId="29" fillId="136" borderId="159" applyNumberFormat="0" applyProtection="0">
      <alignment horizontal="right" vertical="center"/>
    </xf>
    <xf numFmtId="4" fontId="29" fillId="136" borderId="159" applyNumberFormat="0" applyProtection="0">
      <alignment horizontal="right" vertical="center"/>
    </xf>
    <xf numFmtId="4" fontId="29" fillId="136" borderId="159" applyNumberFormat="0" applyProtection="0">
      <alignment horizontal="right" vertical="center"/>
    </xf>
    <xf numFmtId="4" fontId="29" fillId="136" borderId="159" applyNumberFormat="0" applyProtection="0">
      <alignment horizontal="right" vertical="center"/>
    </xf>
    <xf numFmtId="4" fontId="29" fillId="136" borderId="159" applyNumberFormat="0" applyProtection="0">
      <alignment horizontal="right" vertical="center"/>
    </xf>
    <xf numFmtId="4" fontId="29" fillId="98" borderId="159" applyNumberFormat="0" applyProtection="0">
      <alignment horizontal="right" vertical="center"/>
    </xf>
    <xf numFmtId="4" fontId="29" fillId="98" borderId="159" applyNumberFormat="0" applyProtection="0">
      <alignment horizontal="right" vertical="center"/>
    </xf>
    <xf numFmtId="4" fontId="29" fillId="98" borderId="159" applyNumberFormat="0" applyProtection="0">
      <alignment horizontal="right" vertical="center"/>
    </xf>
    <xf numFmtId="4" fontId="29" fillId="98" borderId="159" applyNumberFormat="0" applyProtection="0">
      <alignment horizontal="right" vertical="center"/>
    </xf>
    <xf numFmtId="4" fontId="29" fillId="98" borderId="159" applyNumberFormat="0" applyProtection="0">
      <alignment horizontal="right" vertical="center"/>
    </xf>
    <xf numFmtId="4" fontId="189" fillId="137" borderId="159" applyNumberFormat="0" applyProtection="0">
      <alignment horizontal="left" vertical="center" indent="1"/>
    </xf>
    <xf numFmtId="4" fontId="189" fillId="137" borderId="159" applyNumberFormat="0" applyProtection="0">
      <alignment horizontal="left" vertical="center" indent="1"/>
    </xf>
    <xf numFmtId="4" fontId="189" fillId="137" borderId="159" applyNumberFormat="0" applyProtection="0">
      <alignment horizontal="left" vertical="center" indent="1"/>
    </xf>
    <xf numFmtId="4" fontId="189" fillId="137" borderId="159" applyNumberFormat="0" applyProtection="0">
      <alignment horizontal="left" vertical="center" indent="1"/>
    </xf>
    <xf numFmtId="4" fontId="189" fillId="137" borderId="159" applyNumberFormat="0" applyProtection="0">
      <alignment horizontal="left" vertical="center" indent="1"/>
    </xf>
    <xf numFmtId="4" fontId="29" fillId="138" borderId="166" applyNumberFormat="0" applyProtection="0">
      <alignment horizontal="left" vertical="center" indent="1"/>
    </xf>
    <xf numFmtId="4" fontId="29" fillId="138" borderId="166" applyNumberFormat="0" applyProtection="0">
      <alignment horizontal="left" vertical="center" indent="1"/>
    </xf>
    <xf numFmtId="4" fontId="29" fillId="138" borderId="166" applyNumberFormat="0" applyProtection="0">
      <alignment horizontal="left" vertical="center" indent="1"/>
    </xf>
    <xf numFmtId="4" fontId="29" fillId="138" borderId="166" applyNumberFormat="0" applyProtection="0">
      <alignment horizontal="left" vertical="center" indent="1"/>
    </xf>
    <xf numFmtId="4" fontId="29" fillId="138" borderId="166" applyNumberFormat="0" applyProtection="0">
      <alignment horizontal="left" vertical="center" indent="1"/>
    </xf>
    <xf numFmtId="4" fontId="301" fillId="139" borderId="0"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4" fontId="29" fillId="138" borderId="159" applyNumberFormat="0" applyProtection="0">
      <alignment horizontal="left" vertical="center" indent="1"/>
    </xf>
    <xf numFmtId="4" fontId="29" fillId="138" borderId="159" applyNumberFormat="0" applyProtection="0">
      <alignment horizontal="left" vertical="center" indent="1"/>
    </xf>
    <xf numFmtId="4" fontId="29" fillId="138" borderId="159" applyNumberFormat="0" applyProtection="0">
      <alignment horizontal="left" vertical="center" indent="1"/>
    </xf>
    <xf numFmtId="4" fontId="29" fillId="138" borderId="159" applyNumberFormat="0" applyProtection="0">
      <alignment horizontal="left" vertical="center" indent="1"/>
    </xf>
    <xf numFmtId="4" fontId="29" fillId="138" borderId="159" applyNumberFormat="0" applyProtection="0">
      <alignment horizontal="left" vertical="center" indent="1"/>
    </xf>
    <xf numFmtId="4" fontId="29" fillId="140" borderId="159" applyNumberFormat="0" applyProtection="0">
      <alignment horizontal="left" vertical="center" indent="1"/>
    </xf>
    <xf numFmtId="4" fontId="29" fillId="140" borderId="159" applyNumberFormat="0" applyProtection="0">
      <alignment horizontal="left" vertical="center" indent="1"/>
    </xf>
    <xf numFmtId="4" fontId="29" fillId="140" borderId="159" applyNumberFormat="0" applyProtection="0">
      <alignment horizontal="left" vertical="center" indent="1"/>
    </xf>
    <xf numFmtId="4" fontId="29" fillId="140" borderId="159" applyNumberFormat="0" applyProtection="0">
      <alignment horizontal="left" vertical="center" indent="1"/>
    </xf>
    <xf numFmtId="4" fontId="29" fillId="140" borderId="159" applyNumberFormat="0" applyProtection="0">
      <alignment horizontal="left" vertical="center" indent="1"/>
    </xf>
    <xf numFmtId="0" fontId="2" fillId="140" borderId="159" applyNumberFormat="0" applyProtection="0">
      <alignment horizontal="left" vertical="center" indent="1"/>
    </xf>
    <xf numFmtId="0" fontId="2" fillId="140" borderId="159" applyNumberFormat="0" applyProtection="0">
      <alignment horizontal="left" vertical="center" indent="1"/>
    </xf>
    <xf numFmtId="0" fontId="2" fillId="140" borderId="159" applyNumberFormat="0" applyProtection="0">
      <alignment horizontal="left" vertical="center" indent="1"/>
    </xf>
    <xf numFmtId="0" fontId="2" fillId="140" borderId="159" applyNumberFormat="0" applyProtection="0">
      <alignment horizontal="left" vertical="center" indent="1"/>
    </xf>
    <xf numFmtId="0" fontId="2" fillId="140" borderId="159" applyNumberFormat="0" applyProtection="0">
      <alignment horizontal="left" vertical="center" indent="1"/>
    </xf>
    <xf numFmtId="0" fontId="2" fillId="140" borderId="159" applyNumberFormat="0" applyProtection="0">
      <alignment horizontal="left" vertical="center" indent="1"/>
    </xf>
    <xf numFmtId="0" fontId="2" fillId="140" borderId="159" applyNumberFormat="0" applyProtection="0">
      <alignment horizontal="left" vertical="center" indent="1"/>
    </xf>
    <xf numFmtId="0" fontId="2" fillId="140" borderId="159" applyNumberFormat="0" applyProtection="0">
      <alignment horizontal="left" vertical="center" indent="1"/>
    </xf>
    <xf numFmtId="0" fontId="2" fillId="140" borderId="159" applyNumberFormat="0" applyProtection="0">
      <alignment horizontal="left" vertical="center" indent="1"/>
    </xf>
    <xf numFmtId="0" fontId="2" fillId="140" borderId="159" applyNumberFormat="0" applyProtection="0">
      <alignment horizontal="left" vertical="center" indent="1"/>
    </xf>
    <xf numFmtId="0" fontId="45" fillId="133" borderId="167"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67" applyNumberFormat="0" applyProtection="0">
      <alignment horizontal="left" vertical="center" indent="1"/>
    </xf>
    <xf numFmtId="0" fontId="45" fillId="133" borderId="167" applyNumberFormat="0" applyProtection="0">
      <alignment horizontal="left" vertical="center" indent="1"/>
    </xf>
    <xf numFmtId="0" fontId="2" fillId="0" borderId="0" applyNumberFormat="0" applyFont="0" applyFill="0" applyBorder="0" applyAlignment="0" applyProtection="0"/>
    <xf numFmtId="0" fontId="2" fillId="113" borderId="159" applyNumberFormat="0" applyProtection="0">
      <alignment horizontal="left" vertical="center" indent="1"/>
    </xf>
    <xf numFmtId="0" fontId="2" fillId="113" borderId="159" applyNumberFormat="0" applyProtection="0">
      <alignment horizontal="left" vertical="center" indent="1"/>
    </xf>
    <xf numFmtId="0" fontId="2" fillId="113" borderId="159" applyNumberFormat="0" applyProtection="0">
      <alignment horizontal="left" vertical="center" indent="1"/>
    </xf>
    <xf numFmtId="0" fontId="2" fillId="113" borderId="159" applyNumberFormat="0" applyProtection="0">
      <alignment horizontal="left" vertical="center" indent="1"/>
    </xf>
    <xf numFmtId="0" fontId="2" fillId="113" borderId="159" applyNumberFormat="0" applyProtection="0">
      <alignment horizontal="left" vertical="center" indent="1"/>
    </xf>
    <xf numFmtId="0" fontId="2" fillId="68" borderId="159" applyNumberFormat="0" applyProtection="0">
      <alignment horizontal="left" vertical="center" indent="1"/>
    </xf>
    <xf numFmtId="0" fontId="2" fillId="68" borderId="159" applyNumberFormat="0" applyProtection="0">
      <alignment horizontal="left" vertical="center" indent="1"/>
    </xf>
    <xf numFmtId="0" fontId="2" fillId="68" borderId="159" applyNumberFormat="0" applyProtection="0">
      <alignment horizontal="left" vertical="center" indent="1"/>
    </xf>
    <xf numFmtId="0" fontId="2" fillId="68" borderId="159" applyNumberFormat="0" applyProtection="0">
      <alignment horizontal="left" vertical="center" indent="1"/>
    </xf>
    <xf numFmtId="0" fontId="2" fillId="68" borderId="159" applyNumberFormat="0" applyProtection="0">
      <alignment horizontal="left" vertical="center" indent="1"/>
    </xf>
    <xf numFmtId="0" fontId="2" fillId="68" borderId="159" applyNumberFormat="0" applyProtection="0">
      <alignment horizontal="left" vertical="center" indent="1"/>
    </xf>
    <xf numFmtId="0" fontId="2" fillId="68" borderId="159" applyNumberFormat="0" applyProtection="0">
      <alignment horizontal="left" vertical="center" indent="1"/>
    </xf>
    <xf numFmtId="0" fontId="2" fillId="68" borderId="159" applyNumberFormat="0" applyProtection="0">
      <alignment horizontal="left" vertical="center" indent="1"/>
    </xf>
    <xf numFmtId="0" fontId="2" fillId="68" borderId="159" applyNumberFormat="0" applyProtection="0">
      <alignment horizontal="left" vertical="center" indent="1"/>
    </xf>
    <xf numFmtId="0" fontId="2" fillId="68"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4" fontId="29" fillId="107" borderId="159" applyNumberFormat="0" applyProtection="0">
      <alignment vertical="center"/>
    </xf>
    <xf numFmtId="4" fontId="29" fillId="107" borderId="159" applyNumberFormat="0" applyProtection="0">
      <alignment vertical="center"/>
    </xf>
    <xf numFmtId="4" fontId="29" fillId="107" borderId="159" applyNumberFormat="0" applyProtection="0">
      <alignment vertical="center"/>
    </xf>
    <xf numFmtId="4" fontId="29" fillId="107" borderId="159" applyNumberFormat="0" applyProtection="0">
      <alignment vertical="center"/>
    </xf>
    <xf numFmtId="4" fontId="29" fillId="107" borderId="159" applyNumberFormat="0" applyProtection="0">
      <alignment vertical="center"/>
    </xf>
    <xf numFmtId="4" fontId="300" fillId="107" borderId="159" applyNumberFormat="0" applyProtection="0">
      <alignment vertical="center"/>
    </xf>
    <xf numFmtId="4" fontId="300" fillId="107" borderId="159" applyNumberFormat="0" applyProtection="0">
      <alignment vertical="center"/>
    </xf>
    <xf numFmtId="4" fontId="300" fillId="107" borderId="159" applyNumberFormat="0" applyProtection="0">
      <alignment vertical="center"/>
    </xf>
    <xf numFmtId="4" fontId="300" fillId="107" borderId="159" applyNumberFormat="0" applyProtection="0">
      <alignment vertical="center"/>
    </xf>
    <xf numFmtId="4" fontId="300" fillId="107" borderId="159" applyNumberFormat="0" applyProtection="0">
      <alignment vertical="center"/>
    </xf>
    <xf numFmtId="4" fontId="29" fillId="107" borderId="159" applyNumberFormat="0" applyProtection="0">
      <alignment horizontal="left" vertical="center" indent="1"/>
    </xf>
    <xf numFmtId="4" fontId="29" fillId="107" borderId="159" applyNumberFormat="0" applyProtection="0">
      <alignment horizontal="left" vertical="center" indent="1"/>
    </xf>
    <xf numFmtId="4" fontId="29" fillId="107" borderId="159" applyNumberFormat="0" applyProtection="0">
      <alignment horizontal="left" vertical="center" indent="1"/>
    </xf>
    <xf numFmtId="4" fontId="29" fillId="107" borderId="159" applyNumberFormat="0" applyProtection="0">
      <alignment horizontal="left" vertical="center" indent="1"/>
    </xf>
    <xf numFmtId="4" fontId="29" fillId="107" borderId="159" applyNumberFormat="0" applyProtection="0">
      <alignment horizontal="left" vertical="center" indent="1"/>
    </xf>
    <xf numFmtId="4" fontId="29" fillId="107" borderId="159" applyNumberFormat="0" applyProtection="0">
      <alignment horizontal="left" vertical="center" indent="1"/>
    </xf>
    <xf numFmtId="4" fontId="29" fillId="107" borderId="159" applyNumberFormat="0" applyProtection="0">
      <alignment horizontal="left" vertical="center" indent="1"/>
    </xf>
    <xf numFmtId="4" fontId="29" fillId="107" borderId="159" applyNumberFormat="0" applyProtection="0">
      <alignment horizontal="left" vertical="center" indent="1"/>
    </xf>
    <xf numFmtId="4" fontId="29" fillId="107" borderId="159" applyNumberFormat="0" applyProtection="0">
      <alignment horizontal="left" vertical="center" indent="1"/>
    </xf>
    <xf numFmtId="4" fontId="29" fillId="107" borderId="159" applyNumberFormat="0" applyProtection="0">
      <alignment horizontal="left" vertical="center" indent="1"/>
    </xf>
    <xf numFmtId="340" fontId="29" fillId="131" borderId="167" applyProtection="0">
      <alignment horizontal="right" vertical="center"/>
    </xf>
    <xf numFmtId="340" fontId="29" fillId="131" borderId="167"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67" applyProtection="0">
      <alignment horizontal="right" vertical="center"/>
    </xf>
    <xf numFmtId="340" fontId="29" fillId="131" borderId="167" applyProtection="0">
      <alignment horizontal="right" vertical="center"/>
    </xf>
    <xf numFmtId="340" fontId="29" fillId="131" borderId="167"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4" fontId="300" fillId="138" borderId="159" applyNumberFormat="0" applyProtection="0">
      <alignment horizontal="right" vertical="center"/>
    </xf>
    <xf numFmtId="4" fontId="300" fillId="138" borderId="159" applyNumberFormat="0" applyProtection="0">
      <alignment horizontal="right" vertical="center"/>
    </xf>
    <xf numFmtId="4" fontId="300" fillId="138" borderId="159" applyNumberFormat="0" applyProtection="0">
      <alignment horizontal="right" vertical="center"/>
    </xf>
    <xf numFmtId="4" fontId="300" fillId="138" borderId="159" applyNumberFormat="0" applyProtection="0">
      <alignment horizontal="right" vertical="center"/>
    </xf>
    <xf numFmtId="4" fontId="300" fillId="138" borderId="159" applyNumberFormat="0" applyProtection="0">
      <alignment horizontal="right" vertical="center"/>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2" fillId="92" borderId="159" applyNumberFormat="0" applyProtection="0">
      <alignment horizontal="left" vertical="center" indent="1"/>
    </xf>
    <xf numFmtId="0" fontId="302" fillId="0" borderId="0"/>
    <xf numFmtId="4" fontId="207" fillId="138" borderId="159" applyNumberFormat="0" applyProtection="0">
      <alignment horizontal="right" vertical="center"/>
    </xf>
    <xf numFmtId="4" fontId="207" fillId="138" borderId="159" applyNumberFormat="0" applyProtection="0">
      <alignment horizontal="right" vertical="center"/>
    </xf>
    <xf numFmtId="4" fontId="207" fillId="138" borderId="159" applyNumberFormat="0" applyProtection="0">
      <alignment horizontal="right" vertical="center"/>
    </xf>
    <xf numFmtId="4" fontId="207" fillId="138" borderId="159" applyNumberFormat="0" applyProtection="0">
      <alignment horizontal="right" vertical="center"/>
    </xf>
    <xf numFmtId="4" fontId="207" fillId="138" borderId="159"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303" fillId="0" borderId="0"/>
    <xf numFmtId="341" fontId="161" fillId="0" borderId="0"/>
    <xf numFmtId="342" fontId="161" fillId="0" borderId="0"/>
    <xf numFmtId="0" fontId="211" fillId="0" borderId="26"/>
    <xf numFmtId="0" fontId="304" fillId="71" borderId="107"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5" fillId="141" borderId="0"/>
    <xf numFmtId="0" fontId="306" fillId="141" borderId="0"/>
    <xf numFmtId="0" fontId="307" fillId="141" borderId="168">
      <alignment horizontal="right"/>
    </xf>
    <xf numFmtId="0" fontId="307" fillId="141" borderId="0"/>
    <xf numFmtId="0" fontId="305" fillId="69" borderId="168">
      <protection locked="0"/>
    </xf>
    <xf numFmtId="0" fontId="305" fillId="141" borderId="0"/>
    <xf numFmtId="0" fontId="308" fillId="71" borderId="0"/>
    <xf numFmtId="0" fontId="308" fillId="98" borderId="0"/>
    <xf numFmtId="0" fontId="308"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9" fillId="0" borderId="0">
      <alignment horizontal="right"/>
    </xf>
    <xf numFmtId="0" fontId="232" fillId="0" borderId="0"/>
    <xf numFmtId="166" fontId="202" fillId="142" borderId="0" applyNumberFormat="0" applyFont="0"/>
    <xf numFmtId="0" fontId="161" fillId="143" borderId="0" applyNumberFormat="0" applyFont="0" applyBorder="0" applyAlignment="0" applyProtection="0"/>
    <xf numFmtId="346" fontId="309" fillId="0" borderId="0" applyFont="0" applyFill="0" applyBorder="0" applyAlignment="0" applyProtection="0"/>
    <xf numFmtId="1" fontId="2" fillId="0" borderId="0"/>
    <xf numFmtId="347" fontId="2" fillId="69" borderId="119">
      <alignment horizontal="center"/>
    </xf>
    <xf numFmtId="0" fontId="10" fillId="0" borderId="0"/>
    <xf numFmtId="347" fontId="2" fillId="69" borderId="119">
      <alignment horizontal="center"/>
    </xf>
    <xf numFmtId="0" fontId="2" fillId="0" borderId="0" applyNumberFormat="0" applyFont="0" applyFill="0" applyBorder="0" applyAlignment="0" applyProtection="0"/>
    <xf numFmtId="347" fontId="2" fillId="69" borderId="119">
      <alignment horizontal="center"/>
    </xf>
    <xf numFmtId="347" fontId="2" fillId="69" borderId="119">
      <alignment horizontal="center"/>
    </xf>
    <xf numFmtId="347" fontId="2" fillId="69" borderId="119">
      <alignment horizontal="center"/>
    </xf>
    <xf numFmtId="347" fontId="2" fillId="69" borderId="119">
      <alignment horizontal="center"/>
    </xf>
    <xf numFmtId="3" fontId="210" fillId="0" borderId="129">
      <alignment vertical="center"/>
    </xf>
    <xf numFmtId="0" fontId="2" fillId="0" borderId="0" applyNumberFormat="0" applyFont="0" applyFill="0" applyBorder="0" applyAlignment="0" applyProtection="0"/>
    <xf numFmtId="0" fontId="10" fillId="0" borderId="0"/>
    <xf numFmtId="347" fontId="2" fillId="69" borderId="119">
      <alignment horizontal="center"/>
    </xf>
    <xf numFmtId="347" fontId="2" fillId="69" borderId="119">
      <alignment horizontal="center"/>
    </xf>
    <xf numFmtId="347" fontId="2" fillId="69" borderId="119">
      <alignment horizontal="center"/>
    </xf>
    <xf numFmtId="347" fontId="2" fillId="69" borderId="119">
      <alignment horizontal="center"/>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 fontId="2" fillId="69" borderId="119" applyFont="0">
      <alignment horizontal="right"/>
    </xf>
    <xf numFmtId="0" fontId="10" fillId="0" borderId="0"/>
    <xf numFmtId="3" fontId="2" fillId="69" borderId="119"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19" applyFont="0">
      <alignment horizontal="right" vertical="center"/>
    </xf>
    <xf numFmtId="3" fontId="2" fillId="69" borderId="119" applyFont="0">
      <alignment horizontal="right" vertical="center"/>
    </xf>
    <xf numFmtId="3" fontId="2" fillId="69" borderId="119" applyFont="0">
      <alignment horizontal="right" vertical="center"/>
    </xf>
    <xf numFmtId="3" fontId="2" fillId="69" borderId="119" applyFont="0">
      <alignment horizontal="right" vertical="center"/>
    </xf>
    <xf numFmtId="3" fontId="2" fillId="69" borderId="119" applyFont="0">
      <alignment horizontal="right"/>
    </xf>
    <xf numFmtId="3" fontId="2" fillId="69" borderId="119" applyFont="0">
      <alignment horizontal="right"/>
    </xf>
    <xf numFmtId="3" fontId="2" fillId="69" borderId="119" applyFont="0">
      <alignment horizontal="right"/>
    </xf>
    <xf numFmtId="3" fontId="2" fillId="69" borderId="119" applyFont="0">
      <alignment horizontal="right"/>
    </xf>
    <xf numFmtId="3" fontId="2" fillId="69"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3" fontId="2" fillId="69" borderId="119" applyFont="0">
      <alignment horizontal="right"/>
    </xf>
    <xf numFmtId="3" fontId="2" fillId="69" borderId="119" applyFont="0">
      <alignment horizontal="right"/>
    </xf>
    <xf numFmtId="3" fontId="2" fillId="69" borderId="119" applyFont="0">
      <alignment horizontal="right"/>
    </xf>
    <xf numFmtId="3" fontId="2" fillId="69"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188" fontId="2" fillId="69" borderId="119" applyFont="0">
      <alignment horizontal="right"/>
    </xf>
    <xf numFmtId="0" fontId="10" fillId="0" borderId="0"/>
    <xf numFmtId="188" fontId="2" fillId="69" borderId="119" applyFont="0">
      <alignment horizontal="right"/>
    </xf>
    <xf numFmtId="0" fontId="2" fillId="0" borderId="0" applyNumberFormat="0" applyFont="0" applyFill="0" applyBorder="0" applyAlignment="0" applyProtection="0"/>
    <xf numFmtId="188" fontId="2" fillId="69" borderId="119" applyFont="0">
      <alignment horizontal="right"/>
    </xf>
    <xf numFmtId="188" fontId="2" fillId="69" borderId="119" applyFont="0">
      <alignment horizontal="right"/>
    </xf>
    <xf numFmtId="188" fontId="2" fillId="69" borderId="119" applyFont="0">
      <alignment horizontal="right"/>
    </xf>
    <xf numFmtId="188" fontId="2" fillId="69"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188" fontId="2" fillId="69" borderId="119" applyFont="0">
      <alignment horizontal="right"/>
    </xf>
    <xf numFmtId="188" fontId="2" fillId="69" borderId="119" applyFont="0">
      <alignment horizontal="right"/>
    </xf>
    <xf numFmtId="188" fontId="2" fillId="69" borderId="119" applyFont="0">
      <alignment horizontal="right"/>
    </xf>
    <xf numFmtId="188" fontId="2" fillId="69"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60" fontId="2" fillId="69" borderId="119" applyFont="0">
      <alignment horizontal="right"/>
    </xf>
    <xf numFmtId="0" fontId="10" fillId="0" borderId="0"/>
    <xf numFmtId="260" fontId="2" fillId="69" borderId="119" applyFont="0">
      <alignment horizontal="right"/>
    </xf>
    <xf numFmtId="0" fontId="2" fillId="0" borderId="0" applyNumberFormat="0" applyFont="0" applyFill="0" applyBorder="0" applyAlignment="0" applyProtection="0"/>
    <xf numFmtId="260" fontId="2" fillId="69" borderId="119" applyFont="0">
      <alignment horizontal="right"/>
    </xf>
    <xf numFmtId="260" fontId="2" fillId="69" borderId="119" applyFont="0">
      <alignment horizontal="right"/>
    </xf>
    <xf numFmtId="260" fontId="2" fillId="69" borderId="119" applyFont="0">
      <alignment horizontal="right"/>
    </xf>
    <xf numFmtId="260" fontId="2" fillId="69"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260" fontId="2" fillId="69" borderId="119" applyFont="0">
      <alignment horizontal="right"/>
    </xf>
    <xf numFmtId="260" fontId="2" fillId="69" borderId="119" applyFont="0">
      <alignment horizontal="right"/>
    </xf>
    <xf numFmtId="260" fontId="2" fillId="69" borderId="119" applyFont="0">
      <alignment horizontal="right"/>
    </xf>
    <xf numFmtId="260" fontId="2" fillId="69"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10" fontId="2" fillId="69" borderId="119" applyFont="0">
      <alignment horizontal="right"/>
    </xf>
    <xf numFmtId="0" fontId="10" fillId="0" borderId="0"/>
    <xf numFmtId="10" fontId="2" fillId="69" borderId="119" applyFont="0">
      <alignment horizontal="right"/>
    </xf>
    <xf numFmtId="0" fontId="2" fillId="0" borderId="0" applyNumberFormat="0" applyFont="0" applyFill="0" applyBorder="0" applyAlignment="0" applyProtection="0"/>
    <xf numFmtId="10" fontId="2" fillId="69" borderId="119" applyFont="0">
      <alignment horizontal="right"/>
    </xf>
    <xf numFmtId="10" fontId="2" fillId="69" borderId="119" applyFont="0">
      <alignment horizontal="right"/>
    </xf>
    <xf numFmtId="10" fontId="2" fillId="69" borderId="119" applyFont="0">
      <alignment horizontal="right"/>
    </xf>
    <xf numFmtId="10" fontId="2" fillId="69"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10" fontId="2" fillId="69" borderId="119" applyFont="0">
      <alignment horizontal="right"/>
    </xf>
    <xf numFmtId="10" fontId="2" fillId="69" borderId="119" applyFont="0">
      <alignment horizontal="right"/>
    </xf>
    <xf numFmtId="10" fontId="2" fillId="69" borderId="119" applyFont="0">
      <alignment horizontal="right"/>
    </xf>
    <xf numFmtId="10" fontId="2" fillId="69"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9" fontId="2" fillId="69" borderId="119" applyFont="0">
      <alignment horizontal="right"/>
    </xf>
    <xf numFmtId="0" fontId="10" fillId="0" borderId="0"/>
    <xf numFmtId="9" fontId="2" fillId="69" borderId="119" applyFont="0">
      <alignment horizontal="right"/>
    </xf>
    <xf numFmtId="0" fontId="2" fillId="0" borderId="0" applyNumberFormat="0" applyFont="0" applyFill="0" applyBorder="0" applyAlignment="0" applyProtection="0"/>
    <xf numFmtId="9" fontId="2" fillId="69" borderId="119" applyFont="0">
      <alignment horizontal="right"/>
    </xf>
    <xf numFmtId="9" fontId="2" fillId="69" borderId="119" applyFont="0">
      <alignment horizontal="right"/>
    </xf>
    <xf numFmtId="9" fontId="2" fillId="69" borderId="119" applyFont="0">
      <alignment horizontal="right"/>
    </xf>
    <xf numFmtId="9" fontId="2" fillId="69"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9" fontId="2" fillId="69" borderId="119" applyFont="0">
      <alignment horizontal="right"/>
    </xf>
    <xf numFmtId="9" fontId="2" fillId="69" borderId="119" applyFont="0">
      <alignment horizontal="right"/>
    </xf>
    <xf numFmtId="9" fontId="2" fillId="69" borderId="119" applyFont="0">
      <alignment horizontal="right"/>
    </xf>
    <xf numFmtId="9" fontId="2" fillId="69"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48" fontId="2" fillId="69" borderId="119" applyFont="0">
      <alignment horizontal="center" wrapText="1"/>
    </xf>
    <xf numFmtId="0" fontId="10" fillId="0" borderId="0"/>
    <xf numFmtId="348" fontId="2" fillId="69" borderId="119" applyFont="0">
      <alignment horizontal="center" wrapText="1"/>
    </xf>
    <xf numFmtId="0" fontId="2" fillId="0" borderId="0" applyNumberFormat="0" applyFont="0" applyFill="0" applyBorder="0" applyAlignment="0" applyProtection="0"/>
    <xf numFmtId="348" fontId="2" fillId="69" borderId="119" applyFont="0">
      <alignment horizontal="center" wrapText="1"/>
    </xf>
    <xf numFmtId="348" fontId="2" fillId="69" borderId="119" applyFont="0">
      <alignment horizontal="center" wrapText="1"/>
    </xf>
    <xf numFmtId="348" fontId="2" fillId="69" borderId="119" applyFont="0">
      <alignment horizontal="center" wrapText="1"/>
    </xf>
    <xf numFmtId="348" fontId="2" fillId="69" borderId="119" applyFont="0">
      <alignment horizontal="center" wrapText="1"/>
    </xf>
    <xf numFmtId="3" fontId="210" fillId="0" borderId="129">
      <alignment vertical="center"/>
    </xf>
    <xf numFmtId="0" fontId="2" fillId="0" borderId="0" applyNumberFormat="0" applyFont="0" applyFill="0" applyBorder="0" applyAlignment="0" applyProtection="0"/>
    <xf numFmtId="0" fontId="10" fillId="0" borderId="0"/>
    <xf numFmtId="348" fontId="2" fillId="69" borderId="119" applyFont="0">
      <alignment horizontal="center" wrapText="1"/>
    </xf>
    <xf numFmtId="348" fontId="2" fillId="69" borderId="119" applyFont="0">
      <alignment horizontal="center" wrapText="1"/>
    </xf>
    <xf numFmtId="348" fontId="2" fillId="69" borderId="119" applyFont="0">
      <alignment horizontal="center" wrapText="1"/>
    </xf>
    <xf numFmtId="348" fontId="2" fillId="69" borderId="119" applyFont="0">
      <alignment horizontal="center" wrapText="1"/>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167" fontId="310"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1" fillId="105" borderId="169" applyNumberFormat="0" applyBorder="0">
      <alignment horizontal="centerContinuous"/>
    </xf>
    <xf numFmtId="0" fontId="311" fillId="105" borderId="169" applyNumberFormat="0" applyBorder="0">
      <alignment horizontal="centerContinuous"/>
    </xf>
    <xf numFmtId="0" fontId="311" fillId="105" borderId="169" applyNumberFormat="0" applyBorder="0">
      <alignment horizontal="centerContinuous"/>
    </xf>
    <xf numFmtId="0" fontId="311" fillId="105" borderId="169" applyNumberFormat="0" applyBorder="0">
      <alignment horizontal="centerContinuous"/>
    </xf>
    <xf numFmtId="38" fontId="174" fillId="0" borderId="0" applyFill="0" applyBorder="0" applyAlignment="0" applyProtection="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7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59" applyNumberFormat="0" applyAlignment="0" applyProtection="0"/>
    <xf numFmtId="0" fontId="66" fillId="63" borderId="159" applyNumberFormat="0" applyAlignment="0" applyProtection="0"/>
    <xf numFmtId="0" fontId="66" fillId="63" borderId="159" applyNumberFormat="0" applyAlignment="0" applyProtection="0"/>
    <xf numFmtId="0" fontId="66" fillId="63" borderId="159" applyNumberFormat="0" applyAlignment="0" applyProtection="0"/>
    <xf numFmtId="0" fontId="66" fillId="63" borderId="159" applyNumberFormat="0" applyAlignment="0" applyProtection="0"/>
    <xf numFmtId="0" fontId="66" fillId="63" borderId="15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45" fillId="0" borderId="0" applyNumberFormat="0"/>
    <xf numFmtId="0" fontId="10" fillId="0" borderId="0"/>
    <xf numFmtId="167" fontId="312"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1" applyBorder="0"/>
    <xf numFmtId="3" fontId="2" fillId="68" borderId="121" applyBorder="0"/>
    <xf numFmtId="3" fontId="2" fillId="68" borderId="121" applyBorder="0"/>
    <xf numFmtId="3" fontId="2" fillId="68" borderId="121" applyBorder="0"/>
    <xf numFmtId="3" fontId="2" fillId="68" borderId="121" applyBorder="0"/>
    <xf numFmtId="0" fontId="10" fillId="0" borderId="0"/>
    <xf numFmtId="221" fontId="161"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3" fillId="0" borderId="0"/>
    <xf numFmtId="344"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4" fillId="0" borderId="72"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16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333" fontId="312" fillId="68" borderId="0">
      <alignment horizontal="center"/>
    </xf>
    <xf numFmtId="0" fontId="2" fillId="0" borderId="0" applyNumberFormat="0" applyFont="0" applyFill="0" applyBorder="0" applyAlignment="0" applyProtection="0"/>
    <xf numFmtId="0" fontId="10" fillId="0" borderId="0"/>
    <xf numFmtId="236" fontId="312"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91" fillId="0" borderId="0"/>
    <xf numFmtId="40" fontId="315" fillId="0" borderId="0" applyBorder="0">
      <alignment horizontal="right"/>
    </xf>
    <xf numFmtId="0" fontId="316" fillId="0" borderId="0" applyNumberFormat="0" applyFont="0" applyBorder="0" applyAlignment="0">
      <alignment horizontal="left"/>
    </xf>
    <xf numFmtId="0" fontId="161" fillId="0" borderId="119" applyNumberFormat="0" applyFont="0" applyFill="0" applyBorder="0" applyAlignment="0">
      <protection hidden="1"/>
    </xf>
    <xf numFmtId="0" fontId="10" fillId="0" borderId="0"/>
    <xf numFmtId="0" fontId="161" fillId="0" borderId="119" applyNumberFormat="0" applyFont="0" applyFill="0" applyBorder="0" applyAlignment="0">
      <protection hidden="1"/>
    </xf>
    <xf numFmtId="0" fontId="10" fillId="0" borderId="0"/>
    <xf numFmtId="0" fontId="161" fillId="0" borderId="119" applyNumberFormat="0" applyFont="0" applyFill="0" applyBorder="0" applyAlignment="0">
      <protection hidden="1"/>
    </xf>
    <xf numFmtId="0" fontId="161" fillId="0" borderId="119" applyNumberFormat="0" applyFont="0" applyFill="0" applyBorder="0" applyAlignment="0">
      <protection hidden="1"/>
    </xf>
    <xf numFmtId="0" fontId="161" fillId="0" borderId="119" applyNumberFormat="0" applyFont="0" applyFill="0" applyBorder="0" applyAlignment="0">
      <protection hidden="1"/>
    </xf>
    <xf numFmtId="0" fontId="161" fillId="0" borderId="119" applyNumberFormat="0" applyFont="0" applyFill="0" applyBorder="0" applyAlignment="0">
      <protection hidden="1"/>
    </xf>
    <xf numFmtId="3" fontId="210" fillId="0" borderId="129">
      <alignment vertical="center"/>
    </xf>
    <xf numFmtId="0" fontId="2" fillId="0" borderId="0" applyNumberFormat="0" applyFont="0" applyFill="0" applyBorder="0" applyAlignment="0" applyProtection="0"/>
    <xf numFmtId="0" fontId="10" fillId="0" borderId="0"/>
    <xf numFmtId="0" fontId="161" fillId="0" borderId="119" applyNumberFormat="0" applyFont="0" applyFill="0" applyBorder="0" applyAlignment="0">
      <protection hidden="1"/>
    </xf>
    <xf numFmtId="0" fontId="161" fillId="0" borderId="119" applyNumberFormat="0" applyFont="0" applyFill="0" applyBorder="0" applyAlignment="0">
      <protection hidden="1"/>
    </xf>
    <xf numFmtId="0" fontId="161" fillId="0" borderId="119" applyNumberFormat="0" applyFont="0" applyFill="0" applyBorder="0" applyAlignment="0">
      <protection hidden="1"/>
    </xf>
    <xf numFmtId="0" fontId="161" fillId="0" borderId="119" applyNumberFormat="0" applyFont="0" applyFill="0" applyBorder="0" applyAlignment="0">
      <protection hidden="1"/>
    </xf>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1" fontId="2" fillId="144" borderId="119" applyFont="0">
      <alignment horizontal="right"/>
    </xf>
    <xf numFmtId="0" fontId="10" fillId="0" borderId="0"/>
    <xf numFmtId="1" fontId="2" fillId="144" borderId="119" applyFont="0">
      <alignment horizontal="right"/>
    </xf>
    <xf numFmtId="0" fontId="2" fillId="0" borderId="0" applyNumberFormat="0" applyFont="0" applyFill="0" applyBorder="0" applyAlignment="0" applyProtection="0"/>
    <xf numFmtId="1" fontId="2" fillId="144" borderId="119" applyFont="0">
      <alignment horizontal="right"/>
    </xf>
    <xf numFmtId="1" fontId="2" fillId="144" borderId="119" applyFont="0">
      <alignment horizontal="right"/>
    </xf>
    <xf numFmtId="1" fontId="2" fillId="144" borderId="119" applyFont="0">
      <alignment horizontal="right"/>
    </xf>
    <xf numFmtId="1" fontId="2" fillId="144"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1" fontId="2" fillId="144" borderId="119" applyFont="0">
      <alignment horizontal="right"/>
    </xf>
    <xf numFmtId="1" fontId="2" fillId="144" borderId="119" applyFont="0">
      <alignment horizontal="right"/>
    </xf>
    <xf numFmtId="1" fontId="2" fillId="144" borderId="119" applyFont="0">
      <alignment horizontal="right"/>
    </xf>
    <xf numFmtId="1" fontId="2" fillId="144"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04" fontId="2" fillId="144" borderId="119" applyFont="0"/>
    <xf numFmtId="0" fontId="10" fillId="0" borderId="0"/>
    <xf numFmtId="304" fontId="2" fillId="144" borderId="119" applyFont="0"/>
    <xf numFmtId="0" fontId="2" fillId="0" borderId="0" applyNumberFormat="0" applyFont="0" applyFill="0" applyBorder="0" applyAlignment="0" applyProtection="0"/>
    <xf numFmtId="304" fontId="2" fillId="144" borderId="119" applyFont="0"/>
    <xf numFmtId="304" fontId="2" fillId="144" borderId="119" applyFont="0"/>
    <xf numFmtId="304" fontId="2" fillId="144" borderId="119" applyFont="0"/>
    <xf numFmtId="304" fontId="2" fillId="144" borderId="119" applyFont="0"/>
    <xf numFmtId="3" fontId="210" fillId="0" borderId="129">
      <alignment vertical="center"/>
    </xf>
    <xf numFmtId="0" fontId="2" fillId="0" borderId="0" applyNumberFormat="0" applyFont="0" applyFill="0" applyBorder="0" applyAlignment="0" applyProtection="0"/>
    <xf numFmtId="0" fontId="10" fillId="0" borderId="0"/>
    <xf numFmtId="304" fontId="2" fillId="144" borderId="119" applyFont="0"/>
    <xf numFmtId="304" fontId="2" fillId="144" borderId="119" applyFont="0"/>
    <xf numFmtId="304" fontId="2" fillId="144" borderId="119" applyFont="0"/>
    <xf numFmtId="304" fontId="2" fillId="144" borderId="119" applyFont="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9" fontId="2" fillId="144" borderId="119" applyFont="0">
      <alignment horizontal="right"/>
    </xf>
    <xf numFmtId="0" fontId="10" fillId="0" borderId="0"/>
    <xf numFmtId="9" fontId="2" fillId="144" borderId="119" applyFont="0">
      <alignment horizontal="right"/>
    </xf>
    <xf numFmtId="0" fontId="2" fillId="0" borderId="0" applyNumberFormat="0" applyFont="0" applyFill="0" applyBorder="0" applyAlignment="0" applyProtection="0"/>
    <xf numFmtId="9" fontId="2" fillId="144" borderId="119" applyFont="0">
      <alignment horizontal="right"/>
    </xf>
    <xf numFmtId="9" fontId="2" fillId="144" borderId="119" applyFont="0">
      <alignment horizontal="right"/>
    </xf>
    <xf numFmtId="9" fontId="2" fillId="144" borderId="119" applyFont="0">
      <alignment horizontal="right"/>
    </xf>
    <xf numFmtId="9" fontId="2" fillId="144"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9" fontId="2" fillId="144" borderId="119" applyFont="0">
      <alignment horizontal="right"/>
    </xf>
    <xf numFmtId="9" fontId="2" fillId="144" borderId="119" applyFont="0">
      <alignment horizontal="right"/>
    </xf>
    <xf numFmtId="9" fontId="2" fillId="144" borderId="119" applyFont="0">
      <alignment horizontal="right"/>
    </xf>
    <xf numFmtId="9" fontId="2" fillId="144"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31" fontId="2" fillId="144" borderId="119" applyFont="0">
      <alignment horizontal="right"/>
    </xf>
    <xf numFmtId="0" fontId="10" fillId="0" borderId="0"/>
    <xf numFmtId="331" fontId="2" fillId="144" borderId="119" applyFont="0">
      <alignment horizontal="right"/>
    </xf>
    <xf numFmtId="0" fontId="2" fillId="0" borderId="0" applyNumberFormat="0" applyFont="0" applyFill="0" applyBorder="0" applyAlignment="0" applyProtection="0"/>
    <xf numFmtId="331" fontId="2" fillId="144" borderId="119" applyFont="0">
      <alignment horizontal="right"/>
    </xf>
    <xf numFmtId="331" fontId="2" fillId="144" borderId="119" applyFont="0">
      <alignment horizontal="right"/>
    </xf>
    <xf numFmtId="331" fontId="2" fillId="144" borderId="119" applyFont="0">
      <alignment horizontal="right"/>
    </xf>
    <xf numFmtId="331" fontId="2" fillId="144"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331" fontId="2" fillId="144" borderId="119" applyFont="0">
      <alignment horizontal="right"/>
    </xf>
    <xf numFmtId="331" fontId="2" fillId="144" borderId="119" applyFont="0">
      <alignment horizontal="right"/>
    </xf>
    <xf numFmtId="331" fontId="2" fillId="144" borderId="119" applyFont="0">
      <alignment horizontal="right"/>
    </xf>
    <xf numFmtId="331" fontId="2" fillId="144"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10" fontId="2" fillId="144" borderId="119" applyFont="0">
      <alignment horizontal="right"/>
    </xf>
    <xf numFmtId="0" fontId="10" fillId="0" borderId="0"/>
    <xf numFmtId="10" fontId="2" fillId="144" borderId="119" applyFont="0">
      <alignment horizontal="right"/>
    </xf>
    <xf numFmtId="0" fontId="2" fillId="0" borderId="0" applyNumberFormat="0" applyFont="0" applyFill="0" applyBorder="0" applyAlignment="0" applyProtection="0"/>
    <xf numFmtId="10" fontId="2" fillId="144" borderId="119" applyFont="0">
      <alignment horizontal="right"/>
    </xf>
    <xf numFmtId="10" fontId="2" fillId="144" borderId="119" applyFont="0">
      <alignment horizontal="right"/>
    </xf>
    <xf numFmtId="10" fontId="2" fillId="144" borderId="119" applyFont="0">
      <alignment horizontal="right"/>
    </xf>
    <xf numFmtId="10" fontId="2" fillId="144"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10" fontId="2" fillId="144" borderId="119" applyFont="0">
      <alignment horizontal="right"/>
    </xf>
    <xf numFmtId="10" fontId="2" fillId="144" borderId="119" applyFont="0">
      <alignment horizontal="right"/>
    </xf>
    <xf numFmtId="10" fontId="2" fillId="144" borderId="119" applyFont="0">
      <alignment horizontal="right"/>
    </xf>
    <xf numFmtId="10" fontId="2" fillId="144"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144" borderId="119" applyFont="0">
      <alignment horizontal="center" wrapText="1"/>
    </xf>
    <xf numFmtId="0" fontId="10" fillId="0" borderId="0"/>
    <xf numFmtId="0" fontId="2" fillId="144" borderId="119" applyFont="0">
      <alignment horizontal="center" wrapText="1"/>
    </xf>
    <xf numFmtId="0" fontId="2" fillId="0" borderId="0" applyNumberFormat="0" applyFont="0" applyFill="0" applyBorder="0" applyAlignment="0" applyProtection="0"/>
    <xf numFmtId="0" fontId="2" fillId="144" borderId="119" applyFont="0">
      <alignment horizontal="center" wrapText="1"/>
    </xf>
    <xf numFmtId="0" fontId="2" fillId="144" borderId="119" applyFont="0">
      <alignment horizontal="center" wrapText="1"/>
    </xf>
    <xf numFmtId="0" fontId="2" fillId="144" borderId="119" applyFont="0">
      <alignment horizontal="center" wrapText="1"/>
    </xf>
    <xf numFmtId="0" fontId="2" fillId="144" borderId="119" applyFont="0">
      <alignment horizontal="center" wrapText="1"/>
    </xf>
    <xf numFmtId="3" fontId="210" fillId="0" borderId="129">
      <alignment vertical="center"/>
    </xf>
    <xf numFmtId="0" fontId="2" fillId="0" borderId="0" applyNumberFormat="0" applyFont="0" applyFill="0" applyBorder="0" applyAlignment="0" applyProtection="0"/>
    <xf numFmtId="0" fontId="10" fillId="0" borderId="0"/>
    <xf numFmtId="0" fontId="2" fillId="144" borderId="119" applyFont="0">
      <alignment horizontal="center" wrapText="1"/>
    </xf>
    <xf numFmtId="0" fontId="2" fillId="144" borderId="119" applyFont="0">
      <alignment horizontal="center" wrapText="1"/>
    </xf>
    <xf numFmtId="0" fontId="2" fillId="144" borderId="119" applyFont="0">
      <alignment horizontal="center" wrapText="1"/>
    </xf>
    <xf numFmtId="0" fontId="2" fillId="144" borderId="119" applyFont="0">
      <alignment horizontal="center" wrapText="1"/>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49" fontId="2" fillId="144" borderId="119" applyFont="0"/>
    <xf numFmtId="0" fontId="10" fillId="0" borderId="0"/>
    <xf numFmtId="0" fontId="10" fillId="0" borderId="0"/>
    <xf numFmtId="3" fontId="210" fillId="0" borderId="129">
      <alignment vertical="center"/>
    </xf>
    <xf numFmtId="0" fontId="10" fillId="0" borderId="0"/>
    <xf numFmtId="0" fontId="10" fillId="0" borderId="0"/>
    <xf numFmtId="49" fontId="2" fillId="144" borderId="119" applyFont="0"/>
    <xf numFmtId="0" fontId="2" fillId="0" borderId="0" applyNumberFormat="0" applyFont="0" applyFill="0" applyBorder="0" applyAlignment="0" applyProtection="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304" fontId="2" fillId="145" borderId="119" applyFont="0"/>
    <xf numFmtId="0" fontId="10" fillId="0" borderId="0"/>
    <xf numFmtId="304" fontId="2" fillId="145" borderId="119" applyFont="0"/>
    <xf numFmtId="0" fontId="2" fillId="0" borderId="0" applyNumberFormat="0" applyFont="0" applyFill="0" applyBorder="0" applyAlignment="0" applyProtection="0"/>
    <xf numFmtId="304" fontId="2" fillId="145" borderId="119" applyFont="0"/>
    <xf numFmtId="304" fontId="2" fillId="145" borderId="119" applyFont="0"/>
    <xf numFmtId="304" fontId="2" fillId="145" borderId="119" applyFont="0"/>
    <xf numFmtId="304" fontId="2" fillId="145" borderId="119" applyFont="0"/>
    <xf numFmtId="3" fontId="210" fillId="0" borderId="129">
      <alignment vertical="center"/>
    </xf>
    <xf numFmtId="0" fontId="2" fillId="0" borderId="0" applyNumberFormat="0" applyFont="0" applyFill="0" applyBorder="0" applyAlignment="0" applyProtection="0"/>
    <xf numFmtId="0" fontId="10" fillId="0" borderId="0"/>
    <xf numFmtId="304" fontId="2" fillId="145" borderId="119" applyFont="0"/>
    <xf numFmtId="304" fontId="2" fillId="145" borderId="119" applyFont="0"/>
    <xf numFmtId="304" fontId="2" fillId="145" borderId="119" applyFont="0"/>
    <xf numFmtId="304" fontId="2" fillId="145" borderId="119" applyFont="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9" fontId="2" fillId="145" borderId="119" applyFont="0">
      <alignment horizontal="right"/>
    </xf>
    <xf numFmtId="0" fontId="10" fillId="0" borderId="0"/>
    <xf numFmtId="9" fontId="2" fillId="145" borderId="119" applyFont="0">
      <alignment horizontal="right"/>
    </xf>
    <xf numFmtId="0" fontId="2" fillId="0" borderId="0" applyNumberFormat="0" applyFont="0" applyFill="0" applyBorder="0" applyAlignment="0" applyProtection="0"/>
    <xf numFmtId="9" fontId="2" fillId="145" borderId="119" applyFont="0">
      <alignment horizontal="right"/>
    </xf>
    <xf numFmtId="9" fontId="2" fillId="145" borderId="119" applyFont="0">
      <alignment horizontal="right"/>
    </xf>
    <xf numFmtId="9" fontId="2" fillId="145" borderId="119" applyFont="0">
      <alignment horizontal="right"/>
    </xf>
    <xf numFmtId="9" fontId="2" fillId="145"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9" fontId="2" fillId="145" borderId="119" applyFont="0">
      <alignment horizontal="right"/>
    </xf>
    <xf numFmtId="9" fontId="2" fillId="145" borderId="119" applyFont="0">
      <alignment horizontal="right"/>
    </xf>
    <xf numFmtId="9" fontId="2" fillId="145" borderId="119" applyFont="0">
      <alignment horizontal="right"/>
    </xf>
    <xf numFmtId="9" fontId="2" fillId="145"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311" fontId="2" fillId="146" borderId="119">
      <alignment vertical="center"/>
    </xf>
    <xf numFmtId="311" fontId="2" fillId="146" borderId="119">
      <alignment vertical="center"/>
    </xf>
    <xf numFmtId="311" fontId="2" fillId="146" borderId="119">
      <alignment vertical="center"/>
    </xf>
    <xf numFmtId="311" fontId="2" fillId="146" borderId="119">
      <alignment vertical="center"/>
    </xf>
    <xf numFmtId="311" fontId="2" fillId="146" borderId="119">
      <alignment vertical="center"/>
    </xf>
    <xf numFmtId="304" fontId="2" fillId="93" borderId="119" applyFont="0">
      <alignment horizontal="right"/>
    </xf>
    <xf numFmtId="0" fontId="10" fillId="0" borderId="0"/>
    <xf numFmtId="304" fontId="2" fillId="93" borderId="119" applyFont="0">
      <alignment horizontal="right"/>
    </xf>
    <xf numFmtId="0" fontId="2" fillId="0" borderId="0" applyNumberFormat="0" applyFont="0" applyFill="0" applyBorder="0" applyAlignment="0" applyProtection="0"/>
    <xf numFmtId="304" fontId="2" fillId="93" borderId="119" applyFont="0">
      <alignment horizontal="right"/>
    </xf>
    <xf numFmtId="304" fontId="2" fillId="93" borderId="119" applyFont="0">
      <alignment horizontal="right"/>
    </xf>
    <xf numFmtId="304" fontId="2" fillId="93" borderId="119" applyFont="0">
      <alignment horizontal="right"/>
    </xf>
    <xf numFmtId="304" fontId="2" fillId="93"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304" fontId="2" fillId="93" borderId="119" applyFont="0">
      <alignment horizontal="right"/>
    </xf>
    <xf numFmtId="304" fontId="2" fillId="93" borderId="119" applyFont="0">
      <alignment horizontal="right"/>
    </xf>
    <xf numFmtId="304" fontId="2" fillId="93" borderId="119" applyFont="0">
      <alignment horizontal="right"/>
    </xf>
    <xf numFmtId="304" fontId="2" fillId="93"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1" fontId="2" fillId="93" borderId="119" applyFont="0">
      <alignment horizontal="right"/>
    </xf>
    <xf numFmtId="0" fontId="10" fillId="0" borderId="0"/>
    <xf numFmtId="1" fontId="2" fillId="93" borderId="119" applyFont="0">
      <alignment horizontal="right"/>
    </xf>
    <xf numFmtId="0" fontId="2" fillId="0" borderId="0" applyNumberFormat="0" applyFont="0" applyFill="0" applyBorder="0" applyAlignment="0" applyProtection="0"/>
    <xf numFmtId="1" fontId="2" fillId="93" borderId="119" applyFont="0">
      <alignment horizontal="right"/>
    </xf>
    <xf numFmtId="1" fontId="2" fillId="93" borderId="119" applyFont="0">
      <alignment horizontal="right"/>
    </xf>
    <xf numFmtId="1" fontId="2" fillId="93" borderId="119" applyFont="0">
      <alignment horizontal="right"/>
    </xf>
    <xf numFmtId="1" fontId="2" fillId="93"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1" fontId="2" fillId="93" borderId="119" applyFont="0">
      <alignment horizontal="right"/>
    </xf>
    <xf numFmtId="1" fontId="2" fillId="93" borderId="119" applyFont="0">
      <alignment horizontal="right"/>
    </xf>
    <xf numFmtId="1" fontId="2" fillId="93" borderId="119" applyFont="0">
      <alignment horizontal="right"/>
    </xf>
    <xf numFmtId="1" fontId="2" fillId="93"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04" fontId="2" fillId="93" borderId="119" applyFont="0"/>
    <xf numFmtId="0" fontId="10" fillId="0" borderId="0"/>
    <xf numFmtId="304" fontId="2" fillId="93" borderId="119" applyFont="0"/>
    <xf numFmtId="0" fontId="2" fillId="0" borderId="0" applyNumberFormat="0" applyFont="0" applyFill="0" applyBorder="0" applyAlignment="0" applyProtection="0"/>
    <xf numFmtId="304" fontId="2" fillId="93" borderId="119" applyFont="0"/>
    <xf numFmtId="304" fontId="2" fillId="93" borderId="119" applyFont="0"/>
    <xf numFmtId="304" fontId="2" fillId="93" borderId="119" applyFont="0"/>
    <xf numFmtId="304" fontId="2" fillId="93" borderId="119" applyFont="0"/>
    <xf numFmtId="3" fontId="210" fillId="0" borderId="129">
      <alignment vertical="center"/>
    </xf>
    <xf numFmtId="0" fontId="2" fillId="0" borderId="0" applyNumberFormat="0" applyFont="0" applyFill="0" applyBorder="0" applyAlignment="0" applyProtection="0"/>
    <xf numFmtId="0" fontId="10" fillId="0" borderId="0"/>
    <xf numFmtId="304" fontId="2" fillId="93" borderId="119" applyFont="0"/>
    <xf numFmtId="304" fontId="2" fillId="93" borderId="119" applyFont="0"/>
    <xf numFmtId="304" fontId="2" fillId="93" borderId="119" applyFont="0"/>
    <xf numFmtId="304" fontId="2" fillId="93" borderId="119" applyFont="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260" fontId="2" fillId="93" borderId="119" applyFont="0"/>
    <xf numFmtId="0" fontId="10" fillId="0" borderId="0"/>
    <xf numFmtId="260" fontId="2" fillId="93" borderId="119" applyFont="0"/>
    <xf numFmtId="0" fontId="2" fillId="0" borderId="0" applyNumberFormat="0" applyFont="0" applyFill="0" applyBorder="0" applyAlignment="0" applyProtection="0"/>
    <xf numFmtId="260" fontId="2" fillId="93" borderId="119" applyFont="0"/>
    <xf numFmtId="260" fontId="2" fillId="93" borderId="119" applyFont="0"/>
    <xf numFmtId="260" fontId="2" fillId="93" borderId="119" applyFont="0"/>
    <xf numFmtId="260" fontId="2" fillId="93" borderId="119" applyFont="0"/>
    <xf numFmtId="3" fontId="210" fillId="0" borderId="129">
      <alignment vertical="center"/>
    </xf>
    <xf numFmtId="0" fontId="2" fillId="0" borderId="0" applyNumberFormat="0" applyFont="0" applyFill="0" applyBorder="0" applyAlignment="0" applyProtection="0"/>
    <xf numFmtId="0" fontId="10" fillId="0" borderId="0"/>
    <xf numFmtId="260" fontId="2" fillId="93" borderId="119" applyFont="0"/>
    <xf numFmtId="260" fontId="2" fillId="93" borderId="119" applyFont="0"/>
    <xf numFmtId="260" fontId="2" fillId="93" borderId="119" applyFont="0"/>
    <xf numFmtId="260" fontId="2" fillId="93" borderId="119" applyFont="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10" fontId="2" fillId="93" borderId="119" applyFont="0">
      <alignment horizontal="right"/>
    </xf>
    <xf numFmtId="0" fontId="10" fillId="0" borderId="0"/>
    <xf numFmtId="10" fontId="2" fillId="93" borderId="119" applyFont="0">
      <alignment horizontal="right"/>
    </xf>
    <xf numFmtId="0" fontId="2" fillId="0" borderId="0" applyNumberFormat="0" applyFont="0" applyFill="0" applyBorder="0" applyAlignment="0" applyProtection="0"/>
    <xf numFmtId="10" fontId="2" fillId="93" borderId="119" applyFont="0">
      <alignment horizontal="right"/>
    </xf>
    <xf numFmtId="10" fontId="2" fillId="93" borderId="119" applyFont="0">
      <alignment horizontal="right"/>
    </xf>
    <xf numFmtId="10" fontId="2" fillId="93" borderId="119" applyFont="0">
      <alignment horizontal="right"/>
    </xf>
    <xf numFmtId="10" fontId="2" fillId="93"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10" fontId="2" fillId="93" borderId="119" applyFont="0">
      <alignment horizontal="right"/>
    </xf>
    <xf numFmtId="10" fontId="2" fillId="93" borderId="119" applyFont="0">
      <alignment horizontal="right"/>
    </xf>
    <xf numFmtId="10" fontId="2" fillId="93" borderId="119" applyFont="0">
      <alignment horizontal="right"/>
    </xf>
    <xf numFmtId="10" fontId="2" fillId="93"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9" fontId="2" fillId="93" borderId="119" applyFont="0">
      <alignment horizontal="right"/>
    </xf>
    <xf numFmtId="0" fontId="10" fillId="0" borderId="0"/>
    <xf numFmtId="9" fontId="2" fillId="93" borderId="119" applyFont="0">
      <alignment horizontal="right"/>
    </xf>
    <xf numFmtId="0" fontId="2" fillId="0" borderId="0" applyNumberFormat="0" applyFont="0" applyFill="0" applyBorder="0" applyAlignment="0" applyProtection="0"/>
    <xf numFmtId="9" fontId="2" fillId="93" borderId="119" applyFont="0">
      <alignment horizontal="right"/>
    </xf>
    <xf numFmtId="9" fontId="2" fillId="93" borderId="119" applyFont="0">
      <alignment horizontal="right"/>
    </xf>
    <xf numFmtId="9" fontId="2" fillId="93" borderId="119" applyFont="0">
      <alignment horizontal="right"/>
    </xf>
    <xf numFmtId="9" fontId="2" fillId="93"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9" fontId="2" fillId="93" borderId="119" applyFont="0">
      <alignment horizontal="right"/>
    </xf>
    <xf numFmtId="9" fontId="2" fillId="93" borderId="119" applyFont="0">
      <alignment horizontal="right"/>
    </xf>
    <xf numFmtId="9" fontId="2" fillId="93" borderId="119" applyFont="0">
      <alignment horizontal="right"/>
    </xf>
    <xf numFmtId="9" fontId="2" fillId="93"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31" fontId="2" fillId="93" borderId="119" applyFont="0">
      <alignment horizontal="right"/>
    </xf>
    <xf numFmtId="0" fontId="10" fillId="0" borderId="0"/>
    <xf numFmtId="331" fontId="2" fillId="93" borderId="119" applyFont="0">
      <alignment horizontal="right"/>
    </xf>
    <xf numFmtId="0" fontId="2" fillId="0" borderId="0" applyNumberFormat="0" applyFont="0" applyFill="0" applyBorder="0" applyAlignment="0" applyProtection="0"/>
    <xf numFmtId="331" fontId="2" fillId="93" borderId="119" applyFont="0">
      <alignment horizontal="right"/>
    </xf>
    <xf numFmtId="331" fontId="2" fillId="93" borderId="119" applyFont="0">
      <alignment horizontal="right"/>
    </xf>
    <xf numFmtId="331" fontId="2" fillId="93" borderId="119" applyFont="0">
      <alignment horizontal="right"/>
    </xf>
    <xf numFmtId="331" fontId="2" fillId="93"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331" fontId="2" fillId="93" borderId="119" applyFont="0">
      <alignment horizontal="right"/>
    </xf>
    <xf numFmtId="331" fontId="2" fillId="93" borderId="119" applyFont="0">
      <alignment horizontal="right"/>
    </xf>
    <xf numFmtId="331" fontId="2" fillId="93" borderId="119" applyFont="0">
      <alignment horizontal="right"/>
    </xf>
    <xf numFmtId="331" fontId="2" fillId="93" borderId="119"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10" fontId="2" fillId="93" borderId="122"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22" applyFont="0">
      <alignment horizontal="right"/>
    </xf>
    <xf numFmtId="0" fontId="2" fillId="0" borderId="0" applyNumberFormat="0" applyFont="0" applyFill="0" applyBorder="0" applyAlignment="0" applyProtection="0"/>
    <xf numFmtId="10" fontId="2" fillId="93" borderId="122" applyFont="0">
      <alignment horizontal="right"/>
    </xf>
    <xf numFmtId="10" fontId="2" fillId="93" borderId="122" applyFont="0">
      <alignment horizontal="right"/>
    </xf>
    <xf numFmtId="10" fontId="2" fillId="93" borderId="122" applyFont="0">
      <alignment horizontal="right"/>
    </xf>
    <xf numFmtId="10" fontId="2" fillId="93" borderId="122"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10" fontId="2" fillId="93" borderId="122" applyFont="0">
      <alignment horizontal="right"/>
    </xf>
    <xf numFmtId="10" fontId="2" fillId="93" borderId="122" applyFont="0">
      <alignment horizontal="right"/>
    </xf>
    <xf numFmtId="10" fontId="2" fillId="93" borderId="122" applyFont="0">
      <alignment horizontal="right"/>
    </xf>
    <xf numFmtId="10" fontId="2" fillId="93" borderId="122" applyFont="0">
      <alignment horizontal="right"/>
    </xf>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93" borderId="119" applyFont="0">
      <alignment horizontal="center" wrapText="1"/>
      <protection locked="0"/>
    </xf>
    <xf numFmtId="0" fontId="10" fillId="0" borderId="0"/>
    <xf numFmtId="0" fontId="2" fillId="93" borderId="119" applyFont="0">
      <alignment horizontal="center" wrapText="1"/>
      <protection locked="0"/>
    </xf>
    <xf numFmtId="0" fontId="2" fillId="0" borderId="0" applyNumberFormat="0" applyFont="0" applyFill="0" applyBorder="0" applyAlignment="0" applyProtection="0"/>
    <xf numFmtId="0" fontId="2" fillId="93" borderId="119" applyFont="0">
      <alignment horizontal="center" wrapText="1"/>
      <protection locked="0"/>
    </xf>
    <xf numFmtId="0" fontId="2" fillId="93" borderId="119" applyFont="0">
      <alignment horizontal="center" wrapText="1"/>
      <protection locked="0"/>
    </xf>
    <xf numFmtId="0" fontId="2" fillId="93" borderId="119" applyFont="0">
      <alignment horizontal="center" wrapText="1"/>
      <protection locked="0"/>
    </xf>
    <xf numFmtId="0" fontId="2" fillId="93" borderId="119" applyFont="0">
      <alignment horizontal="center" wrapText="1"/>
      <protection locked="0"/>
    </xf>
    <xf numFmtId="3" fontId="210" fillId="0" borderId="129">
      <alignment vertical="center"/>
    </xf>
    <xf numFmtId="0" fontId="2" fillId="0" borderId="0" applyNumberFormat="0" applyFont="0" applyFill="0" applyBorder="0" applyAlignment="0" applyProtection="0"/>
    <xf numFmtId="0" fontId="10" fillId="0" borderId="0"/>
    <xf numFmtId="0" fontId="2" fillId="93" borderId="119" applyFont="0">
      <alignment horizontal="center" wrapText="1"/>
      <protection locked="0"/>
    </xf>
    <xf numFmtId="0" fontId="2" fillId="93" borderId="119" applyFont="0">
      <alignment horizontal="center" wrapText="1"/>
      <protection locked="0"/>
    </xf>
    <xf numFmtId="0" fontId="2" fillId="93" borderId="119" applyFont="0">
      <alignment horizontal="center" wrapText="1"/>
      <protection locked="0"/>
    </xf>
    <xf numFmtId="0" fontId="2" fillId="93" borderId="119" applyFont="0">
      <alignment horizontal="center" wrapText="1"/>
      <protection locked="0"/>
    </xf>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49" fontId="2" fillId="93" borderId="119" applyFont="0"/>
    <xf numFmtId="0" fontId="10" fillId="0" borderId="0"/>
    <xf numFmtId="0" fontId="10" fillId="0" borderId="0"/>
    <xf numFmtId="3" fontId="210" fillId="0" borderId="129">
      <alignment vertical="center"/>
    </xf>
    <xf numFmtId="0" fontId="10" fillId="0" borderId="0"/>
    <xf numFmtId="0" fontId="10" fillId="0" borderId="0"/>
    <xf numFmtId="49" fontId="2" fillId="93" borderId="119" applyFont="0"/>
    <xf numFmtId="0" fontId="2" fillId="0" borderId="0" applyNumberFormat="0" applyFont="0" applyFill="0" applyBorder="0" applyAlignment="0" applyProtection="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 fontId="210" fillId="0" borderId="129">
      <alignment vertical="center"/>
    </xf>
    <xf numFmtId="0" fontId="317" fillId="0" borderId="170" applyNumberFormat="0" applyAlignment="0" applyProtection="0"/>
    <xf numFmtId="0" fontId="318" fillId="0" borderId="170"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Alignment="0" applyProtection="0"/>
    <xf numFmtId="0" fontId="319" fillId="0" borderId="0" applyNumberFormat="0" applyFill="0" applyBorder="0" applyProtection="0"/>
    <xf numFmtId="0" fontId="320" fillId="0" borderId="0" applyNumberFormat="0" applyFill="0" applyBorder="0" applyProtection="0">
      <alignment vertical="top"/>
    </xf>
    <xf numFmtId="0" fontId="321" fillId="0" borderId="121"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1" fillId="0" borderId="121" applyNumberFormat="0" applyProtection="0">
      <alignment horizontal="left" vertical="top"/>
    </xf>
    <xf numFmtId="0" fontId="321" fillId="0" borderId="121" applyNumberFormat="0" applyProtection="0">
      <alignment horizontal="left" vertical="top"/>
    </xf>
    <xf numFmtId="0" fontId="2" fillId="0" borderId="0" applyNumberFormat="0" applyFont="0" applyFill="0" applyBorder="0" applyAlignment="0" applyProtection="0"/>
    <xf numFmtId="0" fontId="321" fillId="0" borderId="121" applyNumberFormat="0" applyProtection="0">
      <alignment horizontal="right" vertical="top"/>
    </xf>
    <xf numFmtId="0" fontId="321" fillId="0" borderId="121" applyNumberFormat="0" applyProtection="0">
      <alignment horizontal="right" vertical="top"/>
    </xf>
    <xf numFmtId="0" fontId="321" fillId="0" borderId="121" applyNumberFormat="0" applyProtection="0">
      <alignment horizontal="right" vertical="top"/>
    </xf>
    <xf numFmtId="0" fontId="321" fillId="0" borderId="121" applyNumberFormat="0" applyProtection="0">
      <alignment horizontal="right" vertical="top"/>
    </xf>
    <xf numFmtId="0" fontId="321" fillId="0" borderId="121" applyNumberFormat="0" applyProtection="0">
      <alignment horizontal="right" vertical="top"/>
    </xf>
    <xf numFmtId="0" fontId="318" fillId="0" borderId="0" applyNumberFormat="0" applyProtection="0">
      <alignment horizontal="left" vertical="top"/>
    </xf>
    <xf numFmtId="0" fontId="318" fillId="0" borderId="0" applyNumberFormat="0" applyProtection="0">
      <alignment horizontal="right" vertical="top"/>
    </xf>
    <xf numFmtId="0" fontId="317" fillId="0" borderId="0" applyNumberFormat="0" applyProtection="0">
      <alignment horizontal="left" vertical="top"/>
    </xf>
    <xf numFmtId="0" fontId="317" fillId="0" borderId="0" applyNumberFormat="0" applyProtection="0">
      <alignment horizontal="right" vertical="top"/>
    </xf>
    <xf numFmtId="0" fontId="2" fillId="0" borderId="171" applyNumberFormat="0" applyFont="0" applyAlignment="0" applyProtection="0"/>
    <xf numFmtId="0" fontId="2" fillId="0" borderId="172" applyNumberFormat="0" applyFont="0" applyAlignment="0" applyProtection="0"/>
    <xf numFmtId="0" fontId="2" fillId="0" borderId="173" applyNumberFormat="0" applyFont="0" applyAlignment="0" applyProtection="0"/>
    <xf numFmtId="10" fontId="322" fillId="0" borderId="0" applyNumberFormat="0" applyFill="0" applyBorder="0" applyProtection="0">
      <alignment horizontal="right" vertical="top"/>
    </xf>
    <xf numFmtId="0" fontId="318" fillId="0" borderId="121" applyNumberFormat="0" applyFill="0" applyAlignment="0" applyProtection="0"/>
    <xf numFmtId="0" fontId="318" fillId="0" borderId="121" applyNumberFormat="0" applyFill="0" applyAlignment="0" applyProtection="0"/>
    <xf numFmtId="0" fontId="318" fillId="0" borderId="121" applyNumberFormat="0" applyFill="0" applyAlignment="0" applyProtection="0"/>
    <xf numFmtId="0" fontId="318" fillId="0" borderId="121" applyNumberFormat="0" applyFill="0" applyAlignment="0" applyProtection="0"/>
    <xf numFmtId="0" fontId="318" fillId="0" borderId="121" applyNumberFormat="0" applyFill="0" applyAlignment="0" applyProtection="0"/>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8" fillId="0" borderId="107" applyNumberFormat="0" applyFill="0" applyAlignment="0" applyProtection="0">
      <alignment vertical="top"/>
    </xf>
    <xf numFmtId="0" fontId="318" fillId="0" borderId="107" applyNumberFormat="0" applyFill="0" applyAlignment="0" applyProtection="0">
      <alignment vertical="top"/>
    </xf>
    <xf numFmtId="349"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19">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19">
      <alignment vertical="center" wrapText="1"/>
    </xf>
    <xf numFmtId="0" fontId="2" fillId="0" borderId="119">
      <alignment vertical="center" wrapText="1"/>
    </xf>
    <xf numFmtId="0" fontId="2" fillId="0" borderId="119">
      <alignment vertical="center" wrapText="1"/>
    </xf>
    <xf numFmtId="0" fontId="2" fillId="0" borderId="119">
      <alignment vertical="center" wrapText="1"/>
    </xf>
    <xf numFmtId="0" fontId="2" fillId="0" borderId="0" applyNumberFormat="0" applyFont="0" applyFill="0" applyBorder="0" applyAlignment="0" applyProtection="0"/>
    <xf numFmtId="0" fontId="2" fillId="0" borderId="119">
      <alignment vertical="center" wrapText="1"/>
    </xf>
    <xf numFmtId="0" fontId="2" fillId="0" borderId="119">
      <alignment vertical="center" wrapText="1"/>
    </xf>
    <xf numFmtId="0" fontId="2" fillId="0" borderId="119">
      <alignment vertical="center" wrapText="1"/>
    </xf>
    <xf numFmtId="0" fontId="2" fillId="0" borderId="119">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19">
      <alignment vertical="center" wrapText="1"/>
    </xf>
    <xf numFmtId="0" fontId="2" fillId="0" borderId="119">
      <alignment vertical="center" wrapText="1"/>
    </xf>
    <xf numFmtId="0" fontId="2" fillId="0" borderId="119">
      <alignment vertical="center" wrapText="1"/>
    </xf>
    <xf numFmtId="0" fontId="2" fillId="0" borderId="119">
      <alignment vertical="center" wrapText="1"/>
    </xf>
    <xf numFmtId="0" fontId="2" fillId="0" borderId="0" applyNumberFormat="0" applyFont="0" applyFill="0" applyBorder="0" applyAlignment="0" applyProtection="0"/>
    <xf numFmtId="0" fontId="2" fillId="0" borderId="119">
      <alignment vertical="center" wrapText="1"/>
    </xf>
    <xf numFmtId="0" fontId="2" fillId="0" borderId="119">
      <alignment vertical="center" wrapText="1"/>
    </xf>
    <xf numFmtId="0" fontId="2" fillId="0" borderId="119">
      <alignment vertical="center" wrapText="1"/>
    </xf>
    <xf numFmtId="0" fontId="2" fillId="0" borderId="119">
      <alignment vertical="center" wrapText="1"/>
    </xf>
    <xf numFmtId="0" fontId="2" fillId="0" borderId="0" applyNumberFormat="0" applyFont="0" applyFill="0" applyBorder="0" applyAlignment="0" applyProtection="0"/>
    <xf numFmtId="0" fontId="104" fillId="0" borderId="0" applyFill="0" applyBorder="0" applyProtection="0">
      <alignment horizontal="center" vertical="center"/>
    </xf>
    <xf numFmtId="0" fontId="323" fillId="0" borderId="0" applyBorder="0" applyProtection="0">
      <alignment vertical="center"/>
    </xf>
    <xf numFmtId="277" fontId="323" fillId="0" borderId="107"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324"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4" fillId="111" borderId="107"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62" fillId="0" borderId="0" applyBorder="0" applyProtection="0">
      <alignment horizontal="left"/>
    </xf>
    <xf numFmtId="0" fontId="104"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5"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6" fillId="0" borderId="66"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 fillId="0" borderId="0">
      <alignment horizontal="centerContinuous"/>
    </xf>
    <xf numFmtId="0" fontId="10" fillId="0" borderId="0"/>
    <xf numFmtId="0" fontId="10" fillId="0" borderId="0"/>
    <xf numFmtId="3" fontId="210" fillId="0" borderId="129">
      <alignment vertical="center"/>
    </xf>
    <xf numFmtId="0" fontId="326"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6" fillId="131" borderId="174"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3" fontId="210" fillId="0" borderId="129">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10" fillId="0" borderId="129">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23"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327"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8" fillId="148" borderId="0" applyNumberFormat="0">
      <alignment horizontal="left"/>
    </xf>
    <xf numFmtId="0" fontId="328" fillId="148" borderId="0" applyNumberFormat="0">
      <alignment horizontal="left"/>
    </xf>
    <xf numFmtId="0" fontId="328"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9"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351" fontId="329" fillId="0" borderId="0">
      <protection locked="0"/>
    </xf>
    <xf numFmtId="351" fontId="329" fillId="0" borderId="0">
      <protection locked="0"/>
    </xf>
    <xf numFmtId="0" fontId="10" fillId="0" borderId="0"/>
    <xf numFmtId="0" fontId="76" fillId="0" borderId="0" applyNumberForma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38" fillId="0" borderId="40" applyNumberFormat="0" applyFill="0" applyAlignment="0" applyProtection="0"/>
    <xf numFmtId="0" fontId="10" fillId="0" borderId="0"/>
    <xf numFmtId="0" fontId="10" fillId="0" borderId="0"/>
    <xf numFmtId="0" fontId="10" fillId="0" borderId="0"/>
    <xf numFmtId="0" fontId="39" fillId="0" borderId="41" applyNumberFormat="0" applyFill="0" applyAlignment="0" applyProtection="0"/>
    <xf numFmtId="0" fontId="10" fillId="0" borderId="0"/>
    <xf numFmtId="0" fontId="10" fillId="0" borderId="0"/>
    <xf numFmtId="0" fontId="10" fillId="0" borderId="0"/>
    <xf numFmtId="0" fontId="40" fillId="0" borderId="42"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30" fillId="149" borderId="0">
      <alignment horizontal="centerContinuous"/>
    </xf>
    <xf numFmtId="0" fontId="331" fillId="63" borderId="0" applyNumberFormat="0" applyBorder="0" applyAlignment="0">
      <alignment horizontal="center"/>
    </xf>
    <xf numFmtId="0" fontId="332" fillId="0" borderId="102"/>
    <xf numFmtId="0" fontId="10" fillId="0" borderId="0"/>
    <xf numFmtId="0" fontId="332" fillId="0" borderId="102"/>
    <xf numFmtId="0" fontId="10" fillId="0" borderId="0"/>
    <xf numFmtId="0" fontId="332" fillId="0" borderId="102"/>
    <xf numFmtId="0" fontId="10" fillId="0" borderId="0"/>
    <xf numFmtId="0" fontId="332" fillId="0" borderId="102"/>
    <xf numFmtId="0" fontId="332" fillId="0" borderId="102"/>
    <xf numFmtId="246" fontId="254" fillId="0" borderId="0"/>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5" applyNumberFormat="0" applyFill="0" applyAlignment="0" applyProtection="0"/>
    <xf numFmtId="0" fontId="77" fillId="0" borderId="175" applyNumberFormat="0" applyFill="0" applyAlignment="0" applyProtection="0"/>
    <xf numFmtId="0" fontId="77" fillId="0" borderId="175" applyNumberFormat="0" applyFill="0" applyAlignment="0" applyProtection="0"/>
    <xf numFmtId="0" fontId="77" fillId="0" borderId="175" applyNumberFormat="0" applyFill="0" applyAlignment="0" applyProtection="0"/>
    <xf numFmtId="0" fontId="30" fillId="0" borderId="175" applyNumberFormat="0" applyFill="0" applyAlignment="0" applyProtection="0"/>
    <xf numFmtId="0" fontId="30" fillId="0" borderId="175"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5" applyNumberFormat="0" applyFill="0" applyAlignment="0" applyProtection="0"/>
    <xf numFmtId="0" fontId="30" fillId="0" borderId="175" applyNumberFormat="0" applyFill="0" applyAlignment="0" applyProtection="0"/>
    <xf numFmtId="3" fontId="210" fillId="0" borderId="129">
      <alignment vertical="center"/>
    </xf>
    <xf numFmtId="0" fontId="30" fillId="0" borderId="175"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5" applyNumberFormat="0" applyFill="0" applyAlignment="0" applyProtection="0"/>
    <xf numFmtId="0" fontId="30" fillId="0" borderId="175" applyNumberFormat="0" applyFill="0" applyAlignment="0" applyProtection="0"/>
    <xf numFmtId="0" fontId="2" fillId="0" borderId="0" applyNumberFormat="0" applyFont="0" applyFill="0" applyBorder="0" applyAlignment="0" applyProtection="0"/>
    <xf numFmtId="0" fontId="30" fillId="0" borderId="175"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5" applyNumberFormat="0" applyFill="0" applyAlignment="0" applyProtection="0"/>
    <xf numFmtId="0" fontId="30" fillId="0" borderId="175" applyNumberFormat="0" applyFill="0" applyAlignment="0" applyProtection="0"/>
    <xf numFmtId="0" fontId="2" fillId="0" borderId="0" applyNumberFormat="0" applyFont="0" applyFill="0" applyBorder="0" applyAlignment="0" applyProtection="0"/>
    <xf numFmtId="0" fontId="77" fillId="0" borderId="175"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5"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5" applyNumberFormat="0" applyFill="0" applyAlignment="0" applyProtection="0"/>
    <xf numFmtId="0" fontId="77" fillId="0" borderId="175" applyNumberFormat="0" applyFill="0" applyAlignment="0" applyProtection="0"/>
    <xf numFmtId="0" fontId="77" fillId="0" borderId="175" applyNumberFormat="0" applyFill="0" applyAlignment="0" applyProtection="0"/>
    <xf numFmtId="0" fontId="2" fillId="0" borderId="0" applyNumberFormat="0" applyFont="0" applyFill="0" applyBorder="0" applyAlignment="0" applyProtection="0"/>
    <xf numFmtId="0" fontId="30" fillId="0" borderId="175" applyNumberFormat="0" applyFill="0" applyAlignment="0" applyProtection="0"/>
    <xf numFmtId="0" fontId="30" fillId="0" borderId="175" applyNumberFormat="0" applyFill="0" applyAlignment="0" applyProtection="0"/>
    <xf numFmtId="0" fontId="30" fillId="0" borderId="175" applyNumberFormat="0" applyFill="0" applyAlignment="0" applyProtection="0"/>
    <xf numFmtId="0" fontId="30" fillId="0" borderId="175" applyNumberFormat="0" applyFill="0" applyAlignment="0" applyProtection="0"/>
    <xf numFmtId="38" fontId="202" fillId="0" borderId="176">
      <alignment horizontal="right"/>
    </xf>
    <xf numFmtId="0" fontId="273" fillId="0" borderId="177"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3" fillId="0" borderId="177" applyProtection="0">
      <alignment horizontal="center"/>
    </xf>
    <xf numFmtId="0" fontId="273" fillId="0" borderId="177" applyProtection="0">
      <alignment horizontal="center"/>
    </xf>
    <xf numFmtId="0" fontId="273" fillId="0" borderId="177" applyProtection="0">
      <alignment horizontal="center"/>
    </xf>
    <xf numFmtId="0" fontId="273" fillId="0" borderId="177" applyProtection="0">
      <alignment horizontal="center"/>
    </xf>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05" fillId="69" borderId="0">
      <alignment horizontal="center"/>
    </xf>
    <xf numFmtId="0" fontId="105" fillId="69" borderId="0">
      <alignment horizontal="center"/>
    </xf>
    <xf numFmtId="3" fontId="210" fillId="0" borderId="129">
      <alignment vertical="center"/>
    </xf>
    <xf numFmtId="0" fontId="333" fillId="104" borderId="0" applyNumberFormat="0" applyBorder="0"/>
    <xf numFmtId="0" fontId="186" fillId="0" borderId="178" applyNumberFormat="0" applyFont="0" applyFill="0" applyAlignment="0"/>
    <xf numFmtId="0" fontId="334" fillId="0" borderId="123"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180" fillId="0" borderId="59" applyNumberFormat="0" applyBorder="0">
      <protection locked="0"/>
    </xf>
    <xf numFmtId="37" fontId="335" fillId="111" borderId="0"/>
    <xf numFmtId="37" fontId="161" fillId="150" borderId="119" applyNumberFormat="0" applyAlignment="0" applyProtection="0"/>
    <xf numFmtId="0" fontId="2" fillId="0" borderId="0" applyNumberFormat="0" applyFont="0" applyFill="0" applyBorder="0" applyAlignment="0" applyProtection="0"/>
    <xf numFmtId="37" fontId="161" fillId="150" borderId="119" applyNumberFormat="0" applyAlignment="0" applyProtection="0"/>
    <xf numFmtId="37" fontId="161" fillId="150" borderId="119" applyNumberFormat="0" applyAlignment="0" applyProtection="0"/>
    <xf numFmtId="37" fontId="161" fillId="150" borderId="119" applyNumberFormat="0" applyAlignment="0" applyProtection="0"/>
    <xf numFmtId="37" fontId="161" fillId="150" borderId="119" applyNumberFormat="0" applyAlignment="0" applyProtection="0"/>
    <xf numFmtId="3" fontId="210" fillId="0" borderId="129">
      <alignment vertical="center"/>
    </xf>
    <xf numFmtId="0" fontId="2" fillId="0" borderId="0" applyNumberFormat="0" applyFont="0" applyFill="0" applyBorder="0" applyAlignment="0" applyProtection="0"/>
    <xf numFmtId="0" fontId="149" fillId="0" borderId="0" applyNumberFormat="0" applyFill="0" applyBorder="0" applyAlignment="0" applyProtection="0"/>
    <xf numFmtId="0" fontId="10" fillId="0" borderId="0"/>
    <xf numFmtId="0" fontId="10" fillId="0" borderId="0"/>
    <xf numFmtId="221" fontId="33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7" fillId="0" borderId="107">
      <alignment horizontal="center"/>
    </xf>
    <xf numFmtId="43" fontId="2" fillId="0" borderId="0" applyNumberFormat="0" applyFont="0" applyBorder="0" applyAlignment="0">
      <protection locked="0"/>
    </xf>
    <xf numFmtId="2" fontId="335" fillId="111" borderId="0" applyNumberFormat="0" applyFill="0" applyBorder="0" applyAlignment="0" applyProtection="0"/>
    <xf numFmtId="352" fontId="338" fillId="111" borderId="0" applyNumberFormat="0" applyFill="0" applyBorder="0" applyAlignment="0" applyProtection="0"/>
    <xf numFmtId="37" fontId="339" fillId="110" borderId="0" applyNumberFormat="0" applyFill="0" applyBorder="0" applyAlignment="0"/>
    <xf numFmtId="0" fontId="151" fillId="111" borderId="0" applyNumberFormat="0" applyBorder="0" applyAlignment="0"/>
    <xf numFmtId="0" fontId="2" fillId="0" borderId="103"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3"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338" fontId="2" fillId="0" borderId="0"/>
    <xf numFmtId="2" fontId="234" fillId="69" borderId="119"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0" fontId="10" fillId="0" borderId="0"/>
    <xf numFmtId="3" fontId="210" fillId="0" borderId="129">
      <alignment vertical="center"/>
    </xf>
    <xf numFmtId="0" fontId="10" fillId="0" borderId="0"/>
    <xf numFmtId="167" fontId="340" fillId="69" borderId="66">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10" fillId="0" borderId="129">
      <alignment vertical="center"/>
    </xf>
    <xf numFmtId="354" fontId="2" fillId="0" borderId="0" applyFont="0" applyFill="0" applyBorder="0" applyAlignment="0" applyProtection="0"/>
    <xf numFmtId="355" fontId="255" fillId="0" borderId="0">
      <protection locked="0"/>
    </xf>
    <xf numFmtId="0" fontId="10" fillId="0" borderId="0"/>
    <xf numFmtId="0" fontId="10" fillId="0" borderId="0"/>
    <xf numFmtId="0" fontId="10" fillId="0" borderId="0"/>
    <xf numFmtId="0" fontId="24" fillId="64" borderId="38" applyNumberFormat="0" applyAlignment="0" applyProtection="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0" fontId="10" fillId="0" borderId="0"/>
    <xf numFmtId="3" fontId="210" fillId="0" borderId="129">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41"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1" fillId="96" borderId="0">
      <alignment horizontal="right"/>
    </xf>
    <xf numFmtId="0" fontId="342" fillId="74" borderId="107"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7" fillId="0" borderId="0">
      <alignment horizontal="center"/>
    </xf>
    <xf numFmtId="0" fontId="10" fillId="0" borderId="0"/>
    <xf numFmtId="3" fontId="210" fillId="0" borderId="129">
      <alignment vertical="center"/>
    </xf>
    <xf numFmtId="0" fontId="310" fillId="0" borderId="0" applyProtection="0">
      <alignment horizontal="center"/>
    </xf>
    <xf numFmtId="0" fontId="10" fillId="0" borderId="0"/>
    <xf numFmtId="3" fontId="210" fillId="0" borderId="129">
      <alignment vertical="center"/>
    </xf>
    <xf numFmtId="0" fontId="2" fillId="0" borderId="0" applyNumberFormat="0" applyFont="0" applyFill="0" applyBorder="0" applyAlignment="0" applyProtection="0"/>
    <xf numFmtId="0" fontId="343" fillId="0" borderId="0" applyProtection="0">
      <alignment horizontal="center"/>
    </xf>
    <xf numFmtId="0" fontId="10" fillId="0" borderId="0"/>
    <xf numFmtId="3" fontId="210" fillId="0" borderId="129">
      <alignment vertical="center"/>
    </xf>
    <xf numFmtId="0" fontId="45" fillId="0" borderId="0" applyNumberFormat="0" applyFill="0" applyBorder="0" applyProtection="0">
      <alignment horizontal="left"/>
    </xf>
    <xf numFmtId="331" fontId="161" fillId="0" borderId="0" applyNumberFormat="0" applyFont="0" applyFill="0" applyBorder="0" applyProtection="0">
      <alignment vertical="top" wrapText="1"/>
    </xf>
    <xf numFmtId="0" fontId="207" fillId="0" borderId="0" applyNumberFormat="0" applyFill="0" applyBorder="0" applyProtection="0">
      <alignment horizontal="right"/>
    </xf>
    <xf numFmtId="0" fontId="180" fillId="0" borderId="0" applyNumberFormat="0" applyFill="0" applyBorder="0" applyProtection="0">
      <alignment horizontal="center"/>
    </xf>
    <xf numFmtId="15" fontId="180" fillId="0" borderId="0" applyFill="0" applyBorder="0" applyProtection="0">
      <alignment horizontal="center"/>
    </xf>
    <xf numFmtId="357" fontId="105" fillId="0" borderId="0"/>
    <xf numFmtId="357" fontId="105" fillId="0" borderId="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10" fillId="0" borderId="0"/>
    <xf numFmtId="3" fontId="210" fillId="0" borderId="129">
      <alignment vertical="center"/>
    </xf>
    <xf numFmtId="0" fontId="45" fillId="0" borderId="179" applyNumberFormat="0"/>
    <xf numFmtId="14" fontId="161" fillId="0" borderId="0" applyFont="0" applyFill="0" applyBorder="0" applyProtection="0"/>
    <xf numFmtId="16" fontId="161" fillId="0" borderId="0" applyFont="0" applyFill="0" applyBorder="0" applyProtection="0"/>
    <xf numFmtId="3" fontId="210" fillId="0" borderId="129">
      <alignment vertical="center"/>
    </xf>
    <xf numFmtId="358" fontId="344" fillId="0" borderId="107"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2" fillId="0" borderId="0" applyNumberFormat="0" applyFont="0" applyFill="0" applyBorder="0" applyAlignment="0" applyProtection="0"/>
    <xf numFmtId="0" fontId="10" fillId="0" borderId="0"/>
    <xf numFmtId="3" fontId="210" fillId="0" borderId="129">
      <alignment vertical="center"/>
    </xf>
    <xf numFmtId="0" fontId="10" fillId="0" borderId="0"/>
    <xf numFmtId="0" fontId="10" fillId="0" borderId="0"/>
    <xf numFmtId="0" fontId="10" fillId="0" borderId="0"/>
    <xf numFmtId="0" fontId="10" fillId="0" borderId="0"/>
    <xf numFmtId="3" fontId="210" fillId="0" borderId="129">
      <alignment vertical="center"/>
    </xf>
    <xf numFmtId="0" fontId="219"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5" fillId="0" borderId="0" applyNumberFormat="0" applyFont="0" applyBorder="0" applyAlignment="0"/>
    <xf numFmtId="0" fontId="346" fillId="0" borderId="0"/>
    <xf numFmtId="0" fontId="6" fillId="0" borderId="0" applyNumberFormat="0" applyFill="0" applyBorder="0" applyAlignment="0" applyProtection="0">
      <alignment vertical="top"/>
      <protection locked="0"/>
    </xf>
    <xf numFmtId="208" fontId="346" fillId="0" borderId="0" applyFont="0" applyFill="0" applyBorder="0" applyAlignment="0" applyProtection="0"/>
    <xf numFmtId="209" fontId="346" fillId="0" borderId="0" applyFont="0" applyFill="0" applyBorder="0" applyAlignment="0" applyProtection="0"/>
    <xf numFmtId="207" fontId="346" fillId="0" borderId="0" applyFont="0" applyFill="0" applyBorder="0" applyAlignment="0" applyProtection="0"/>
    <xf numFmtId="210" fontId="34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5" fontId="9" fillId="0" borderId="0" applyFont="0" applyFill="0" applyBorder="0" applyAlignment="0" applyProtection="0"/>
    <xf numFmtId="194" fontId="9" fillId="0" borderId="0" applyFont="0" applyFill="0" applyBorder="0" applyAlignment="0" applyProtection="0"/>
    <xf numFmtId="0" fontId="347" fillId="0" borderId="0" applyNumberFormat="0" applyFill="0" applyBorder="0" applyAlignment="0" applyProtection="0"/>
    <xf numFmtId="3" fontId="2" fillId="74" borderId="186" applyFont="0">
      <alignment horizontal="right" vertical="center"/>
      <protection locked="0"/>
    </xf>
    <xf numFmtId="0" fontId="45" fillId="69" borderId="182" applyFont="0" applyBorder="0">
      <alignment horizontal="center" wrapText="1"/>
    </xf>
    <xf numFmtId="0" fontId="148" fillId="69" borderId="185" applyNumberFormat="0" applyFill="0" applyBorder="0" applyAlignment="0" applyProtection="0">
      <alignment horizontal="left"/>
    </xf>
    <xf numFmtId="0" fontId="1" fillId="0" borderId="0"/>
    <xf numFmtId="0" fontId="175" fillId="0" borderId="190"/>
    <xf numFmtId="244" fontId="177" fillId="0" borderId="191"/>
    <xf numFmtId="0" fontId="19" fillId="0" borderId="183" applyFont="0" applyFill="0" applyBorder="0" applyAlignment="0"/>
    <xf numFmtId="0" fontId="19" fillId="0" borderId="183" applyFont="0" applyFill="0" applyBorder="0" applyAlignment="0"/>
    <xf numFmtId="0" fontId="19" fillId="0" borderId="183" applyFont="0" applyFill="0" applyBorder="0" applyAlignment="0"/>
    <xf numFmtId="0" fontId="19" fillId="0" borderId="183" applyFont="0" applyFill="0" applyBorder="0" applyAlignment="0"/>
    <xf numFmtId="0" fontId="19" fillId="0" borderId="183" applyFont="0" applyFill="0" applyBorder="0" applyAlignment="0"/>
    <xf numFmtId="0" fontId="19" fillId="0" borderId="183" applyFont="0" applyFill="0" applyBorder="0" applyAlignment="0"/>
    <xf numFmtId="0" fontId="19" fillId="0" borderId="183" applyFont="0" applyFill="0" applyBorder="0" applyAlignment="0"/>
    <xf numFmtId="0" fontId="19" fillId="0" borderId="183" applyFont="0" applyFill="0" applyBorder="0" applyAlignment="0"/>
    <xf numFmtId="0" fontId="19" fillId="0" borderId="183" applyFont="0" applyFill="0" applyBorder="0" applyAlignment="0"/>
    <xf numFmtId="0" fontId="19" fillId="0" borderId="183" applyFont="0" applyFill="0" applyBorder="0" applyAlignment="0"/>
    <xf numFmtId="0" fontId="19" fillId="0" borderId="183" applyFont="0" applyFill="0" applyBorder="0" applyAlignment="0"/>
    <xf numFmtId="0" fontId="19" fillId="0" borderId="183" applyFont="0" applyFill="0" applyBorder="0" applyAlignment="0"/>
    <xf numFmtId="0" fontId="19" fillId="0" borderId="183" applyFont="0" applyFill="0" applyBorder="0" applyAlignment="0"/>
    <xf numFmtId="0" fontId="19" fillId="0" borderId="183" applyFont="0" applyFill="0" applyBorder="0" applyAlignment="0"/>
    <xf numFmtId="3" fontId="182" fillId="88" borderId="186" applyNumberFormat="0" applyFont="0" applyAlignment="0"/>
    <xf numFmtId="3" fontId="182" fillId="88" borderId="186" applyNumberFormat="0" applyFont="0" applyAlignment="0"/>
    <xf numFmtId="3" fontId="182" fillId="88" borderId="186" applyNumberFormat="0" applyFont="0" applyAlignment="0"/>
    <xf numFmtId="3" fontId="182" fillId="88" borderId="186" applyNumberFormat="0" applyFont="0" applyAlignment="0"/>
    <xf numFmtId="3" fontId="182" fillId="88" borderId="186" applyNumberFormat="0" applyFont="0" applyAlignment="0"/>
    <xf numFmtId="247"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247" fontId="180" fillId="107" borderId="186" applyNumberFormat="0" applyFill="0" applyBorder="0" applyAlignment="0" applyProtection="0"/>
    <xf numFmtId="0"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0"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247" fontId="180" fillId="107" borderId="186" applyNumberFormat="0" applyFill="0" applyBorder="0" applyAlignment="0" applyProtection="0"/>
    <xf numFmtId="0" fontId="180" fillId="107" borderId="186" applyNumberFormat="0" applyFill="0" applyBorder="0" applyAlignment="0" applyProtection="0"/>
    <xf numFmtId="0" fontId="184" fillId="108" borderId="192" applyNumberFormat="0" applyAlignment="0" applyProtection="0"/>
    <xf numFmtId="0" fontId="184" fillId="108" borderId="192" applyNumberFormat="0" applyAlignment="0" applyProtection="0"/>
    <xf numFmtId="252" fontId="105" fillId="0" borderId="192" applyNumberFormat="0" applyFont="0" applyFill="0" applyAlignment="0">
      <alignment vertical="center"/>
    </xf>
    <xf numFmtId="0" fontId="105" fillId="0" borderId="192" applyNumberFormat="0" applyFont="0" applyFill="0"/>
    <xf numFmtId="0" fontId="105" fillId="0" borderId="192" applyNumberFormat="0" applyFont="0" applyFill="0"/>
    <xf numFmtId="0" fontId="105" fillId="0" borderId="192" applyNumberFormat="0" applyFont="0" applyFill="0"/>
    <xf numFmtId="0" fontId="105" fillId="0" borderId="192" applyNumberFormat="0" applyFont="0" applyFill="0"/>
    <xf numFmtId="0" fontId="105" fillId="0" borderId="192" applyNumberFormat="0" applyFont="0" applyFill="0"/>
    <xf numFmtId="0" fontId="105" fillId="0" borderId="192" applyNumberFormat="0" applyFont="0" applyFill="0"/>
    <xf numFmtId="0" fontId="105" fillId="0" borderId="192" applyNumberFormat="0" applyFont="0" applyFill="0"/>
    <xf numFmtId="0" fontId="105" fillId="0" borderId="192" applyNumberFormat="0" applyFont="0" applyFill="0"/>
    <xf numFmtId="252" fontId="105" fillId="0" borderId="192" applyNumberFormat="0" applyFont="0" applyFill="0" applyAlignment="0">
      <alignment vertical="center"/>
    </xf>
    <xf numFmtId="0" fontId="105" fillId="0" borderId="192" applyNumberFormat="0" applyFont="0" applyFill="0"/>
    <xf numFmtId="252" fontId="105" fillId="0" borderId="192" applyNumberFormat="0" applyFont="0" applyFill="0" applyAlignment="0">
      <alignment vertical="center"/>
    </xf>
    <xf numFmtId="0" fontId="105" fillId="0" borderId="192" applyNumberFormat="0" applyFont="0" applyFill="0"/>
    <xf numFmtId="0" fontId="105" fillId="0" borderId="192" applyNumberFormat="0" applyFont="0" applyFill="0"/>
    <xf numFmtId="0" fontId="105" fillId="0" borderId="192" applyNumberFormat="0" applyFont="0" applyFill="0"/>
    <xf numFmtId="0" fontId="105" fillId="0" borderId="192" applyNumberFormat="0" applyFont="0" applyFill="0"/>
    <xf numFmtId="0" fontId="105" fillId="0" borderId="192" applyNumberFormat="0" applyFont="0" applyFill="0"/>
    <xf numFmtId="0" fontId="105" fillId="0" borderId="192" applyNumberFormat="0" applyFont="0" applyFill="0"/>
    <xf numFmtId="0" fontId="202" fillId="0" borderId="181" applyNumberFormat="0" applyFont="0" applyFill="0" applyAlignment="0" applyProtection="0"/>
    <xf numFmtId="0" fontId="150" fillId="0" borderId="185" applyNumberFormat="0" applyFont="0" applyFill="0" applyAlignment="0" applyProtection="0"/>
    <xf numFmtId="0" fontId="150" fillId="0" borderId="185" applyNumberFormat="0" applyFont="0" applyFill="0" applyAlignment="0" applyProtection="0"/>
    <xf numFmtId="0" fontId="150" fillId="0" borderId="185" applyNumberFormat="0" applyFont="0" applyFill="0" applyAlignment="0" applyProtection="0"/>
    <xf numFmtId="0" fontId="150" fillId="0" borderId="190" applyNumberFormat="0" applyFont="0" applyFill="0" applyAlignment="0" applyProtection="0"/>
    <xf numFmtId="0" fontId="150" fillId="0" borderId="190" applyNumberFormat="0" applyFont="0" applyFill="0" applyAlignment="0" applyProtection="0"/>
    <xf numFmtId="0" fontId="150" fillId="0" borderId="184" applyNumberFormat="0" applyFont="0" applyFill="0" applyAlignment="0" applyProtection="0"/>
    <xf numFmtId="0" fontId="150" fillId="0" borderId="184" applyNumberFormat="0" applyFont="0" applyFill="0" applyAlignment="0" applyProtection="0"/>
    <xf numFmtId="0" fontId="150" fillId="0" borderId="184" applyNumberFormat="0" applyFont="0" applyFill="0" applyAlignment="0" applyProtection="0"/>
    <xf numFmtId="0" fontId="150" fillId="0" borderId="184" applyNumberFormat="0" applyFont="0" applyFill="0" applyAlignment="0" applyProtection="0"/>
    <xf numFmtId="0" fontId="150" fillId="0" borderId="184" applyNumberFormat="0" applyFont="0" applyFill="0" applyAlignment="0" applyProtection="0"/>
    <xf numFmtId="0" fontId="150" fillId="0" borderId="184" applyNumberFormat="0" applyFont="0" applyFill="0" applyAlignment="0" applyProtection="0"/>
    <xf numFmtId="253" fontId="2" fillId="0" borderId="191">
      <alignment horizontal="left"/>
    </xf>
    <xf numFmtId="253" fontId="2" fillId="0" borderId="191">
      <alignment horizontal="left"/>
    </xf>
    <xf numFmtId="253" fontId="2" fillId="0" borderId="191">
      <alignment horizontal="left"/>
    </xf>
    <xf numFmtId="253" fontId="2" fillId="0" borderId="191">
      <alignment horizontal="left"/>
    </xf>
    <xf numFmtId="253" fontId="2" fillId="0" borderId="191">
      <alignment horizontal="left"/>
    </xf>
    <xf numFmtId="253" fontId="2" fillId="0" borderId="191">
      <alignment horizontal="left"/>
    </xf>
    <xf numFmtId="253" fontId="2" fillId="0" borderId="191">
      <alignment horizontal="left"/>
    </xf>
    <xf numFmtId="253" fontId="2" fillId="0" borderId="191">
      <alignment horizontal="left"/>
    </xf>
    <xf numFmtId="3" fontId="45" fillId="41" borderId="185">
      <protection hidden="1"/>
    </xf>
    <xf numFmtId="0" fontId="205" fillId="0" borderId="185" applyBorder="0"/>
    <xf numFmtId="3" fontId="207" fillId="69" borderId="186" applyFont="0" applyFill="0" applyProtection="0">
      <alignment horizontal="right"/>
    </xf>
    <xf numFmtId="3" fontId="207" fillId="69" borderId="186" applyFont="0" applyFill="0" applyProtection="0">
      <alignment horizontal="right"/>
    </xf>
    <xf numFmtId="3" fontId="207" fillId="69" borderId="186" applyFont="0" applyFill="0" applyProtection="0">
      <alignment horizontal="right"/>
    </xf>
    <xf numFmtId="3" fontId="207" fillId="69" borderId="186" applyFont="0" applyFill="0" applyProtection="0">
      <alignment horizontal="right"/>
    </xf>
    <xf numFmtId="3" fontId="207" fillId="69" borderId="186" applyFont="0" applyFill="0" applyProtection="0">
      <alignment horizontal="right"/>
    </xf>
    <xf numFmtId="3" fontId="207" fillId="69" borderId="186" applyFont="0" applyFill="0" applyProtection="0">
      <alignment horizontal="right"/>
    </xf>
    <xf numFmtId="3" fontId="207" fillId="69" borderId="186" applyFont="0" applyFill="0" applyProtection="0">
      <alignment horizontal="right"/>
    </xf>
    <xf numFmtId="3" fontId="207" fillId="69" borderId="186" applyFont="0" applyFill="0" applyProtection="0">
      <alignment horizontal="right"/>
    </xf>
    <xf numFmtId="3" fontId="207" fillId="69" borderId="186" applyFont="0" applyFill="0" applyProtection="0">
      <alignment horizontal="right" vertical="center"/>
    </xf>
    <xf numFmtId="3" fontId="207" fillId="69" borderId="186" applyFont="0" applyFill="0" applyProtection="0">
      <alignment horizontal="right"/>
    </xf>
    <xf numFmtId="3" fontId="207" fillId="69" borderId="186" applyFont="0" applyFill="0" applyProtection="0">
      <alignment horizontal="right"/>
    </xf>
    <xf numFmtId="3" fontId="207" fillId="69" borderId="186" applyFont="0" applyFill="0" applyProtection="0">
      <alignment horizontal="right"/>
    </xf>
    <xf numFmtId="3" fontId="207" fillId="69" borderId="186" applyFont="0" applyFill="0" applyProtection="0">
      <alignment horizontal="right"/>
    </xf>
    <xf numFmtId="3" fontId="207" fillId="69" borderId="186" applyFont="0" applyFill="0" applyProtection="0">
      <alignment horizontal="right"/>
    </xf>
    <xf numFmtId="3" fontId="207" fillId="69" borderId="186" applyFont="0" applyFill="0" applyProtection="0">
      <alignment horizontal="right"/>
    </xf>
    <xf numFmtId="3" fontId="207" fillId="69" borderId="186" applyFont="0" applyFill="0" applyProtection="0">
      <alignment horizontal="right"/>
    </xf>
    <xf numFmtId="201" fontId="2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21" fillId="0" borderId="193" applyNumberFormat="0" applyFill="0" applyBorder="0" applyAlignment="0" applyProtection="0">
      <alignment horizontal="center"/>
      <protection locked="0"/>
    </xf>
    <xf numFmtId="0" fontId="222" fillId="0" borderId="193" applyNumberFormat="0" applyFill="0" applyBorder="0">
      <protection locked="0"/>
    </xf>
    <xf numFmtId="0" fontId="222" fillId="0" borderId="193" applyNumberFormat="0" applyFill="0" applyBorder="0">
      <protection locked="0"/>
    </xf>
    <xf numFmtId="0" fontId="222" fillId="0" borderId="193" applyNumberFormat="0" applyFill="0" applyBorder="0">
      <protection locked="0"/>
    </xf>
    <xf numFmtId="0" fontId="222" fillId="0" borderId="193" applyNumberFormat="0" applyFill="0" applyBorder="0">
      <protection locked="0"/>
    </xf>
    <xf numFmtId="0" fontId="222" fillId="0" borderId="193" applyNumberFormat="0" applyFill="0" applyBorder="0">
      <protection locked="0"/>
    </xf>
    <xf numFmtId="0" fontId="222" fillId="0" borderId="193" applyNumberFormat="0" applyFill="0" applyBorder="0">
      <protection locked="0"/>
    </xf>
    <xf numFmtId="0" fontId="222" fillId="0" borderId="193" applyNumberFormat="0" applyFill="0" applyBorder="0">
      <protection locked="0"/>
    </xf>
    <xf numFmtId="0" fontId="222" fillId="0" borderId="193" applyNumberFormat="0" applyFill="0" applyBorder="0">
      <protection locked="0"/>
    </xf>
    <xf numFmtId="0" fontId="221" fillId="0" borderId="193" applyNumberFormat="0" applyFill="0" applyBorder="0" applyAlignment="0" applyProtection="0">
      <alignment horizontal="center"/>
      <protection locked="0"/>
    </xf>
    <xf numFmtId="0" fontId="221" fillId="0" borderId="193" applyNumberFormat="0" applyFill="0" applyBorder="0" applyAlignment="0" applyProtection="0">
      <alignment horizontal="center"/>
      <protection locked="0"/>
    </xf>
    <xf numFmtId="0" fontId="221" fillId="0" borderId="193" applyNumberFormat="0" applyFill="0" applyBorder="0" applyAlignment="0" applyProtection="0">
      <alignment horizontal="center"/>
      <protection locked="0"/>
    </xf>
    <xf numFmtId="0" fontId="221" fillId="0" borderId="193" applyNumberFormat="0" applyFill="0" applyBorder="0" applyAlignment="0" applyProtection="0">
      <alignment horizontal="center"/>
      <protection locked="0"/>
    </xf>
    <xf numFmtId="0" fontId="222" fillId="0" borderId="193" applyNumberFormat="0" applyFill="0" applyBorder="0">
      <protection locked="0"/>
    </xf>
    <xf numFmtId="0" fontId="222" fillId="0" borderId="193" applyNumberFormat="0" applyFill="0" applyBorder="0">
      <protection locked="0"/>
    </xf>
    <xf numFmtId="0" fontId="222" fillId="0" borderId="193" applyNumberFormat="0" applyFill="0" applyBorder="0">
      <protection locked="0"/>
    </xf>
    <xf numFmtId="0" fontId="222" fillId="0" borderId="193" applyNumberFormat="0" applyFill="0" applyBorder="0">
      <protection locked="0"/>
    </xf>
    <xf numFmtId="0" fontId="222" fillId="0" borderId="193" applyNumberFormat="0" applyFill="0" applyBorder="0">
      <protection locked="0"/>
    </xf>
    <xf numFmtId="0" fontId="222" fillId="0" borderId="193" applyNumberFormat="0" applyFill="0" applyBorder="0">
      <protection locked="0"/>
    </xf>
    <xf numFmtId="0" fontId="222" fillId="0" borderId="193" applyNumberFormat="0" applyFill="0" applyBorder="0">
      <protection locked="0"/>
    </xf>
    <xf numFmtId="0" fontId="222" fillId="0" borderId="193"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3" fillId="0" borderId="0" applyFont="0" applyFill="0" applyBorder="0" applyAlignment="0" applyProtection="0">
      <alignment horizontal="righ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28" fillId="119" borderId="183" applyNumberFormat="0" applyBorder="0">
      <alignment horizontal="left"/>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0"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275" fontId="2" fillId="0" borderId="185" applyFill="0" applyProtection="0">
      <alignment horizontal="centerContinuous"/>
    </xf>
    <xf numFmtId="0" fontId="233" fillId="120" borderId="186" applyNumberFormat="0" applyBorder="0" applyAlignment="0">
      <alignment horizontal="center"/>
      <protection locked="0"/>
    </xf>
    <xf numFmtId="0" fontId="233" fillId="120" borderId="186" applyNumberFormat="0" applyBorder="0" applyAlignment="0">
      <alignment horizontal="center"/>
      <protection locked="0"/>
    </xf>
    <xf numFmtId="3" fontId="234" fillId="121" borderId="193" applyNumberFormat="0" applyBorder="0" applyAlignment="0" applyProtection="0">
      <protection hidden="1"/>
    </xf>
    <xf numFmtId="281" fontId="2" fillId="0" borderId="0" applyFont="0" applyFill="0" applyBorder="0" applyAlignment="0" applyProtection="0"/>
    <xf numFmtId="0" fontId="2" fillId="71" borderId="184" applyNumberFormat="0" applyFont="0" applyAlignment="0" applyProtection="0"/>
    <xf numFmtId="0" fontId="2" fillId="71" borderId="184" applyNumberFormat="0" applyFont="0" applyAlignment="0" applyProtection="0"/>
    <xf numFmtId="0" fontId="2" fillId="71" borderId="184" applyNumberFormat="0" applyFont="0" applyAlignment="0" applyProtection="0"/>
    <xf numFmtId="0" fontId="2" fillId="71" borderId="184" applyNumberFormat="0" applyFont="0" applyAlignment="0" applyProtection="0"/>
    <xf numFmtId="0" fontId="2" fillId="71" borderId="184" applyNumberFormat="0" applyFont="0" applyAlignment="0" applyProtection="0"/>
    <xf numFmtId="0" fontId="2" fillId="0" borderId="184" applyNumberFormat="0" applyFont="0" applyFill="0" applyAlignment="0" applyProtection="0"/>
    <xf numFmtId="0" fontId="2" fillId="0" borderId="184" applyNumberFormat="0" applyFont="0" applyFill="0" applyAlignment="0" applyProtection="0"/>
    <xf numFmtId="0" fontId="2" fillId="0" borderId="184" applyNumberFormat="0" applyFont="0" applyFill="0" applyAlignment="0" applyProtection="0"/>
    <xf numFmtId="0" fontId="2" fillId="0" borderId="184" applyNumberFormat="0" applyFont="0" applyFill="0" applyAlignment="0" applyProtection="0"/>
    <xf numFmtId="0" fontId="2" fillId="0" borderId="184" applyNumberFormat="0" applyFont="0" applyFill="0" applyAlignment="0" applyProtection="0"/>
    <xf numFmtId="0" fontId="45" fillId="113" borderId="188" applyAlignment="0" applyProtection="0"/>
    <xf numFmtId="0" fontId="45" fillId="113" borderId="188" applyAlignment="0" applyProtection="0"/>
    <xf numFmtId="0" fontId="45" fillId="113" borderId="188" applyAlignment="0" applyProtection="0"/>
    <xf numFmtId="0" fontId="2" fillId="68" borderId="186" applyNumberFormat="0" applyFont="0" applyBorder="0" applyAlignment="0" applyProtection="0">
      <alignment horizontal="center"/>
    </xf>
    <xf numFmtId="0" fontId="2" fillId="68" borderId="186" applyNumberFormat="0" applyFont="0" applyBorder="0" applyAlignment="0" applyProtection="0">
      <alignment horizontal="center"/>
    </xf>
    <xf numFmtId="0" fontId="2" fillId="68" borderId="186" applyNumberFormat="0" applyFont="0" applyBorder="0" applyProtection="0">
      <alignment horizontal="center" vertical="center"/>
    </xf>
    <xf numFmtId="0" fontId="2" fillId="68" borderId="186" applyNumberFormat="0" applyFont="0" applyBorder="0" applyProtection="0">
      <alignment horizontal="center" vertical="center"/>
    </xf>
    <xf numFmtId="0" fontId="2" fillId="68" borderId="186" applyNumberFormat="0" applyFont="0" applyBorder="0" applyProtection="0">
      <alignment horizontal="center" vertical="center"/>
    </xf>
    <xf numFmtId="0" fontId="2" fillId="68" borderId="186" applyNumberFormat="0" applyFont="0" applyBorder="0" applyProtection="0">
      <alignment horizontal="center" vertical="center"/>
    </xf>
    <xf numFmtId="0" fontId="2" fillId="68" borderId="186" applyNumberFormat="0" applyFont="0" applyBorder="0" applyAlignment="0" applyProtection="0">
      <alignment horizontal="center"/>
    </xf>
    <xf numFmtId="0" fontId="2" fillId="68" borderId="186" applyNumberFormat="0" applyFont="0" applyBorder="0" applyAlignment="0" applyProtection="0">
      <alignment horizontal="center"/>
    </xf>
    <xf numFmtId="0" fontId="2" fillId="68" borderId="186" applyNumberFormat="0" applyFont="0" applyBorder="0" applyAlignment="0" applyProtection="0">
      <alignment horizontal="center"/>
    </xf>
    <xf numFmtId="0" fontId="2" fillId="68" borderId="186" applyNumberFormat="0" applyFont="0" applyBorder="0" applyAlignment="0" applyProtection="0">
      <alignment horizontal="center"/>
    </xf>
    <xf numFmtId="0" fontId="2" fillId="68" borderId="186" applyNumberFormat="0" applyFont="0" applyBorder="0" applyAlignment="0" applyProtection="0">
      <alignment horizontal="center"/>
    </xf>
    <xf numFmtId="0" fontId="2" fillId="68" borderId="186" applyNumberFormat="0" applyFont="0" applyBorder="0" applyAlignment="0" applyProtection="0">
      <alignment horizontal="center"/>
    </xf>
    <xf numFmtId="0" fontId="2" fillId="68" borderId="186" applyNumberFormat="0" applyFont="0" applyBorder="0" applyAlignment="0" applyProtection="0">
      <alignment horizontal="center"/>
    </xf>
    <xf numFmtId="0" fontId="2" fillId="68" borderId="186" applyNumberFormat="0" applyFont="0" applyBorder="0" applyAlignment="0" applyProtection="0">
      <alignment horizontal="center"/>
    </xf>
    <xf numFmtId="0" fontId="2" fillId="68" borderId="186" applyNumberFormat="0" applyFont="0" applyBorder="0" applyAlignment="0" applyProtection="0">
      <alignment horizontal="center"/>
    </xf>
    <xf numFmtId="0" fontId="2" fillId="125" borderId="183" applyNumberFormat="0" applyFont="0" applyBorder="0" applyAlignment="0"/>
    <xf numFmtId="0" fontId="2" fillId="125" borderId="183" applyNumberFormat="0" applyFont="0" applyBorder="0" applyAlignment="0"/>
    <xf numFmtId="0" fontId="2" fillId="125" borderId="183" applyNumberFormat="0" applyFont="0" applyBorder="0" applyAlignment="0"/>
    <xf numFmtId="0" fontId="2" fillId="125" borderId="183" applyNumberFormat="0" applyFont="0" applyBorder="0" applyAlignment="0"/>
    <xf numFmtId="0" fontId="2" fillId="125" borderId="183" applyNumberFormat="0" applyFont="0" applyBorder="0" applyAlignment="0"/>
    <xf numFmtId="0" fontId="41" fillId="126" borderId="182" applyNumberFormat="0" applyFont="0" applyBorder="0" applyAlignment="0">
      <alignment horizontal="centerContinuous"/>
    </xf>
    <xf numFmtId="0" fontId="41" fillId="126" borderId="182" applyNumberFormat="0" applyFont="0" applyBorder="0" applyAlignment="0">
      <alignment horizontal="centerContinuous"/>
    </xf>
    <xf numFmtId="0" fontId="41" fillId="126" borderId="182" applyNumberFormat="0" applyFont="0" applyBorder="0" applyAlignment="0">
      <alignment horizontal="centerContinuous"/>
    </xf>
    <xf numFmtId="0" fontId="41" fillId="126" borderId="182" applyNumberFormat="0" applyFont="0" applyBorder="0" applyAlignment="0">
      <alignment horizontal="centerContinuous"/>
    </xf>
    <xf numFmtId="0" fontId="41" fillId="126" borderId="182" applyNumberFormat="0" applyFont="0" applyBorder="0" applyAlignment="0">
      <alignment horizontal="centerContinuous"/>
    </xf>
    <xf numFmtId="0" fontId="37" fillId="0" borderId="188">
      <alignment horizontal="left" vertical="center"/>
    </xf>
    <xf numFmtId="3" fontId="2" fillId="70" borderId="186" applyFont="0" applyProtection="0">
      <alignment horizontal="right"/>
    </xf>
    <xf numFmtId="3" fontId="2" fillId="70" borderId="186" applyFont="0" applyProtection="0">
      <alignment horizontal="right"/>
    </xf>
    <xf numFmtId="3" fontId="2" fillId="70" borderId="186" applyFont="0" applyProtection="0">
      <alignment horizontal="right"/>
    </xf>
    <xf numFmtId="3" fontId="2" fillId="70" borderId="186" applyFont="0" applyProtection="0">
      <alignment horizontal="right"/>
    </xf>
    <xf numFmtId="3" fontId="2" fillId="70" borderId="186" applyFont="0" applyProtection="0">
      <alignment horizontal="right"/>
    </xf>
    <xf numFmtId="3" fontId="2" fillId="70" borderId="186" applyFont="0" applyProtection="0">
      <alignment horizontal="right"/>
    </xf>
    <xf numFmtId="3" fontId="2" fillId="70" borderId="186" applyFont="0" applyProtection="0">
      <alignment horizontal="right"/>
    </xf>
    <xf numFmtId="3" fontId="2" fillId="70" borderId="186" applyFont="0" applyProtection="0">
      <alignment horizontal="right"/>
    </xf>
    <xf numFmtId="3" fontId="2" fillId="70" borderId="186" applyFont="0" applyProtection="0">
      <alignment horizontal="right"/>
    </xf>
    <xf numFmtId="3" fontId="2" fillId="70" borderId="186" applyFont="0" applyProtection="0">
      <alignment horizontal="right"/>
    </xf>
    <xf numFmtId="10" fontId="2" fillId="70" borderId="186" applyFont="0" applyProtection="0">
      <alignment horizontal="right"/>
    </xf>
    <xf numFmtId="10" fontId="2" fillId="70" borderId="186" applyFont="0" applyProtection="0">
      <alignment horizontal="right"/>
    </xf>
    <xf numFmtId="10" fontId="2" fillId="70" borderId="186" applyFont="0" applyProtection="0">
      <alignment horizontal="right"/>
    </xf>
    <xf numFmtId="10" fontId="2" fillId="70" borderId="186" applyFont="0" applyProtection="0">
      <alignment horizontal="right"/>
    </xf>
    <xf numFmtId="10" fontId="2" fillId="70" borderId="186" applyFont="0" applyProtection="0">
      <alignment horizontal="right"/>
    </xf>
    <xf numFmtId="10" fontId="2" fillId="70" borderId="186" applyFont="0" applyProtection="0">
      <alignment horizontal="right"/>
    </xf>
    <xf numFmtId="10" fontId="2" fillId="70" borderId="186" applyFont="0" applyProtection="0">
      <alignment horizontal="right"/>
    </xf>
    <xf numFmtId="10" fontId="2" fillId="70" borderId="186" applyFont="0" applyProtection="0">
      <alignment horizontal="right"/>
    </xf>
    <xf numFmtId="10" fontId="2" fillId="70" borderId="186" applyFont="0" applyProtection="0">
      <alignment horizontal="right"/>
    </xf>
    <xf numFmtId="10" fontId="2" fillId="70" borderId="186" applyFont="0" applyProtection="0">
      <alignment horizontal="right"/>
    </xf>
    <xf numFmtId="9" fontId="2" fillId="70" borderId="186" applyFont="0" applyProtection="0">
      <alignment horizontal="right"/>
    </xf>
    <xf numFmtId="9" fontId="2" fillId="70" borderId="186" applyFont="0" applyProtection="0">
      <alignment horizontal="right"/>
    </xf>
    <xf numFmtId="9" fontId="2" fillId="70" borderId="186" applyFont="0" applyProtection="0">
      <alignment horizontal="right"/>
    </xf>
    <xf numFmtId="9" fontId="2" fillId="70" borderId="186" applyFont="0" applyProtection="0">
      <alignment horizontal="right"/>
    </xf>
    <xf numFmtId="9" fontId="2" fillId="70" borderId="186" applyFont="0" applyProtection="0">
      <alignment horizontal="right"/>
    </xf>
    <xf numFmtId="9" fontId="2" fillId="70" borderId="186" applyFont="0" applyProtection="0">
      <alignment horizontal="right"/>
    </xf>
    <xf numFmtId="9" fontId="2" fillId="70" borderId="186" applyFont="0" applyProtection="0">
      <alignment horizontal="right"/>
    </xf>
    <xf numFmtId="9" fontId="2" fillId="70" borderId="186" applyFont="0" applyProtection="0">
      <alignment horizontal="right"/>
    </xf>
    <xf numFmtId="9" fontId="2" fillId="70" borderId="186" applyFont="0" applyProtection="0">
      <alignment horizontal="right"/>
    </xf>
    <xf numFmtId="9" fontId="2" fillId="70" borderId="186" applyFont="0" applyProtection="0">
      <alignment horizontal="right"/>
    </xf>
    <xf numFmtId="0" fontId="2" fillId="70" borderId="182" applyNumberFormat="0" applyFont="0" applyBorder="0" applyAlignment="0" applyProtection="0">
      <alignment horizontal="left"/>
    </xf>
    <xf numFmtId="0" fontId="2" fillId="70" borderId="182" applyNumberFormat="0" applyFont="0" applyBorder="0" applyAlignment="0" applyProtection="0">
      <alignment horizontal="left"/>
    </xf>
    <xf numFmtId="0" fontId="2" fillId="70" borderId="182" applyNumberFormat="0" applyFont="0" applyBorder="0" applyAlignment="0" applyProtection="0">
      <alignment horizontal="left"/>
    </xf>
    <xf numFmtId="0" fontId="2" fillId="70" borderId="182" applyNumberFormat="0" applyFont="0" applyBorder="0" applyAlignment="0" applyProtection="0">
      <alignment horizontal="left"/>
    </xf>
    <xf numFmtId="0" fontId="2" fillId="70" borderId="182" applyNumberFormat="0" applyFont="0" applyBorder="0" applyAlignment="0" applyProtection="0">
      <alignment horizontal="left"/>
    </xf>
    <xf numFmtId="0" fontId="2" fillId="70" borderId="182" applyNumberFormat="0" applyFont="0" applyBorder="0" applyAlignment="0" applyProtection="0">
      <alignment horizontal="left"/>
    </xf>
    <xf numFmtId="0" fontId="2" fillId="70" borderId="182" applyNumberFormat="0" applyFont="0" applyBorder="0" applyAlignment="0" applyProtection="0">
      <alignment horizontal="left"/>
    </xf>
    <xf numFmtId="0" fontId="2" fillId="70" borderId="182" applyNumberFormat="0" applyFont="0" applyBorder="0" applyAlignment="0" applyProtection="0">
      <alignment horizontal="left"/>
    </xf>
    <xf numFmtId="0" fontId="2" fillId="70" borderId="182" applyNumberFormat="0" applyFont="0" applyBorder="0" applyAlignment="0" applyProtection="0">
      <alignment horizontal="left"/>
    </xf>
    <xf numFmtId="0" fontId="2" fillId="70" borderId="182" applyNumberFormat="0" applyFont="0" applyBorder="0" applyAlignment="0" applyProtection="0">
      <alignment horizontal="left"/>
    </xf>
    <xf numFmtId="0" fontId="2" fillId="0" borderId="0" applyNumberFormat="0" applyFont="0" applyFill="0" applyBorder="0" applyAlignment="0" applyProtection="0"/>
    <xf numFmtId="10" fontId="19" fillId="107" borderId="186" applyNumberFormat="0" applyBorder="0" applyAlignment="0" applyProtection="0"/>
    <xf numFmtId="10" fontId="19" fillId="107" borderId="186" applyNumberFormat="0" applyBorder="0" applyAlignment="0" applyProtection="0"/>
    <xf numFmtId="10" fontId="19" fillId="107" borderId="186" applyNumberFormat="0" applyBorder="0" applyAlignment="0" applyProtection="0"/>
    <xf numFmtId="10" fontId="19" fillId="107" borderId="186" applyNumberFormat="0" applyBorder="0" applyAlignment="0" applyProtection="0"/>
    <xf numFmtId="10" fontId="19" fillId="107" borderId="186" applyNumberFormat="0" applyBorder="0" applyAlignment="0" applyProtection="0"/>
    <xf numFmtId="10" fontId="19" fillId="107" borderId="186" applyNumberFormat="0" applyBorder="0" applyAlignment="0" applyProtection="0"/>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0" fontId="272" fillId="0" borderId="191">
      <protection locked="0"/>
    </xf>
    <xf numFmtId="2" fontId="234" fillId="129" borderId="191" applyNumberFormat="0" applyBorder="0" applyAlignment="0" applyProtection="0">
      <alignment horizontal="center"/>
      <protection locked="0"/>
    </xf>
    <xf numFmtId="311" fontId="2" fillId="71" borderId="186" applyFont="0" applyAlignment="0">
      <protection locked="0"/>
    </xf>
    <xf numFmtId="311" fontId="2" fillId="71" borderId="186" applyFont="0" applyAlignment="0">
      <protection locked="0"/>
    </xf>
    <xf numFmtId="311" fontId="2" fillId="71" borderId="186" applyFont="0" applyAlignment="0">
      <protection locked="0"/>
    </xf>
    <xf numFmtId="311" fontId="2" fillId="71" borderId="186" applyFont="0" applyAlignment="0">
      <protection locked="0"/>
    </xf>
    <xf numFmtId="311" fontId="2" fillId="71" borderId="186" applyFont="0" applyAlignment="0">
      <protection locked="0"/>
    </xf>
    <xf numFmtId="311" fontId="2" fillId="71" borderId="186" applyFont="0" applyAlignment="0">
      <protection locked="0"/>
    </xf>
    <xf numFmtId="311" fontId="2" fillId="71" borderId="186" applyFont="0" applyAlignment="0">
      <protection locked="0"/>
    </xf>
    <xf numFmtId="311" fontId="2" fillId="71" borderId="186" applyFont="0" applyAlignment="0">
      <protection locked="0"/>
    </xf>
    <xf numFmtId="311" fontId="2" fillId="71" borderId="186" applyFont="0" applyAlignment="0">
      <protection locked="0"/>
    </xf>
    <xf numFmtId="311" fontId="2" fillId="71" borderId="186" applyFont="0" applyAlignment="0">
      <protection locked="0"/>
    </xf>
    <xf numFmtId="3" fontId="2" fillId="71" borderId="186" applyFont="0">
      <alignment horizontal="right"/>
      <protection locked="0"/>
    </xf>
    <xf numFmtId="3" fontId="2" fillId="71" borderId="186" applyFont="0">
      <alignment horizontal="right"/>
      <protection locked="0"/>
    </xf>
    <xf numFmtId="3" fontId="2" fillId="71" borderId="186" applyFont="0">
      <alignment horizontal="right" vertical="center"/>
      <protection locked="0"/>
    </xf>
    <xf numFmtId="3" fontId="2" fillId="71" borderId="186" applyFont="0">
      <alignment horizontal="right" vertical="center"/>
      <protection locked="0"/>
    </xf>
    <xf numFmtId="3" fontId="2" fillId="71" borderId="186" applyFont="0">
      <alignment horizontal="right" vertical="center"/>
      <protection locked="0"/>
    </xf>
    <xf numFmtId="3" fontId="2" fillId="71" borderId="186" applyFont="0">
      <alignment horizontal="right" vertical="center"/>
      <protection locked="0"/>
    </xf>
    <xf numFmtId="3" fontId="2" fillId="71" borderId="186" applyFont="0">
      <alignment horizontal="right"/>
      <protection locked="0"/>
    </xf>
    <xf numFmtId="3" fontId="2" fillId="71" borderId="186" applyFont="0">
      <alignment horizontal="right"/>
      <protection locked="0"/>
    </xf>
    <xf numFmtId="3" fontId="2" fillId="71" borderId="186" applyFont="0">
      <alignment horizontal="right"/>
      <protection locked="0"/>
    </xf>
    <xf numFmtId="3" fontId="2" fillId="71" borderId="186" applyFont="0">
      <alignment horizontal="right"/>
      <protection locked="0"/>
    </xf>
    <xf numFmtId="3" fontId="2" fillId="71" borderId="186" applyFont="0">
      <alignment horizontal="right"/>
      <protection locked="0"/>
    </xf>
    <xf numFmtId="3" fontId="2" fillId="71" borderId="186" applyFont="0">
      <alignment horizontal="right"/>
      <protection locked="0"/>
    </xf>
    <xf numFmtId="3" fontId="2" fillId="71" borderId="186" applyFont="0">
      <alignment horizontal="right"/>
      <protection locked="0"/>
    </xf>
    <xf numFmtId="3" fontId="2" fillId="71" borderId="186" applyFont="0">
      <alignment horizontal="right"/>
      <protection locked="0"/>
    </xf>
    <xf numFmtId="3" fontId="2" fillId="71" borderId="186" applyFont="0">
      <alignment horizontal="right"/>
      <protection locked="0"/>
    </xf>
    <xf numFmtId="260" fontId="2" fillId="71" borderId="186" applyFont="0">
      <alignment horizontal="right"/>
      <protection locked="0"/>
    </xf>
    <xf numFmtId="260" fontId="2" fillId="71" borderId="186" applyFont="0">
      <alignment horizontal="right"/>
      <protection locked="0"/>
    </xf>
    <xf numFmtId="260" fontId="2" fillId="71" borderId="186" applyFont="0">
      <alignment horizontal="right"/>
      <protection locked="0"/>
    </xf>
    <xf numFmtId="260" fontId="2" fillId="71" borderId="186" applyFont="0">
      <alignment horizontal="right"/>
      <protection locked="0"/>
    </xf>
    <xf numFmtId="260" fontId="2" fillId="71" borderId="186" applyFont="0">
      <alignment horizontal="right"/>
      <protection locked="0"/>
    </xf>
    <xf numFmtId="260" fontId="2" fillId="71" borderId="186" applyFont="0">
      <alignment horizontal="right"/>
      <protection locked="0"/>
    </xf>
    <xf numFmtId="260" fontId="2" fillId="71" borderId="186" applyFont="0">
      <alignment horizontal="right"/>
      <protection locked="0"/>
    </xf>
    <xf numFmtId="260" fontId="2" fillId="71" borderId="186" applyFont="0">
      <alignment horizontal="right"/>
      <protection locked="0"/>
    </xf>
    <xf numFmtId="260" fontId="2" fillId="71" borderId="186" applyFont="0">
      <alignment horizontal="right"/>
      <protection locked="0"/>
    </xf>
    <xf numFmtId="260" fontId="2" fillId="71" borderId="186" applyFont="0">
      <alignment horizontal="right"/>
      <protection locked="0"/>
    </xf>
    <xf numFmtId="10" fontId="2" fillId="71" borderId="186" applyFont="0">
      <alignment horizontal="right"/>
      <protection locked="0"/>
    </xf>
    <xf numFmtId="10" fontId="2" fillId="71" borderId="186" applyFont="0">
      <alignment horizontal="right"/>
      <protection locked="0"/>
    </xf>
    <xf numFmtId="10" fontId="2" fillId="71" borderId="186" applyFont="0">
      <alignment horizontal="right"/>
      <protection locked="0"/>
    </xf>
    <xf numFmtId="10" fontId="2" fillId="71" borderId="186" applyFont="0">
      <alignment horizontal="right"/>
      <protection locked="0"/>
    </xf>
    <xf numFmtId="10" fontId="2" fillId="71" borderId="186" applyFont="0">
      <alignment horizontal="right"/>
      <protection locked="0"/>
    </xf>
    <xf numFmtId="10" fontId="2" fillId="71" borderId="186" applyFont="0">
      <alignment horizontal="right"/>
      <protection locked="0"/>
    </xf>
    <xf numFmtId="10" fontId="2" fillId="71" borderId="186" applyFont="0">
      <alignment horizontal="right"/>
      <protection locked="0"/>
    </xf>
    <xf numFmtId="10" fontId="2" fillId="71" borderId="186" applyFont="0">
      <alignment horizontal="right"/>
      <protection locked="0"/>
    </xf>
    <xf numFmtId="10" fontId="2" fillId="71" borderId="186" applyFont="0">
      <alignment horizontal="right"/>
      <protection locked="0"/>
    </xf>
    <xf numFmtId="10" fontId="2" fillId="71" borderId="186" applyFont="0">
      <alignment horizontal="right"/>
      <protection locked="0"/>
    </xf>
    <xf numFmtId="9" fontId="2" fillId="71" borderId="193" applyFont="0">
      <alignment horizontal="right"/>
      <protection locked="0"/>
    </xf>
    <xf numFmtId="9" fontId="2" fillId="71" borderId="193" applyFont="0">
      <alignment horizontal="right"/>
      <protection locked="0"/>
    </xf>
    <xf numFmtId="9" fontId="2" fillId="71" borderId="193" applyFont="0">
      <alignment horizontal="right"/>
      <protection locked="0"/>
    </xf>
    <xf numFmtId="9" fontId="2" fillId="71" borderId="193" applyFont="0">
      <alignment horizontal="right"/>
      <protection locked="0"/>
    </xf>
    <xf numFmtId="9" fontId="2" fillId="71" borderId="193" applyFont="0">
      <alignment horizontal="right"/>
      <protection locked="0"/>
    </xf>
    <xf numFmtId="9" fontId="2" fillId="71" borderId="193" applyFont="0">
      <alignment horizontal="right"/>
      <protection locked="0"/>
    </xf>
    <xf numFmtId="9" fontId="2" fillId="71" borderId="193" applyFont="0">
      <alignment horizontal="right"/>
      <protection locked="0"/>
    </xf>
    <xf numFmtId="9" fontId="2" fillId="71" borderId="193" applyFont="0">
      <alignment horizontal="right"/>
      <protection locked="0"/>
    </xf>
    <xf numFmtId="0" fontId="2" fillId="71" borderId="186" applyFont="0">
      <alignment horizontal="center" wrapText="1"/>
      <protection locked="0"/>
    </xf>
    <xf numFmtId="0" fontId="2" fillId="71" borderId="186" applyFont="0">
      <alignment horizontal="center" wrapText="1"/>
      <protection locked="0"/>
    </xf>
    <xf numFmtId="0" fontId="2" fillId="71" borderId="186" applyFont="0">
      <alignment horizontal="center" wrapText="1"/>
      <protection locked="0"/>
    </xf>
    <xf numFmtId="0" fontId="2" fillId="71" borderId="186" applyFont="0">
      <alignment horizontal="center" wrapText="1"/>
      <protection locked="0"/>
    </xf>
    <xf numFmtId="0" fontId="2" fillId="71" borderId="186" applyFont="0">
      <alignment horizontal="center" wrapText="1"/>
      <protection locked="0"/>
    </xf>
    <xf numFmtId="0" fontId="2" fillId="71" borderId="186" applyFont="0">
      <alignment horizontal="center" wrapText="1"/>
      <protection locked="0"/>
    </xf>
    <xf numFmtId="0" fontId="2" fillId="71" borderId="186" applyFont="0">
      <alignment horizontal="center" wrapText="1"/>
      <protection locked="0"/>
    </xf>
    <xf numFmtId="0" fontId="2" fillId="71" borderId="186" applyFont="0">
      <alignment horizontal="center" wrapText="1"/>
      <protection locked="0"/>
    </xf>
    <xf numFmtId="0" fontId="2" fillId="71" borderId="186" applyFont="0">
      <alignment horizontal="center" wrapText="1"/>
      <protection locked="0"/>
    </xf>
    <xf numFmtId="0" fontId="2" fillId="71" borderId="186" applyFont="0">
      <alignment horizontal="center" wrapText="1"/>
      <protection locked="0"/>
    </xf>
    <xf numFmtId="49" fontId="2" fillId="71" borderId="186" applyFont="0" applyAlignment="0">
      <protection locked="0"/>
    </xf>
    <xf numFmtId="49" fontId="2" fillId="71" borderId="186" applyFont="0" applyAlignment="0">
      <protection locked="0"/>
    </xf>
    <xf numFmtId="317" fontId="161" fillId="0" borderId="191" applyBorder="0"/>
    <xf numFmtId="253" fontId="229" fillId="96" borderId="191" applyBorder="0"/>
    <xf numFmtId="10" fontId="9" fillId="130" borderId="183" applyBorder="0">
      <alignment horizontal="center"/>
      <protection locked="0"/>
    </xf>
    <xf numFmtId="10" fontId="9" fillId="130" borderId="183" applyBorder="0">
      <alignment horizontal="center"/>
      <protection locked="0"/>
    </xf>
    <xf numFmtId="10" fontId="9" fillId="130" borderId="183" applyBorder="0">
      <alignment horizontal="center"/>
      <protection locked="0"/>
    </xf>
    <xf numFmtId="10" fontId="9" fillId="130" borderId="183" applyBorder="0">
      <alignment horizontal="center"/>
      <protection locked="0"/>
    </xf>
    <xf numFmtId="10" fontId="9" fillId="130" borderId="183" applyBorder="0">
      <alignment horizontal="center"/>
      <protection locked="0"/>
    </xf>
    <xf numFmtId="2" fontId="234" fillId="107" borderId="186" applyNumberFormat="0" applyBorder="0" applyAlignment="0">
      <protection locked="0"/>
    </xf>
    <xf numFmtId="3" fontId="210" fillId="0" borderId="129">
      <alignment vertical="center"/>
    </xf>
    <xf numFmtId="37" fontId="202" fillId="0" borderId="0" applyNumberFormat="0" applyFill="0" applyAlignment="0"/>
    <xf numFmtId="0" fontId="284" fillId="104" borderId="187">
      <alignment horizontal="center" vertical="top" wrapText="1"/>
    </xf>
    <xf numFmtId="0" fontId="284" fillId="104" borderId="187">
      <alignment horizontal="center" vertical="top" wrapText="1"/>
    </xf>
    <xf numFmtId="0" fontId="284" fillId="104" borderId="187">
      <alignment horizontal="center" vertical="top" wrapText="1"/>
    </xf>
    <xf numFmtId="0" fontId="284" fillId="104" borderId="187">
      <alignment horizontal="center" vertical="top" wrapText="1"/>
    </xf>
    <xf numFmtId="0" fontId="2" fillId="0" borderId="188"/>
    <xf numFmtId="0" fontId="2" fillId="0" borderId="188"/>
    <xf numFmtId="0" fontId="2" fillId="0" borderId="188"/>
    <xf numFmtId="0" fontId="2" fillId="0" borderId="188"/>
    <xf numFmtId="0" fontId="45" fillId="70" borderId="182"/>
    <xf numFmtId="0" fontId="45" fillId="70" borderId="182"/>
    <xf numFmtId="0" fontId="45" fillId="70" borderId="182"/>
    <xf numFmtId="0" fontId="45" fillId="70" borderId="182"/>
    <xf numFmtId="0" fontId="45" fillId="0" borderId="183"/>
    <xf numFmtId="0" fontId="45" fillId="0" borderId="183"/>
    <xf numFmtId="0" fontId="45" fillId="0" borderId="183"/>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0" fontId="284" fillId="132" borderId="187">
      <alignment horizontal="center" vertical="top"/>
    </xf>
    <xf numFmtId="0" fontId="284" fillId="132" borderId="187">
      <alignment horizontal="center" vertical="top"/>
    </xf>
    <xf numFmtId="0" fontId="45" fillId="0" borderId="182"/>
    <xf numFmtId="0" fontId="45" fillId="0" borderId="182"/>
    <xf numFmtId="0" fontId="45" fillId="0" borderId="182"/>
    <xf numFmtId="0" fontId="45" fillId="0" borderId="182"/>
    <xf numFmtId="0" fontId="2" fillId="0" borderId="187"/>
    <xf numFmtId="0" fontId="2" fillId="0" borderId="187"/>
    <xf numFmtId="0" fontId="2" fillId="0" borderId="187"/>
    <xf numFmtId="0" fontId="2" fillId="0" borderId="187"/>
    <xf numFmtId="0" fontId="2" fillId="0" borderId="187"/>
    <xf numFmtId="0" fontId="285" fillId="70" borderId="193"/>
    <xf numFmtId="0" fontId="285" fillId="70" borderId="193"/>
    <xf numFmtId="0" fontId="2" fillId="0" borderId="183">
      <alignment horizontal="center"/>
    </xf>
    <xf numFmtId="0" fontId="2" fillId="0" borderId="183">
      <alignment horizontal="center"/>
    </xf>
    <xf numFmtId="0" fontId="2" fillId="0" borderId="183">
      <alignment horizontal="center"/>
    </xf>
    <xf numFmtId="0" fontId="2" fillId="0" borderId="184">
      <alignment horizontal="center"/>
    </xf>
    <xf numFmtId="0" fontId="2" fillId="0" borderId="184">
      <alignment horizontal="center"/>
    </xf>
    <xf numFmtId="0" fontId="2" fillId="0" borderId="184">
      <alignment horizontal="center"/>
    </xf>
    <xf numFmtId="0" fontId="2" fillId="0" borderId="184">
      <alignment horizontal="center"/>
    </xf>
    <xf numFmtId="0" fontId="2" fillId="0" borderId="189">
      <alignment horizontal="center"/>
    </xf>
    <xf numFmtId="0" fontId="2" fillId="0" borderId="189">
      <alignment horizontal="center"/>
    </xf>
    <xf numFmtId="0" fontId="284" fillId="132" borderId="187">
      <alignment horizontal="center" vertical="top" wrapText="1"/>
    </xf>
    <xf numFmtId="0" fontId="284" fillId="132" borderId="187">
      <alignment horizontal="center" vertical="top" wrapText="1"/>
    </xf>
    <xf numFmtId="0" fontId="284" fillId="132" borderId="187">
      <alignment horizontal="center" vertical="top" wrapText="1"/>
    </xf>
    <xf numFmtId="0" fontId="284" fillId="132" borderId="187">
      <alignment horizontal="center" vertical="top" wrapText="1"/>
    </xf>
    <xf numFmtId="3" fontId="2" fillId="0" borderId="188"/>
    <xf numFmtId="3" fontId="2" fillId="0" borderId="188"/>
    <xf numFmtId="3" fontId="2" fillId="0" borderId="188"/>
    <xf numFmtId="3" fontId="2" fillId="0" borderId="188"/>
    <xf numFmtId="0" fontId="45" fillId="70" borderId="182">
      <alignment horizontal="center"/>
    </xf>
    <xf numFmtId="0" fontId="45" fillId="70" borderId="182">
      <alignment horizontal="center"/>
    </xf>
    <xf numFmtId="0" fontId="45" fillId="70" borderId="182">
      <alignment horizontal="center"/>
    </xf>
    <xf numFmtId="0" fontId="45" fillId="70" borderId="182">
      <alignment horizontal="center"/>
    </xf>
    <xf numFmtId="0" fontId="45" fillId="70" borderId="188">
      <alignment horizontal="center"/>
    </xf>
    <xf numFmtId="0" fontId="45" fillId="70" borderId="188">
      <alignment horizontal="center"/>
    </xf>
    <xf numFmtId="0" fontId="45" fillId="70" borderId="187">
      <alignment horizontal="center"/>
    </xf>
    <xf numFmtId="0" fontId="45" fillId="70" borderId="187">
      <alignment horizontal="center"/>
    </xf>
    <xf numFmtId="0" fontId="45" fillId="70" borderId="187">
      <alignment horizontal="center"/>
    </xf>
    <xf numFmtId="0" fontId="45" fillId="70" borderId="187">
      <alignment horizontal="center"/>
    </xf>
    <xf numFmtId="0" fontId="45" fillId="70" borderId="183">
      <alignment horizontal="left" vertical="top"/>
    </xf>
    <xf numFmtId="0" fontId="45" fillId="70" borderId="183">
      <alignment horizontal="left" vertical="top"/>
    </xf>
    <xf numFmtId="0" fontId="45" fillId="70" borderId="183">
      <alignment horizontal="left" vertical="top"/>
    </xf>
    <xf numFmtId="0" fontId="284" fillId="132" borderId="188">
      <alignment horizontal="center" vertical="center"/>
    </xf>
    <xf numFmtId="0" fontId="284" fillId="132" borderId="188">
      <alignment horizontal="center" vertical="center"/>
    </xf>
    <xf numFmtId="0" fontId="284" fillId="132" borderId="187">
      <alignment horizontal="center" vertical="center"/>
    </xf>
    <xf numFmtId="0" fontId="284" fillId="132" borderId="187">
      <alignment horizontal="center" vertical="center"/>
    </xf>
    <xf numFmtId="0" fontId="284" fillId="132" borderId="187">
      <alignment horizontal="center" vertical="center"/>
    </xf>
    <xf numFmtId="0" fontId="284" fillId="132" borderId="187">
      <alignment horizontal="center" vertical="center"/>
    </xf>
    <xf numFmtId="0" fontId="284" fillId="104" borderId="182">
      <alignment horizontal="center" vertical="center"/>
    </xf>
    <xf numFmtId="0" fontId="284" fillId="104" borderId="182">
      <alignment horizontal="center" vertical="center"/>
    </xf>
    <xf numFmtId="0" fontId="284" fillId="104" borderId="182">
      <alignment horizontal="center" vertical="center"/>
    </xf>
    <xf numFmtId="0" fontId="284" fillId="104" borderId="182">
      <alignment horizontal="center" vertical="center"/>
    </xf>
    <xf numFmtId="0" fontId="284" fillId="104" borderId="188">
      <alignment horizontal="center" vertical="center"/>
    </xf>
    <xf numFmtId="0" fontId="284" fillId="104" borderId="188">
      <alignment horizontal="center" vertical="center"/>
    </xf>
    <xf numFmtId="0" fontId="284" fillId="104" borderId="187">
      <alignment horizontal="center" vertical="center"/>
    </xf>
    <xf numFmtId="0" fontId="284" fillId="104" borderId="187">
      <alignment horizontal="center" vertical="center"/>
    </xf>
    <xf numFmtId="0" fontId="284" fillId="104" borderId="187">
      <alignment horizontal="center" vertical="center"/>
    </xf>
    <xf numFmtId="0" fontId="284" fillId="104" borderId="187">
      <alignment horizontal="center" vertical="center"/>
    </xf>
    <xf numFmtId="0" fontId="2" fillId="0" borderId="184"/>
    <xf numFmtId="0" fontId="2" fillId="0" borderId="184"/>
    <xf numFmtId="0" fontId="2" fillId="0" borderId="184"/>
    <xf numFmtId="0" fontId="2" fillId="0" borderId="184"/>
    <xf numFmtId="0" fontId="2" fillId="0" borderId="189"/>
    <xf numFmtId="0" fontId="2" fillId="0" borderId="189"/>
    <xf numFmtId="0" fontId="2" fillId="0" borderId="0" applyNumberFormat="0" applyFont="0" applyFill="0" applyBorder="0" applyAlignment="0" applyProtection="0"/>
    <xf numFmtId="0" fontId="287" fillId="0" borderId="191"/>
    <xf numFmtId="3" fontId="2" fillId="74" borderId="186">
      <alignment horizontal="right"/>
      <protection locked="0"/>
    </xf>
    <xf numFmtId="3" fontId="2" fillId="74" borderId="186">
      <alignment horizontal="right"/>
      <protection locked="0"/>
    </xf>
    <xf numFmtId="3" fontId="2" fillId="74" borderId="186">
      <alignment horizontal="right"/>
      <protection locked="0"/>
    </xf>
    <xf numFmtId="3" fontId="2" fillId="74" borderId="186">
      <alignment horizontal="right"/>
      <protection locked="0"/>
    </xf>
    <xf numFmtId="3" fontId="2" fillId="74" borderId="186">
      <alignment horizontal="right"/>
      <protection locked="0"/>
    </xf>
    <xf numFmtId="3" fontId="2" fillId="74" borderId="186">
      <alignment horizontal="right"/>
      <protection locked="0"/>
    </xf>
    <xf numFmtId="3" fontId="2" fillId="74" borderId="186">
      <alignment horizontal="right"/>
      <protection locked="0"/>
    </xf>
    <xf numFmtId="3" fontId="2" fillId="74" borderId="186">
      <alignment horizontal="right"/>
      <protection locked="0"/>
    </xf>
    <xf numFmtId="3" fontId="2" fillId="74" borderId="186">
      <alignment horizontal="right"/>
      <protection locked="0"/>
    </xf>
    <xf numFmtId="3" fontId="2" fillId="74" borderId="186">
      <alignment horizontal="right"/>
      <protection locked="0"/>
    </xf>
    <xf numFmtId="260" fontId="2" fillId="74" borderId="186">
      <alignment horizontal="right"/>
      <protection locked="0"/>
    </xf>
    <xf numFmtId="260" fontId="2" fillId="74" borderId="186">
      <alignment horizontal="right"/>
      <protection locked="0"/>
    </xf>
    <xf numFmtId="260" fontId="2" fillId="74" borderId="186">
      <alignment horizontal="right"/>
      <protection locked="0"/>
    </xf>
    <xf numFmtId="260" fontId="2" fillId="74" borderId="186">
      <alignment horizontal="right"/>
      <protection locked="0"/>
    </xf>
    <xf numFmtId="260" fontId="2" fillId="74" borderId="186">
      <alignment horizontal="right"/>
      <protection locked="0"/>
    </xf>
    <xf numFmtId="260" fontId="2" fillId="74" borderId="186">
      <alignment horizontal="right"/>
      <protection locked="0"/>
    </xf>
    <xf numFmtId="260" fontId="2" fillId="74" borderId="186">
      <alignment horizontal="right"/>
      <protection locked="0"/>
    </xf>
    <xf numFmtId="260" fontId="2" fillId="74" borderId="186">
      <alignment horizontal="right"/>
      <protection locked="0"/>
    </xf>
    <xf numFmtId="260" fontId="2" fillId="74" borderId="186">
      <alignment horizontal="right"/>
      <protection locked="0"/>
    </xf>
    <xf numFmtId="260" fontId="2" fillId="74" borderId="186">
      <alignment horizontal="right"/>
      <protection locked="0"/>
    </xf>
    <xf numFmtId="10" fontId="2" fillId="74" borderId="186" applyFont="0">
      <alignment horizontal="right"/>
      <protection locked="0"/>
    </xf>
    <xf numFmtId="10" fontId="2" fillId="74" borderId="186" applyFont="0">
      <alignment horizontal="right"/>
      <protection locked="0"/>
    </xf>
    <xf numFmtId="10" fontId="2" fillId="74" borderId="186" applyFont="0">
      <alignment horizontal="right"/>
      <protection locked="0"/>
    </xf>
    <xf numFmtId="10" fontId="2" fillId="74" borderId="186" applyFont="0">
      <alignment horizontal="right"/>
      <protection locked="0"/>
    </xf>
    <xf numFmtId="10" fontId="2" fillId="74" borderId="186" applyFont="0">
      <alignment horizontal="right"/>
      <protection locked="0"/>
    </xf>
    <xf numFmtId="10" fontId="2" fillId="74" borderId="186" applyFont="0">
      <alignment horizontal="right"/>
      <protection locked="0"/>
    </xf>
    <xf numFmtId="10" fontId="2" fillId="74" borderId="186" applyFont="0">
      <alignment horizontal="right"/>
      <protection locked="0"/>
    </xf>
    <xf numFmtId="10" fontId="2" fillId="74" borderId="186" applyFont="0">
      <alignment horizontal="right"/>
      <protection locked="0"/>
    </xf>
    <xf numFmtId="10" fontId="2" fillId="74" borderId="186" applyFont="0">
      <alignment horizontal="right"/>
      <protection locked="0"/>
    </xf>
    <xf numFmtId="10" fontId="2" fillId="74" borderId="186" applyFont="0">
      <alignment horizontal="right"/>
      <protection locked="0"/>
    </xf>
    <xf numFmtId="9" fontId="2" fillId="74" borderId="186">
      <alignment horizontal="right"/>
      <protection locked="0"/>
    </xf>
    <xf numFmtId="9" fontId="2" fillId="74" borderId="186">
      <alignment horizontal="right"/>
      <protection locked="0"/>
    </xf>
    <xf numFmtId="9" fontId="2" fillId="74" borderId="186">
      <alignment horizontal="right"/>
      <protection locked="0"/>
    </xf>
    <xf numFmtId="9" fontId="2" fillId="74" borderId="186">
      <alignment horizontal="right"/>
      <protection locked="0"/>
    </xf>
    <xf numFmtId="9" fontId="2" fillId="74" borderId="186">
      <alignment horizontal="right"/>
      <protection locked="0"/>
    </xf>
    <xf numFmtId="9" fontId="2" fillId="74" borderId="186">
      <alignment horizontal="right"/>
      <protection locked="0"/>
    </xf>
    <xf numFmtId="9" fontId="2" fillId="74" borderId="186">
      <alignment horizontal="right"/>
      <protection locked="0"/>
    </xf>
    <xf numFmtId="9" fontId="2" fillId="74" borderId="186">
      <alignment horizontal="right"/>
      <protection locked="0"/>
    </xf>
    <xf numFmtId="9" fontId="2" fillId="74" borderId="186">
      <alignment horizontal="right"/>
      <protection locked="0"/>
    </xf>
    <xf numFmtId="9" fontId="2" fillId="74" borderId="186">
      <alignment horizontal="right"/>
      <protection locked="0"/>
    </xf>
    <xf numFmtId="331" fontId="2" fillId="74" borderId="186" applyFont="0">
      <alignment horizontal="right" vertical="center"/>
      <protection locked="0"/>
    </xf>
    <xf numFmtId="331" fontId="2" fillId="74" borderId="186" applyFont="0">
      <alignment horizontal="right" vertical="center"/>
      <protection locked="0"/>
    </xf>
    <xf numFmtId="331" fontId="2" fillId="74" borderId="186" applyFont="0">
      <alignment horizontal="right" vertical="center"/>
      <protection locked="0"/>
    </xf>
    <xf numFmtId="331" fontId="2" fillId="74" borderId="186" applyFont="0">
      <alignment horizontal="right" vertical="center"/>
      <protection locked="0"/>
    </xf>
    <xf numFmtId="331" fontId="2" fillId="74" borderId="186" applyFont="0">
      <alignment horizontal="right" vertical="center"/>
      <protection locked="0"/>
    </xf>
    <xf numFmtId="0" fontId="2" fillId="74" borderId="186">
      <alignment horizontal="center" wrapText="1"/>
    </xf>
    <xf numFmtId="0" fontId="2" fillId="74" borderId="186">
      <alignment horizontal="center" wrapText="1"/>
    </xf>
    <xf numFmtId="0" fontId="2" fillId="74" borderId="186">
      <alignment horizontal="center" wrapText="1"/>
    </xf>
    <xf numFmtId="0" fontId="2" fillId="74" borderId="186">
      <alignment horizontal="center" wrapText="1"/>
    </xf>
    <xf numFmtId="0" fontId="2" fillId="74" borderId="186">
      <alignment horizontal="center" wrapText="1"/>
    </xf>
    <xf numFmtId="0" fontId="2" fillId="74" borderId="186">
      <alignment horizontal="center" wrapText="1"/>
    </xf>
    <xf numFmtId="0" fontId="2" fillId="74" borderId="186">
      <alignment horizontal="center" wrapText="1"/>
    </xf>
    <xf numFmtId="0" fontId="2" fillId="74" borderId="186">
      <alignment horizontal="center" wrapText="1"/>
    </xf>
    <xf numFmtId="0" fontId="2" fillId="74" borderId="186">
      <alignment horizontal="center" wrapText="1"/>
    </xf>
    <xf numFmtId="0" fontId="2" fillId="74" borderId="186">
      <alignment horizontal="center" wrapText="1"/>
    </xf>
    <xf numFmtId="0" fontId="2" fillId="74" borderId="186" applyNumberFormat="0" applyFont="0">
      <alignment horizontal="center" wrapText="1"/>
      <protection locked="0"/>
    </xf>
    <xf numFmtId="0" fontId="2" fillId="74" borderId="186" applyNumberFormat="0" applyFont="0">
      <alignment horizontal="center" wrapText="1"/>
      <protection locked="0"/>
    </xf>
    <xf numFmtId="0" fontId="2" fillId="74" borderId="186" applyNumberFormat="0" applyFont="0">
      <alignment horizontal="center" wrapText="1"/>
      <protection locked="0"/>
    </xf>
    <xf numFmtId="0" fontId="2" fillId="74" borderId="186" applyNumberFormat="0" applyFont="0">
      <alignment horizontal="center" wrapText="1"/>
      <protection locked="0"/>
    </xf>
    <xf numFmtId="0" fontId="2" fillId="74" borderId="186" applyNumberFormat="0" applyFont="0">
      <alignment horizontal="center" wrapText="1"/>
      <protection locked="0"/>
    </xf>
    <xf numFmtId="0" fontId="2" fillId="74" borderId="186" applyNumberFormat="0" applyFont="0">
      <alignment horizontal="center" wrapText="1"/>
      <protection locked="0"/>
    </xf>
    <xf numFmtId="0" fontId="2" fillId="74" borderId="186" applyNumberFormat="0" applyFont="0">
      <alignment horizontal="center" wrapText="1"/>
      <protection locked="0"/>
    </xf>
    <xf numFmtId="0" fontId="2" fillId="74" borderId="186" applyNumberFormat="0" applyFont="0">
      <alignment horizontal="center" wrapText="1"/>
      <protection locked="0"/>
    </xf>
    <xf numFmtId="0" fontId="2" fillId="74" borderId="186" applyNumberFormat="0" applyFont="0">
      <alignment horizontal="center" wrapText="1"/>
      <protection locked="0"/>
    </xf>
    <xf numFmtId="0" fontId="2" fillId="74" borderId="186" applyNumberFormat="0" applyFont="0">
      <alignment horizontal="center" wrapText="1"/>
      <protection locked="0"/>
    </xf>
    <xf numFmtId="174" fontId="234" fillId="134" borderId="191" applyNumberFormat="0" applyBorder="0" applyAlignment="0" applyProtection="0">
      <alignment horizontal="center"/>
      <protection hidden="1"/>
    </xf>
    <xf numFmtId="3" fontId="288" fillId="57" borderId="186" applyNumberFormat="0" applyBorder="0" applyAlignment="0" applyProtection="0">
      <protection hidden="1"/>
    </xf>
    <xf numFmtId="3" fontId="289" fillId="135" borderId="193" applyNumberFormat="0" applyBorder="0" applyAlignment="0" applyProtection="0">
      <protection hidden="1"/>
    </xf>
    <xf numFmtId="0" fontId="19" fillId="131" borderId="191" applyNumberFormat="0" applyFont="0" applyBorder="0" applyAlignment="0" applyProtection="0">
      <alignment horizontal="center"/>
    </xf>
    <xf numFmtId="0" fontId="19" fillId="131" borderId="191" applyNumberFormat="0" applyFont="0" applyBorder="0" applyAlignment="0" applyProtection="0">
      <alignment horizontal="center"/>
    </xf>
    <xf numFmtId="0" fontId="19" fillId="96" borderId="191" applyNumberFormat="0" applyFont="0" applyBorder="0" applyAlignment="0" applyProtection="0">
      <alignment horizontal="center"/>
    </xf>
    <xf numFmtId="0" fontId="19" fillId="96" borderId="191" applyNumberFormat="0" applyFont="0" applyBorder="0" applyAlignment="0" applyProtection="0">
      <alignment horizontal="center"/>
    </xf>
    <xf numFmtId="0" fontId="161" fillId="0" borderId="194" applyNumberFormat="0" applyAlignment="0" applyProtection="0"/>
    <xf numFmtId="0" fontId="10" fillId="0" borderId="0"/>
    <xf numFmtId="0" fontId="46" fillId="69" borderId="185">
      <alignment horizontal="center"/>
    </xf>
    <xf numFmtId="0" fontId="41" fillId="0" borderId="181">
      <alignment horizontal="center"/>
    </xf>
    <xf numFmtId="0" fontId="45" fillId="92" borderId="185" applyNumberFormat="0" applyBorder="0" applyAlignment="0"/>
    <xf numFmtId="3" fontId="2" fillId="95" borderId="186" applyFont="0">
      <alignment horizontal="right" vertical="center"/>
      <protection locked="0"/>
    </xf>
    <xf numFmtId="3" fontId="2" fillId="95" borderId="186" applyFont="0">
      <alignment horizontal="right" vertical="center"/>
      <protection locked="0"/>
    </xf>
    <xf numFmtId="3" fontId="2" fillId="95" borderId="186" applyFont="0">
      <alignment horizontal="right" vertical="center"/>
      <protection locked="0"/>
    </xf>
    <xf numFmtId="3" fontId="2" fillId="95" borderId="186" applyFont="0">
      <alignment horizontal="right" vertical="center"/>
      <protection locked="0"/>
    </xf>
    <xf numFmtId="3" fontId="2" fillId="95" borderId="186" applyFont="0">
      <alignment horizontal="right" vertical="center"/>
      <protection locked="0"/>
    </xf>
    <xf numFmtId="0" fontId="298" fillId="45" borderId="186"/>
    <xf numFmtId="0" fontId="2" fillId="0" borderId="195">
      <alignment vertical="center"/>
    </xf>
    <xf numFmtId="4" fontId="29" fillId="138" borderId="196" applyNumberFormat="0" applyProtection="0">
      <alignment horizontal="left" vertical="center" indent="1"/>
    </xf>
    <xf numFmtId="4" fontId="29" fillId="138" borderId="196" applyNumberFormat="0" applyProtection="0">
      <alignment horizontal="left" vertical="center" indent="1"/>
    </xf>
    <xf numFmtId="4" fontId="29" fillId="138" borderId="196" applyNumberFormat="0" applyProtection="0">
      <alignment horizontal="left" vertical="center" indent="1"/>
    </xf>
    <xf numFmtId="4" fontId="29" fillId="138" borderId="196" applyNumberFormat="0" applyProtection="0">
      <alignment horizontal="left" vertical="center" indent="1"/>
    </xf>
    <xf numFmtId="4" fontId="29" fillId="138" borderId="196" applyNumberFormat="0" applyProtection="0">
      <alignment horizontal="left" vertical="center" indent="1"/>
    </xf>
    <xf numFmtId="347" fontId="2" fillId="69" borderId="186">
      <alignment horizontal="center"/>
    </xf>
    <xf numFmtId="347" fontId="2" fillId="69" borderId="186">
      <alignment horizontal="center"/>
    </xf>
    <xf numFmtId="347" fontId="2" fillId="69" borderId="186">
      <alignment horizontal="center"/>
    </xf>
    <xf numFmtId="347" fontId="2" fillId="69" borderId="186">
      <alignment horizontal="center"/>
    </xf>
    <xf numFmtId="347" fontId="2" fillId="69" borderId="186">
      <alignment horizontal="center"/>
    </xf>
    <xf numFmtId="347" fontId="2" fillId="69" borderId="186">
      <alignment horizontal="center"/>
    </xf>
    <xf numFmtId="347" fontId="2" fillId="69" borderId="186">
      <alignment horizontal="center"/>
    </xf>
    <xf numFmtId="347" fontId="2" fillId="69" borderId="186">
      <alignment horizontal="center"/>
    </xf>
    <xf numFmtId="347" fontId="2" fillId="69" borderId="186">
      <alignment horizontal="center"/>
    </xf>
    <xf numFmtId="347" fontId="2" fillId="69" borderId="186">
      <alignment horizontal="center"/>
    </xf>
    <xf numFmtId="3" fontId="2" fillId="69" borderId="186" applyFont="0">
      <alignment horizontal="right"/>
    </xf>
    <xf numFmtId="3" fontId="2" fillId="69" borderId="186" applyFont="0">
      <alignment horizontal="right"/>
    </xf>
    <xf numFmtId="3" fontId="2" fillId="69" borderId="186" applyFont="0">
      <alignment horizontal="right" vertical="center"/>
    </xf>
    <xf numFmtId="3" fontId="2" fillId="69" borderId="186" applyFont="0">
      <alignment horizontal="right" vertical="center"/>
    </xf>
    <xf numFmtId="3" fontId="2" fillId="69" borderId="186" applyFont="0">
      <alignment horizontal="right" vertical="center"/>
    </xf>
    <xf numFmtId="3" fontId="2" fillId="69" borderId="186" applyFont="0">
      <alignment horizontal="right" vertical="center"/>
    </xf>
    <xf numFmtId="3" fontId="2" fillId="69" borderId="186" applyFont="0">
      <alignment horizontal="right"/>
    </xf>
    <xf numFmtId="3" fontId="2" fillId="69" borderId="186" applyFont="0">
      <alignment horizontal="right"/>
    </xf>
    <xf numFmtId="3" fontId="2" fillId="69" borderId="186" applyFont="0">
      <alignment horizontal="right"/>
    </xf>
    <xf numFmtId="3" fontId="2" fillId="69" borderId="186" applyFont="0">
      <alignment horizontal="right"/>
    </xf>
    <xf numFmtId="3" fontId="2" fillId="69" borderId="186" applyFont="0">
      <alignment horizontal="right"/>
    </xf>
    <xf numFmtId="3" fontId="2" fillId="69" borderId="186" applyFont="0">
      <alignment horizontal="right"/>
    </xf>
    <xf numFmtId="3" fontId="2" fillId="69" borderId="186" applyFont="0">
      <alignment horizontal="right"/>
    </xf>
    <xf numFmtId="3" fontId="2" fillId="69" borderId="186" applyFont="0">
      <alignment horizontal="right"/>
    </xf>
    <xf numFmtId="3" fontId="2" fillId="69" borderId="186" applyFont="0">
      <alignment horizontal="right"/>
    </xf>
    <xf numFmtId="188" fontId="2" fillId="69" borderId="186" applyFont="0">
      <alignment horizontal="right"/>
    </xf>
    <xf numFmtId="188" fontId="2" fillId="69" borderId="186" applyFont="0">
      <alignment horizontal="right"/>
    </xf>
    <xf numFmtId="188" fontId="2" fillId="69" borderId="186" applyFont="0">
      <alignment horizontal="right"/>
    </xf>
    <xf numFmtId="188" fontId="2" fillId="69" borderId="186" applyFont="0">
      <alignment horizontal="right"/>
    </xf>
    <xf numFmtId="188" fontId="2" fillId="69" borderId="186" applyFont="0">
      <alignment horizontal="right"/>
    </xf>
    <xf numFmtId="188" fontId="2" fillId="69" borderId="186" applyFont="0">
      <alignment horizontal="right"/>
    </xf>
    <xf numFmtId="188" fontId="2" fillId="69" borderId="186" applyFont="0">
      <alignment horizontal="right"/>
    </xf>
    <xf numFmtId="188" fontId="2" fillId="69" borderId="186" applyFont="0">
      <alignment horizontal="right"/>
    </xf>
    <xf numFmtId="188" fontId="2" fillId="69" borderId="186" applyFont="0">
      <alignment horizontal="right"/>
    </xf>
    <xf numFmtId="188" fontId="2" fillId="69" borderId="186" applyFont="0">
      <alignment horizontal="right"/>
    </xf>
    <xf numFmtId="260" fontId="2" fillId="69" borderId="186" applyFont="0">
      <alignment horizontal="right"/>
    </xf>
    <xf numFmtId="260" fontId="2" fillId="69" borderId="186" applyFont="0">
      <alignment horizontal="right"/>
    </xf>
    <xf numFmtId="260" fontId="2" fillId="69" borderId="186" applyFont="0">
      <alignment horizontal="right"/>
    </xf>
    <xf numFmtId="260" fontId="2" fillId="69" borderId="186" applyFont="0">
      <alignment horizontal="right"/>
    </xf>
    <xf numFmtId="260" fontId="2" fillId="69" borderId="186" applyFont="0">
      <alignment horizontal="right"/>
    </xf>
    <xf numFmtId="260" fontId="2" fillId="69" borderId="186" applyFont="0">
      <alignment horizontal="right"/>
    </xf>
    <xf numFmtId="260" fontId="2" fillId="69" borderId="186" applyFont="0">
      <alignment horizontal="right"/>
    </xf>
    <xf numFmtId="260" fontId="2" fillId="69" borderId="186" applyFont="0">
      <alignment horizontal="right"/>
    </xf>
    <xf numFmtId="260" fontId="2" fillId="69" borderId="186" applyFont="0">
      <alignment horizontal="right"/>
    </xf>
    <xf numFmtId="260" fontId="2" fillId="69" borderId="186" applyFont="0">
      <alignment horizontal="right"/>
    </xf>
    <xf numFmtId="10" fontId="2" fillId="69" borderId="186" applyFont="0">
      <alignment horizontal="right"/>
    </xf>
    <xf numFmtId="10" fontId="2" fillId="69" borderId="186" applyFont="0">
      <alignment horizontal="right"/>
    </xf>
    <xf numFmtId="10" fontId="2" fillId="69" borderId="186" applyFont="0">
      <alignment horizontal="right"/>
    </xf>
    <xf numFmtId="10" fontId="2" fillId="69" borderId="186" applyFont="0">
      <alignment horizontal="right"/>
    </xf>
    <xf numFmtId="10" fontId="2" fillId="69" borderId="186" applyFont="0">
      <alignment horizontal="right"/>
    </xf>
    <xf numFmtId="10" fontId="2" fillId="69" borderId="186" applyFont="0">
      <alignment horizontal="right"/>
    </xf>
    <xf numFmtId="10" fontId="2" fillId="69" borderId="186" applyFont="0">
      <alignment horizontal="right"/>
    </xf>
    <xf numFmtId="10" fontId="2" fillId="69" borderId="186" applyFont="0">
      <alignment horizontal="right"/>
    </xf>
    <xf numFmtId="10" fontId="2" fillId="69" borderId="186" applyFont="0">
      <alignment horizontal="right"/>
    </xf>
    <xf numFmtId="10" fontId="2" fillId="69" borderId="186" applyFont="0">
      <alignment horizontal="right"/>
    </xf>
    <xf numFmtId="9" fontId="2" fillId="69" borderId="186" applyFont="0">
      <alignment horizontal="right"/>
    </xf>
    <xf numFmtId="9" fontId="2" fillId="69" borderId="186" applyFont="0">
      <alignment horizontal="right"/>
    </xf>
    <xf numFmtId="9" fontId="2" fillId="69" borderId="186" applyFont="0">
      <alignment horizontal="right"/>
    </xf>
    <xf numFmtId="9" fontId="2" fillId="69" borderId="186" applyFont="0">
      <alignment horizontal="right"/>
    </xf>
    <xf numFmtId="9" fontId="2" fillId="69" borderId="186" applyFont="0">
      <alignment horizontal="right"/>
    </xf>
    <xf numFmtId="9" fontId="2" fillId="69" borderId="186" applyFont="0">
      <alignment horizontal="right"/>
    </xf>
    <xf numFmtId="9" fontId="2" fillId="69" borderId="186" applyFont="0">
      <alignment horizontal="right"/>
    </xf>
    <xf numFmtId="9" fontId="2" fillId="69" borderId="186" applyFont="0">
      <alignment horizontal="right"/>
    </xf>
    <xf numFmtId="9" fontId="2" fillId="69" borderId="186" applyFont="0">
      <alignment horizontal="right"/>
    </xf>
    <xf numFmtId="9" fontId="2" fillId="69" borderId="186" applyFont="0">
      <alignment horizontal="right"/>
    </xf>
    <xf numFmtId="348" fontId="2" fillId="69" borderId="186" applyFont="0">
      <alignment horizontal="center" wrapText="1"/>
    </xf>
    <xf numFmtId="348" fontId="2" fillId="69" borderId="186" applyFont="0">
      <alignment horizontal="center" wrapText="1"/>
    </xf>
    <xf numFmtId="348" fontId="2" fillId="69" borderId="186" applyFont="0">
      <alignment horizontal="center" wrapText="1"/>
    </xf>
    <xf numFmtId="348" fontId="2" fillId="69" borderId="186" applyFont="0">
      <alignment horizontal="center" wrapText="1"/>
    </xf>
    <xf numFmtId="348" fontId="2" fillId="69" borderId="186" applyFont="0">
      <alignment horizontal="center" wrapText="1"/>
    </xf>
    <xf numFmtId="348" fontId="2" fillId="69" borderId="186" applyFont="0">
      <alignment horizontal="center" wrapText="1"/>
    </xf>
    <xf numFmtId="348" fontId="2" fillId="69" borderId="186" applyFont="0">
      <alignment horizontal="center" wrapText="1"/>
    </xf>
    <xf numFmtId="348" fontId="2" fillId="69" borderId="186" applyFont="0">
      <alignment horizontal="center" wrapText="1"/>
    </xf>
    <xf numFmtId="348" fontId="2" fillId="69" borderId="186" applyFont="0">
      <alignment horizontal="center" wrapText="1"/>
    </xf>
    <xf numFmtId="348" fontId="2" fillId="69" borderId="186" applyFont="0">
      <alignment horizontal="center" wrapText="1"/>
    </xf>
    <xf numFmtId="3" fontId="2" fillId="68" borderId="188" applyBorder="0"/>
    <xf numFmtId="3" fontId="2" fillId="68" borderId="188" applyBorder="0"/>
    <xf numFmtId="3" fontId="2" fillId="68" borderId="188" applyBorder="0"/>
    <xf numFmtId="3" fontId="2" fillId="68" borderId="188" applyBorder="0"/>
    <xf numFmtId="3" fontId="2" fillId="68" borderId="188" applyBorder="0"/>
    <xf numFmtId="2" fontId="314" fillId="0" borderId="191" applyNumberFormat="0" applyFill="0" applyBorder="0" applyAlignment="0" applyProtection="0">
      <alignment horizontal="center"/>
      <protection locked="0"/>
    </xf>
    <xf numFmtId="0" fontId="161" fillId="0" borderId="186" applyNumberFormat="0" applyFont="0" applyFill="0" applyBorder="0" applyAlignment="0">
      <protection hidden="1"/>
    </xf>
    <xf numFmtId="0" fontId="161" fillId="0" borderId="186" applyNumberFormat="0" applyFont="0" applyFill="0" applyBorder="0" applyAlignment="0">
      <protection hidden="1"/>
    </xf>
    <xf numFmtId="0" fontId="161" fillId="0" borderId="186" applyNumberFormat="0" applyFont="0" applyFill="0" applyBorder="0" applyAlignment="0">
      <protection hidden="1"/>
    </xf>
    <xf numFmtId="0" fontId="161" fillId="0" borderId="186" applyNumberFormat="0" applyFont="0" applyFill="0" applyBorder="0" applyAlignment="0">
      <protection hidden="1"/>
    </xf>
    <xf numFmtId="0" fontId="161" fillId="0" borderId="186" applyNumberFormat="0" applyFont="0" applyFill="0" applyBorder="0" applyAlignment="0">
      <protection hidden="1"/>
    </xf>
    <xf numFmtId="0" fontId="161" fillId="0" borderId="186" applyNumberFormat="0" applyFont="0" applyFill="0" applyBorder="0" applyAlignment="0">
      <protection hidden="1"/>
    </xf>
    <xf numFmtId="0" fontId="161" fillId="0" borderId="186" applyNumberFormat="0" applyFont="0" applyFill="0" applyBorder="0" applyAlignment="0">
      <protection hidden="1"/>
    </xf>
    <xf numFmtId="0" fontId="161" fillId="0" borderId="186" applyNumberFormat="0" applyFont="0" applyFill="0" applyBorder="0" applyAlignment="0">
      <protection hidden="1"/>
    </xf>
    <xf numFmtId="0" fontId="161" fillId="0" borderId="186" applyNumberFormat="0" applyFont="0" applyFill="0" applyBorder="0" applyAlignment="0">
      <protection hidden="1"/>
    </xf>
    <xf numFmtId="0" fontId="161" fillId="0" borderId="186" applyNumberFormat="0" applyFont="0" applyFill="0" applyBorder="0" applyAlignment="0">
      <protection hidden="1"/>
    </xf>
    <xf numFmtId="1" fontId="2" fillId="144" borderId="186" applyFont="0">
      <alignment horizontal="right"/>
    </xf>
    <xf numFmtId="1" fontId="2" fillId="144" borderId="186" applyFont="0">
      <alignment horizontal="right"/>
    </xf>
    <xf numFmtId="1" fontId="2" fillId="144" borderId="186" applyFont="0">
      <alignment horizontal="right"/>
    </xf>
    <xf numFmtId="1" fontId="2" fillId="144" borderId="186" applyFont="0">
      <alignment horizontal="right"/>
    </xf>
    <xf numFmtId="1" fontId="2" fillId="144" borderId="186" applyFont="0">
      <alignment horizontal="right"/>
    </xf>
    <xf numFmtId="1" fontId="2" fillId="144" borderId="186" applyFont="0">
      <alignment horizontal="right"/>
    </xf>
    <xf numFmtId="1" fontId="2" fillId="144" borderId="186" applyFont="0">
      <alignment horizontal="right"/>
    </xf>
    <xf numFmtId="1" fontId="2" fillId="144" borderId="186" applyFont="0">
      <alignment horizontal="right"/>
    </xf>
    <xf numFmtId="1" fontId="2" fillId="144" borderId="186" applyFont="0">
      <alignment horizontal="right"/>
    </xf>
    <xf numFmtId="1" fontId="2" fillId="144" borderId="186" applyFont="0">
      <alignment horizontal="right"/>
    </xf>
    <xf numFmtId="304" fontId="2" fillId="144" borderId="186" applyFont="0"/>
    <xf numFmtId="304" fontId="2" fillId="144" borderId="186" applyFont="0"/>
    <xf numFmtId="304" fontId="2" fillId="144" borderId="186" applyFont="0"/>
    <xf numFmtId="304" fontId="2" fillId="144" borderId="186" applyFont="0"/>
    <xf numFmtId="304" fontId="2" fillId="144" borderId="186" applyFont="0"/>
    <xf numFmtId="304" fontId="2" fillId="144" borderId="186" applyFont="0"/>
    <xf numFmtId="304" fontId="2" fillId="144" borderId="186" applyFont="0"/>
    <xf numFmtId="304" fontId="2" fillId="144" borderId="186" applyFont="0"/>
    <xf numFmtId="304" fontId="2" fillId="144" borderId="186" applyFont="0"/>
    <xf numFmtId="304" fontId="2" fillId="144" borderId="186" applyFont="0"/>
    <xf numFmtId="9" fontId="2" fillId="144" borderId="186" applyFont="0">
      <alignment horizontal="right"/>
    </xf>
    <xf numFmtId="9" fontId="2" fillId="144" borderId="186" applyFont="0">
      <alignment horizontal="right"/>
    </xf>
    <xf numFmtId="9" fontId="2" fillId="144" borderId="186" applyFont="0">
      <alignment horizontal="right"/>
    </xf>
    <xf numFmtId="9" fontId="2" fillId="144" borderId="186" applyFont="0">
      <alignment horizontal="right"/>
    </xf>
    <xf numFmtId="9" fontId="2" fillId="144" borderId="186" applyFont="0">
      <alignment horizontal="right"/>
    </xf>
    <xf numFmtId="9" fontId="2" fillId="144" borderId="186" applyFont="0">
      <alignment horizontal="right"/>
    </xf>
    <xf numFmtId="9" fontId="2" fillId="144" borderId="186" applyFont="0">
      <alignment horizontal="right"/>
    </xf>
    <xf numFmtId="9" fontId="2" fillId="144" borderId="186" applyFont="0">
      <alignment horizontal="right"/>
    </xf>
    <xf numFmtId="9" fontId="2" fillId="144" borderId="186" applyFont="0">
      <alignment horizontal="right"/>
    </xf>
    <xf numFmtId="9" fontId="2" fillId="144" borderId="186" applyFont="0">
      <alignment horizontal="right"/>
    </xf>
    <xf numFmtId="331" fontId="2" fillId="144" borderId="186" applyFont="0">
      <alignment horizontal="right"/>
    </xf>
    <xf numFmtId="331" fontId="2" fillId="144" borderId="186" applyFont="0">
      <alignment horizontal="right"/>
    </xf>
    <xf numFmtId="331" fontId="2" fillId="144" borderId="186" applyFont="0">
      <alignment horizontal="right"/>
    </xf>
    <xf numFmtId="331" fontId="2" fillId="144" borderId="186" applyFont="0">
      <alignment horizontal="right"/>
    </xf>
    <xf numFmtId="331" fontId="2" fillId="144" borderId="186" applyFont="0">
      <alignment horizontal="right"/>
    </xf>
    <xf numFmtId="331" fontId="2" fillId="144" borderId="186" applyFont="0">
      <alignment horizontal="right"/>
    </xf>
    <xf numFmtId="331" fontId="2" fillId="144" borderId="186" applyFont="0">
      <alignment horizontal="right"/>
    </xf>
    <xf numFmtId="331" fontId="2" fillId="144" borderId="186" applyFont="0">
      <alignment horizontal="right"/>
    </xf>
    <xf numFmtId="331" fontId="2" fillId="144" borderId="186" applyFont="0">
      <alignment horizontal="right"/>
    </xf>
    <xf numFmtId="331" fontId="2" fillId="144" borderId="186" applyFont="0">
      <alignment horizontal="right"/>
    </xf>
    <xf numFmtId="10" fontId="2" fillId="144" borderId="186" applyFont="0">
      <alignment horizontal="right"/>
    </xf>
    <xf numFmtId="10" fontId="2" fillId="144" borderId="186" applyFont="0">
      <alignment horizontal="right"/>
    </xf>
    <xf numFmtId="10" fontId="2" fillId="144" borderId="186" applyFont="0">
      <alignment horizontal="right"/>
    </xf>
    <xf numFmtId="10" fontId="2" fillId="144" borderId="186" applyFont="0">
      <alignment horizontal="right"/>
    </xf>
    <xf numFmtId="10" fontId="2" fillId="144" borderId="186" applyFont="0">
      <alignment horizontal="right"/>
    </xf>
    <xf numFmtId="10" fontId="2" fillId="144" borderId="186" applyFont="0">
      <alignment horizontal="right"/>
    </xf>
    <xf numFmtId="10" fontId="2" fillId="144" borderId="186" applyFont="0">
      <alignment horizontal="right"/>
    </xf>
    <xf numFmtId="10" fontId="2" fillId="144" borderId="186" applyFont="0">
      <alignment horizontal="right"/>
    </xf>
    <xf numFmtId="10" fontId="2" fillId="144" borderId="186" applyFont="0">
      <alignment horizontal="right"/>
    </xf>
    <xf numFmtId="10" fontId="2" fillId="144" borderId="186" applyFont="0">
      <alignment horizontal="right"/>
    </xf>
    <xf numFmtId="0" fontId="2" fillId="144" borderId="186" applyFont="0">
      <alignment horizontal="center" wrapText="1"/>
    </xf>
    <xf numFmtId="0" fontId="2" fillId="144" borderId="186" applyFont="0">
      <alignment horizontal="center" wrapText="1"/>
    </xf>
    <xf numFmtId="0" fontId="2" fillId="144" borderId="186" applyFont="0">
      <alignment horizontal="center" wrapText="1"/>
    </xf>
    <xf numFmtId="0" fontId="2" fillId="144" borderId="186" applyFont="0">
      <alignment horizontal="center" wrapText="1"/>
    </xf>
    <xf numFmtId="0" fontId="2" fillId="144" borderId="186" applyFont="0">
      <alignment horizontal="center" wrapText="1"/>
    </xf>
    <xf numFmtId="0" fontId="2" fillId="144" borderId="186" applyFont="0">
      <alignment horizontal="center" wrapText="1"/>
    </xf>
    <xf numFmtId="0" fontId="2" fillId="144" borderId="186" applyFont="0">
      <alignment horizontal="center" wrapText="1"/>
    </xf>
    <xf numFmtId="0" fontId="2" fillId="144" borderId="186" applyFont="0">
      <alignment horizontal="center" wrapText="1"/>
    </xf>
    <xf numFmtId="0" fontId="2" fillId="144" borderId="186" applyFont="0">
      <alignment horizontal="center" wrapText="1"/>
    </xf>
    <xf numFmtId="0" fontId="2" fillId="144" borderId="186" applyFont="0">
      <alignment horizontal="center" wrapText="1"/>
    </xf>
    <xf numFmtId="49" fontId="2" fillId="144" borderId="186" applyFont="0"/>
    <xf numFmtId="49" fontId="2" fillId="144" borderId="186" applyFont="0"/>
    <xf numFmtId="304" fontId="2" fillId="145" borderId="186" applyFont="0"/>
    <xf numFmtId="304" fontId="2" fillId="145" borderId="186" applyFont="0"/>
    <xf numFmtId="304" fontId="2" fillId="145" borderId="186" applyFont="0"/>
    <xf numFmtId="304" fontId="2" fillId="145" borderId="186" applyFont="0"/>
    <xf numFmtId="304" fontId="2" fillId="145" borderId="186" applyFont="0"/>
    <xf numFmtId="304" fontId="2" fillId="145" borderId="186" applyFont="0"/>
    <xf numFmtId="304" fontId="2" fillId="145" borderId="186" applyFont="0"/>
    <xf numFmtId="304" fontId="2" fillId="145" borderId="186" applyFont="0"/>
    <xf numFmtId="304" fontId="2" fillId="145" borderId="186" applyFont="0"/>
    <xf numFmtId="304" fontId="2" fillId="145" borderId="186" applyFont="0"/>
    <xf numFmtId="9" fontId="2" fillId="145" borderId="186" applyFont="0">
      <alignment horizontal="right"/>
    </xf>
    <xf numFmtId="9" fontId="2" fillId="145" borderId="186" applyFont="0">
      <alignment horizontal="right"/>
    </xf>
    <xf numFmtId="9" fontId="2" fillId="145" borderId="186" applyFont="0">
      <alignment horizontal="right"/>
    </xf>
    <xf numFmtId="9" fontId="2" fillId="145" borderId="186" applyFont="0">
      <alignment horizontal="right"/>
    </xf>
    <xf numFmtId="9" fontId="2" fillId="145" borderId="186" applyFont="0">
      <alignment horizontal="right"/>
    </xf>
    <xf numFmtId="9" fontId="2" fillId="145" borderId="186" applyFont="0">
      <alignment horizontal="right"/>
    </xf>
    <xf numFmtId="9" fontId="2" fillId="145" borderId="186" applyFont="0">
      <alignment horizontal="right"/>
    </xf>
    <xf numFmtId="9" fontId="2" fillId="145" borderId="186" applyFont="0">
      <alignment horizontal="right"/>
    </xf>
    <xf numFmtId="9" fontId="2" fillId="145" borderId="186" applyFont="0">
      <alignment horizontal="right"/>
    </xf>
    <xf numFmtId="9" fontId="2" fillId="145" borderId="186" applyFont="0">
      <alignment horizontal="right"/>
    </xf>
    <xf numFmtId="311" fontId="2" fillId="146" borderId="186">
      <alignment vertical="center"/>
    </xf>
    <xf numFmtId="311" fontId="2" fillId="146" borderId="186">
      <alignment vertical="center"/>
    </xf>
    <xf numFmtId="311" fontId="2" fillId="146" borderId="186">
      <alignment vertical="center"/>
    </xf>
    <xf numFmtId="311" fontId="2" fillId="146" borderId="186">
      <alignment vertical="center"/>
    </xf>
    <xf numFmtId="311" fontId="2" fillId="146" borderId="186">
      <alignment vertical="center"/>
    </xf>
    <xf numFmtId="304" fontId="2" fillId="93" borderId="186" applyFont="0">
      <alignment horizontal="right"/>
    </xf>
    <xf numFmtId="304" fontId="2" fillId="93" borderId="186" applyFont="0">
      <alignment horizontal="right"/>
    </xf>
    <xf numFmtId="304" fontId="2" fillId="93" borderId="186" applyFont="0">
      <alignment horizontal="right"/>
    </xf>
    <xf numFmtId="304" fontId="2" fillId="93" borderId="186" applyFont="0">
      <alignment horizontal="right"/>
    </xf>
    <xf numFmtId="304" fontId="2" fillId="93" borderId="186" applyFont="0">
      <alignment horizontal="right"/>
    </xf>
    <xf numFmtId="304" fontId="2" fillId="93" borderId="186" applyFont="0">
      <alignment horizontal="right"/>
    </xf>
    <xf numFmtId="304" fontId="2" fillId="93" borderId="186" applyFont="0">
      <alignment horizontal="right"/>
    </xf>
    <xf numFmtId="304" fontId="2" fillId="93" borderId="186" applyFont="0">
      <alignment horizontal="right"/>
    </xf>
    <xf numFmtId="304" fontId="2" fillId="93" borderId="186" applyFont="0">
      <alignment horizontal="right"/>
    </xf>
    <xf numFmtId="304" fontId="2" fillId="93" borderId="186" applyFont="0">
      <alignment horizontal="right"/>
    </xf>
    <xf numFmtId="1" fontId="2" fillId="93" borderId="186" applyFont="0">
      <alignment horizontal="right"/>
    </xf>
    <xf numFmtId="1" fontId="2" fillId="93" borderId="186" applyFont="0">
      <alignment horizontal="right"/>
    </xf>
    <xf numFmtId="1" fontId="2" fillId="93" borderId="186" applyFont="0">
      <alignment horizontal="right"/>
    </xf>
    <xf numFmtId="1" fontId="2" fillId="93" borderId="186" applyFont="0">
      <alignment horizontal="right"/>
    </xf>
    <xf numFmtId="1" fontId="2" fillId="93" borderId="186" applyFont="0">
      <alignment horizontal="right"/>
    </xf>
    <xf numFmtId="1" fontId="2" fillId="93" borderId="186" applyFont="0">
      <alignment horizontal="right"/>
    </xf>
    <xf numFmtId="1" fontId="2" fillId="93" borderId="186" applyFont="0">
      <alignment horizontal="right"/>
    </xf>
    <xf numFmtId="1" fontId="2" fillId="93" borderId="186" applyFont="0">
      <alignment horizontal="right"/>
    </xf>
    <xf numFmtId="1" fontId="2" fillId="93" borderId="186" applyFont="0">
      <alignment horizontal="right"/>
    </xf>
    <xf numFmtId="1" fontId="2" fillId="93" borderId="186" applyFont="0">
      <alignment horizontal="right"/>
    </xf>
    <xf numFmtId="304" fontId="2" fillId="93" borderId="186" applyFont="0"/>
    <xf numFmtId="304" fontId="2" fillId="93" borderId="186" applyFont="0"/>
    <xf numFmtId="304" fontId="2" fillId="93" borderId="186" applyFont="0"/>
    <xf numFmtId="304" fontId="2" fillId="93" borderId="186" applyFont="0"/>
    <xf numFmtId="304" fontId="2" fillId="93" borderId="186" applyFont="0"/>
    <xf numFmtId="304" fontId="2" fillId="93" borderId="186" applyFont="0"/>
    <xf numFmtId="304" fontId="2" fillId="93" borderId="186" applyFont="0"/>
    <xf numFmtId="304" fontId="2" fillId="93" borderId="186" applyFont="0"/>
    <xf numFmtId="304" fontId="2" fillId="93" borderId="186" applyFont="0"/>
    <xf numFmtId="304" fontId="2" fillId="93" borderId="186" applyFont="0"/>
    <xf numFmtId="260" fontId="2" fillId="93" borderId="186" applyFont="0"/>
    <xf numFmtId="260" fontId="2" fillId="93" borderId="186" applyFont="0"/>
    <xf numFmtId="260" fontId="2" fillId="93" borderId="186" applyFont="0"/>
    <xf numFmtId="260" fontId="2" fillId="93" borderId="186" applyFont="0"/>
    <xf numFmtId="260" fontId="2" fillId="93" borderId="186" applyFont="0"/>
    <xf numFmtId="260" fontId="2" fillId="93" borderId="186" applyFont="0"/>
    <xf numFmtId="260" fontId="2" fillId="93" borderId="186" applyFont="0"/>
    <xf numFmtId="260" fontId="2" fillId="93" borderId="186" applyFont="0"/>
    <xf numFmtId="260" fontId="2" fillId="93" borderId="186" applyFont="0"/>
    <xf numFmtId="260" fontId="2" fillId="93" borderId="186" applyFont="0"/>
    <xf numFmtId="10" fontId="2" fillId="93" borderId="186" applyFont="0">
      <alignment horizontal="right"/>
    </xf>
    <xf numFmtId="10" fontId="2" fillId="93" borderId="186" applyFont="0">
      <alignment horizontal="right"/>
    </xf>
    <xf numFmtId="10" fontId="2" fillId="93" borderId="186" applyFont="0">
      <alignment horizontal="right"/>
    </xf>
    <xf numFmtId="10" fontId="2" fillId="93" borderId="186" applyFont="0">
      <alignment horizontal="right"/>
    </xf>
    <xf numFmtId="10" fontId="2" fillId="93" borderId="186" applyFont="0">
      <alignment horizontal="right"/>
    </xf>
    <xf numFmtId="10" fontId="2" fillId="93" borderId="186" applyFont="0">
      <alignment horizontal="right"/>
    </xf>
    <xf numFmtId="10" fontId="2" fillId="93" borderId="186" applyFont="0">
      <alignment horizontal="right"/>
    </xf>
    <xf numFmtId="10" fontId="2" fillId="93" borderId="186" applyFont="0">
      <alignment horizontal="right"/>
    </xf>
    <xf numFmtId="10" fontId="2" fillId="93" borderId="186" applyFont="0">
      <alignment horizontal="right"/>
    </xf>
    <xf numFmtId="10" fontId="2" fillId="93" borderId="186" applyFont="0">
      <alignment horizontal="right"/>
    </xf>
    <xf numFmtId="9" fontId="2" fillId="93" borderId="186" applyFont="0">
      <alignment horizontal="right"/>
    </xf>
    <xf numFmtId="9" fontId="2" fillId="93" borderId="186" applyFont="0">
      <alignment horizontal="right"/>
    </xf>
    <xf numFmtId="9" fontId="2" fillId="93" borderId="186" applyFont="0">
      <alignment horizontal="right"/>
    </xf>
    <xf numFmtId="9" fontId="2" fillId="93" borderId="186" applyFont="0">
      <alignment horizontal="right"/>
    </xf>
    <xf numFmtId="9" fontId="2" fillId="93" borderId="186" applyFont="0">
      <alignment horizontal="right"/>
    </xf>
    <xf numFmtId="9" fontId="2" fillId="93" borderId="186" applyFont="0">
      <alignment horizontal="right"/>
    </xf>
    <xf numFmtId="9" fontId="2" fillId="93" borderId="186" applyFont="0">
      <alignment horizontal="right"/>
    </xf>
    <xf numFmtId="9" fontId="2" fillId="93" borderId="186" applyFont="0">
      <alignment horizontal="right"/>
    </xf>
    <xf numFmtId="9" fontId="2" fillId="93" borderId="186" applyFont="0">
      <alignment horizontal="right"/>
    </xf>
    <xf numFmtId="9" fontId="2" fillId="93" borderId="186" applyFont="0">
      <alignment horizontal="right"/>
    </xf>
    <xf numFmtId="331" fontId="2" fillId="93" borderId="186" applyFont="0">
      <alignment horizontal="right"/>
    </xf>
    <xf numFmtId="331" fontId="2" fillId="93" borderId="186" applyFont="0">
      <alignment horizontal="right"/>
    </xf>
    <xf numFmtId="331" fontId="2" fillId="93" borderId="186" applyFont="0">
      <alignment horizontal="right"/>
    </xf>
    <xf numFmtId="331" fontId="2" fillId="93" borderId="186" applyFont="0">
      <alignment horizontal="right"/>
    </xf>
    <xf numFmtId="331" fontId="2" fillId="93" borderId="186" applyFont="0">
      <alignment horizontal="right"/>
    </xf>
    <xf numFmtId="331" fontId="2" fillId="93" borderId="186" applyFont="0">
      <alignment horizontal="right"/>
    </xf>
    <xf numFmtId="331" fontId="2" fillId="93" borderId="186" applyFont="0">
      <alignment horizontal="right"/>
    </xf>
    <xf numFmtId="331" fontId="2" fillId="93" borderId="186" applyFont="0">
      <alignment horizontal="right"/>
    </xf>
    <xf numFmtId="331" fontId="2" fillId="93" borderId="186" applyFont="0">
      <alignment horizontal="right"/>
    </xf>
    <xf numFmtId="331" fontId="2" fillId="93" borderId="186" applyFont="0">
      <alignment horizontal="right"/>
    </xf>
    <xf numFmtId="10" fontId="2" fillId="93" borderId="187" applyFont="0">
      <alignment horizontal="right"/>
    </xf>
    <xf numFmtId="10" fontId="2" fillId="93" borderId="187" applyFont="0">
      <alignment horizontal="right"/>
    </xf>
    <xf numFmtId="10" fontId="2" fillId="93" borderId="187" applyFont="0">
      <alignment horizontal="right"/>
    </xf>
    <xf numFmtId="10" fontId="2" fillId="93" borderId="187" applyFont="0">
      <alignment horizontal="right"/>
    </xf>
    <xf numFmtId="10" fontId="2" fillId="93" borderId="187" applyFont="0">
      <alignment horizontal="right"/>
    </xf>
    <xf numFmtId="10" fontId="2" fillId="93" borderId="187" applyFont="0">
      <alignment horizontal="right"/>
    </xf>
    <xf numFmtId="10" fontId="2" fillId="93" borderId="187" applyFont="0">
      <alignment horizontal="right"/>
    </xf>
    <xf numFmtId="10" fontId="2" fillId="93" borderId="187" applyFont="0">
      <alignment horizontal="right"/>
    </xf>
    <xf numFmtId="10" fontId="2" fillId="93" borderId="187" applyFont="0">
      <alignment horizontal="right"/>
    </xf>
    <xf numFmtId="10" fontId="2" fillId="93" borderId="187" applyFont="0">
      <alignment horizontal="right"/>
    </xf>
    <xf numFmtId="0" fontId="2" fillId="93" borderId="186" applyFont="0">
      <alignment horizontal="center" wrapText="1"/>
      <protection locked="0"/>
    </xf>
    <xf numFmtId="0" fontId="2" fillId="93" borderId="186" applyFont="0">
      <alignment horizontal="center" wrapText="1"/>
      <protection locked="0"/>
    </xf>
    <xf numFmtId="0" fontId="2" fillId="93" borderId="186" applyFont="0">
      <alignment horizontal="center" wrapText="1"/>
      <protection locked="0"/>
    </xf>
    <xf numFmtId="0" fontId="2" fillId="93" borderId="186" applyFont="0">
      <alignment horizontal="center" wrapText="1"/>
      <protection locked="0"/>
    </xf>
    <xf numFmtId="0" fontId="2" fillId="93" borderId="186" applyFont="0">
      <alignment horizontal="center" wrapText="1"/>
      <protection locked="0"/>
    </xf>
    <xf numFmtId="0" fontId="2" fillId="93" borderId="186" applyFont="0">
      <alignment horizontal="center" wrapText="1"/>
      <protection locked="0"/>
    </xf>
    <xf numFmtId="0" fontId="2" fillId="93" borderId="186" applyFont="0">
      <alignment horizontal="center" wrapText="1"/>
      <protection locked="0"/>
    </xf>
    <xf numFmtId="0" fontId="2" fillId="93" borderId="186" applyFont="0">
      <alignment horizontal="center" wrapText="1"/>
      <protection locked="0"/>
    </xf>
    <xf numFmtId="0" fontId="2" fillId="93" borderId="186" applyFont="0">
      <alignment horizontal="center" wrapText="1"/>
      <protection locked="0"/>
    </xf>
    <xf numFmtId="0" fontId="2" fillId="93" borderId="186" applyFont="0">
      <alignment horizontal="center" wrapText="1"/>
      <protection locked="0"/>
    </xf>
    <xf numFmtId="49" fontId="2" fillId="93" borderId="186" applyFont="0"/>
    <xf numFmtId="49" fontId="2" fillId="93" borderId="186" applyFont="0"/>
    <xf numFmtId="0" fontId="321" fillId="0" borderId="188" applyNumberFormat="0" applyProtection="0">
      <alignment horizontal="left" vertical="top"/>
    </xf>
    <xf numFmtId="0" fontId="321" fillId="0" borderId="188" applyNumberFormat="0" applyProtection="0">
      <alignment horizontal="left" vertical="top"/>
    </xf>
    <xf numFmtId="0" fontId="321" fillId="0" borderId="188" applyNumberFormat="0" applyProtection="0">
      <alignment horizontal="left" vertical="top"/>
    </xf>
    <xf numFmtId="0" fontId="321" fillId="0" borderId="188" applyNumberFormat="0" applyProtection="0">
      <alignment horizontal="right" vertical="top"/>
    </xf>
    <xf numFmtId="0" fontId="321" fillId="0" borderId="188" applyNumberFormat="0" applyProtection="0">
      <alignment horizontal="right" vertical="top"/>
    </xf>
    <xf numFmtId="0" fontId="321" fillId="0" borderId="188" applyNumberFormat="0" applyProtection="0">
      <alignment horizontal="right" vertical="top"/>
    </xf>
    <xf numFmtId="0" fontId="321" fillId="0" borderId="188" applyNumberFormat="0" applyProtection="0">
      <alignment horizontal="right" vertical="top"/>
    </xf>
    <xf numFmtId="0" fontId="321" fillId="0" borderId="188" applyNumberFormat="0" applyProtection="0">
      <alignment horizontal="right" vertical="top"/>
    </xf>
    <xf numFmtId="0" fontId="318" fillId="0" borderId="188" applyNumberFormat="0" applyFill="0" applyAlignment="0" applyProtection="0"/>
    <xf numFmtId="0" fontId="318" fillId="0" borderId="188" applyNumberFormat="0" applyFill="0" applyAlignment="0" applyProtection="0"/>
    <xf numFmtId="0" fontId="318" fillId="0" borderId="188" applyNumberFormat="0" applyFill="0" applyAlignment="0" applyProtection="0"/>
    <xf numFmtId="0" fontId="318" fillId="0" borderId="188" applyNumberFormat="0" applyFill="0" applyAlignment="0" applyProtection="0"/>
    <xf numFmtId="0" fontId="318" fillId="0" borderId="188" applyNumberFormat="0" applyFill="0" applyAlignment="0" applyProtection="0"/>
    <xf numFmtId="0" fontId="317" fillId="0" borderId="184" applyNumberFormat="0" applyFont="0" applyFill="0" applyAlignment="0" applyProtection="0">
      <alignment horizontal="left" vertical="top"/>
    </xf>
    <xf numFmtId="0" fontId="317" fillId="0" borderId="184" applyNumberFormat="0" applyFont="0" applyFill="0" applyAlignment="0" applyProtection="0">
      <alignment horizontal="left" vertical="top"/>
    </xf>
    <xf numFmtId="0" fontId="317" fillId="0" borderId="184" applyNumberFormat="0" applyFont="0" applyFill="0" applyAlignment="0" applyProtection="0">
      <alignment horizontal="left" vertical="top"/>
    </xf>
    <xf numFmtId="0" fontId="317" fillId="0" borderId="184" applyNumberFormat="0" applyFont="0" applyFill="0" applyAlignment="0" applyProtection="0">
      <alignment horizontal="left" vertical="top"/>
    </xf>
    <xf numFmtId="0" fontId="317" fillId="0" borderId="184" applyNumberFormat="0" applyFont="0" applyFill="0" applyAlignment="0" applyProtection="0">
      <alignment horizontal="left" vertical="top"/>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 fillId="0" borderId="186">
      <alignment vertical="center" wrapText="1"/>
    </xf>
    <xf numFmtId="0" fontId="256" fillId="0" borderId="185" applyFill="0" applyBorder="0" applyProtection="0">
      <alignment horizontal="left" vertical="top"/>
    </xf>
    <xf numFmtId="0" fontId="186" fillId="131" borderId="197" applyNumberFormat="0" applyFont="0">
      <alignment horizontal="center" vertical="center"/>
    </xf>
    <xf numFmtId="350" fontId="45" fillId="68" borderId="193" applyNumberFormat="0" applyBorder="0" applyAlignment="0">
      <alignment horizontal="right"/>
    </xf>
    <xf numFmtId="0" fontId="332" fillId="0" borderId="183"/>
    <xf numFmtId="0" fontId="332" fillId="0" borderId="183"/>
    <xf numFmtId="0" fontId="332" fillId="0" borderId="183"/>
    <xf numFmtId="0" fontId="332" fillId="0" borderId="183"/>
    <xf numFmtId="0" fontId="332" fillId="0" borderId="183"/>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253" fontId="2" fillId="0" borderId="183">
      <alignment horizontal="left"/>
    </xf>
    <xf numFmtId="0" fontId="273" fillId="0" borderId="198" applyProtection="0">
      <alignment horizontal="center"/>
    </xf>
    <xf numFmtId="0" fontId="273" fillId="0" borderId="198" applyProtection="0">
      <alignment horizontal="center"/>
    </xf>
    <xf numFmtId="0" fontId="273" fillId="0" borderId="198" applyProtection="0">
      <alignment horizontal="center"/>
    </xf>
    <xf numFmtId="0" fontId="273" fillId="0" borderId="198" applyProtection="0">
      <alignment horizontal="center"/>
    </xf>
    <xf numFmtId="0" fontId="273" fillId="0" borderId="198" applyProtection="0">
      <alignment horizontal="center"/>
    </xf>
    <xf numFmtId="0" fontId="334" fillId="0" borderId="193" applyNumberFormat="0" applyFill="0" applyBorder="0" applyAlignment="0" applyProtection="0">
      <alignment horizontal="center"/>
      <protection locked="0"/>
    </xf>
    <xf numFmtId="37" fontId="161" fillId="150" borderId="186" applyNumberFormat="0" applyAlignment="0" applyProtection="0"/>
    <xf numFmtId="37" fontId="161" fillId="150" borderId="186" applyNumberFormat="0" applyAlignment="0" applyProtection="0"/>
    <xf numFmtId="37" fontId="161" fillId="150" borderId="186" applyNumberFormat="0" applyAlignment="0" applyProtection="0"/>
    <xf numFmtId="37" fontId="161" fillId="150" borderId="186" applyNumberFormat="0" applyAlignment="0" applyProtection="0"/>
    <xf numFmtId="37" fontId="161" fillId="150" borderId="186" applyNumberFormat="0" applyAlignment="0" applyProtection="0"/>
    <xf numFmtId="0" fontId="2" fillId="0" borderId="184" applyNumberFormat="0" applyFont="0" applyFill="0" applyAlignment="0" applyProtection="0"/>
    <xf numFmtId="0" fontId="2" fillId="0" borderId="184" applyNumberFormat="0" applyFont="0" applyFill="0" applyAlignment="0" applyProtection="0"/>
    <xf numFmtId="0" fontId="2" fillId="0" borderId="184" applyNumberFormat="0" applyFont="0" applyFill="0" applyAlignment="0" applyProtection="0"/>
    <xf numFmtId="0" fontId="2" fillId="0" borderId="184" applyNumberFormat="0" applyFont="0" applyFill="0" applyAlignment="0" applyProtection="0"/>
    <xf numFmtId="0" fontId="2" fillId="0" borderId="184" applyNumberFormat="0" applyFont="0" applyFill="0" applyAlignment="0" applyProtection="0"/>
    <xf numFmtId="2" fontId="234" fillId="69" borderId="186" applyBorder="0" applyAlignment="0"/>
    <xf numFmtId="167" fontId="340" fillId="69" borderId="185">
      <alignment horizontal="center"/>
    </xf>
    <xf numFmtId="0" fontId="347" fillId="0" borderId="0" applyNumberFormat="0" applyFill="0" applyBorder="0" applyAlignment="0" applyProtection="0"/>
    <xf numFmtId="0" fontId="1" fillId="0" borderId="0"/>
    <xf numFmtId="0" fontId="1" fillId="0" borderId="0"/>
  </cellStyleXfs>
  <cellXfs count="818">
    <xf numFmtId="0" fontId="0" fillId="0" borderId="0" xfId="0"/>
    <xf numFmtId="0" fontId="2" fillId="3" borderId="3" xfId="11" applyFill="1" applyBorder="1" applyAlignment="1">
      <alignment horizontal="left" vertical="center" wrapText="1"/>
    </xf>
    <xf numFmtId="0" fontId="2" fillId="0" borderId="0" xfId="11"/>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7" xfId="0" applyFont="1" applyBorder="1" applyAlignment="1">
      <alignment horizontal="right" vertical="center" wrapText="1"/>
    </xf>
    <xf numFmtId="0" fontId="2" fillId="0" borderId="15" xfId="0" applyFont="1" applyBorder="1" applyAlignment="1">
      <alignment vertical="center" wrapText="1"/>
    </xf>
    <xf numFmtId="0" fontId="2" fillId="0" borderId="17" xfId="0" applyFont="1" applyBorder="1" applyAlignment="1">
      <alignment horizontal="center" vertical="center" wrapText="1"/>
    </xf>
    <xf numFmtId="0" fontId="2" fillId="0" borderId="3" xfId="0" applyFont="1" applyBorder="1" applyAlignment="1">
      <alignment vertical="center" wrapText="1"/>
    </xf>
    <xf numFmtId="192" fontId="2" fillId="0" borderId="3" xfId="0" applyNumberFormat="1" applyFont="1" applyBorder="1" applyAlignment="1" applyProtection="1">
      <alignment vertical="center" wrapText="1"/>
      <protection locked="0"/>
    </xf>
    <xf numFmtId="192" fontId="84" fillId="0" borderId="3" xfId="0" applyNumberFormat="1" applyFont="1" applyBorder="1" applyAlignment="1" applyProtection="1">
      <alignment vertical="center" wrapText="1"/>
      <protection locked="0"/>
    </xf>
    <xf numFmtId="192" fontId="84" fillId="0" borderId="18" xfId="0" applyNumberFormat="1" applyFont="1" applyBorder="1" applyAlignment="1" applyProtection="1">
      <alignment vertical="center" wrapText="1"/>
      <protection locked="0"/>
    </xf>
    <xf numFmtId="192" fontId="2" fillId="2" borderId="3" xfId="0" applyNumberFormat="1" applyFont="1" applyFill="1" applyBorder="1" applyAlignment="1" applyProtection="1">
      <alignment vertical="center"/>
      <protection locked="0"/>
    </xf>
    <xf numFmtId="192" fontId="87" fillId="2" borderId="3" xfId="0" applyNumberFormat="1" applyFont="1" applyFill="1" applyBorder="1" applyAlignment="1" applyProtection="1">
      <alignment vertical="center"/>
      <protection locked="0"/>
    </xf>
    <xf numFmtId="192" fontId="87" fillId="2" borderId="18" xfId="0" applyNumberFormat="1" applyFont="1" applyFill="1" applyBorder="1" applyAlignment="1" applyProtection="1">
      <alignment vertical="center"/>
      <protection locked="0"/>
    </xf>
    <xf numFmtId="0" fontId="2" fillId="0" borderId="0" xfId="0" applyFont="1" applyAlignment="1">
      <alignment horizontal="right"/>
    </xf>
    <xf numFmtId="0" fontId="89" fillId="0" borderId="0" xfId="0" applyFont="1"/>
    <xf numFmtId="0" fontId="46" fillId="0" borderId="0" xfId="0" applyFont="1" applyAlignment="1" applyProtection="1">
      <alignment horizontal="right"/>
      <protection locked="0"/>
    </xf>
    <xf numFmtId="0" fontId="2" fillId="0" borderId="3" xfId="0" applyFont="1" applyBorder="1" applyAlignment="1">
      <alignment horizontal="center" vertical="center" wrapText="1"/>
    </xf>
    <xf numFmtId="0" fontId="46" fillId="0" borderId="0" xfId="0" applyFont="1" applyAlignment="1">
      <alignment horizontal="center"/>
    </xf>
    <xf numFmtId="0" fontId="84" fillId="0" borderId="17" xfId="0" applyFont="1" applyBorder="1" applyAlignment="1">
      <alignment horizontal="center" vertical="center" wrapText="1"/>
    </xf>
    <xf numFmtId="0" fontId="84" fillId="0" borderId="3" xfId="0" applyFont="1" applyBorder="1" applyAlignment="1">
      <alignment vertical="center" wrapText="1"/>
    </xf>
    <xf numFmtId="0" fontId="84" fillId="0" borderId="20" xfId="0" applyFont="1" applyBorder="1" applyAlignment="1">
      <alignment horizontal="center" vertical="center" wrapText="1"/>
    </xf>
    <xf numFmtId="0" fontId="84" fillId="0" borderId="0" xfId="0" applyFont="1" applyAlignment="1">
      <alignment horizontal="center"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45" fillId="0" borderId="0" xfId="0" applyFont="1" applyAlignment="1">
      <alignment horizontal="center" vertical="center" wrapText="1"/>
    </xf>
    <xf numFmtId="0" fontId="2" fillId="0" borderId="0" xfId="0" applyFont="1" applyAlignment="1">
      <alignment horizontal="right" wrapText="1"/>
    </xf>
    <xf numFmtId="0" fontId="2" fillId="0" borderId="14" xfId="0" applyFont="1" applyBorder="1"/>
    <xf numFmtId="0" fontId="2" fillId="0" borderId="17" xfId="0" applyFont="1" applyBorder="1" applyAlignment="1">
      <alignment vertical="center"/>
    </xf>
    <xf numFmtId="0" fontId="2" fillId="0" borderId="8" xfId="0" applyFont="1" applyBorder="1" applyAlignment="1">
      <alignment wrapText="1"/>
    </xf>
    <xf numFmtId="0" fontId="84" fillId="0" borderId="19" xfId="0" applyFont="1" applyBorder="1"/>
    <xf numFmtId="0" fontId="85" fillId="0" borderId="0" xfId="0" applyFont="1" applyAlignment="1">
      <alignment wrapText="1"/>
    </xf>
    <xf numFmtId="0" fontId="2" fillId="0" borderId="19" xfId="0" applyFont="1" applyBorder="1" applyAlignment="1">
      <alignment wrapText="1"/>
    </xf>
    <xf numFmtId="0" fontId="2" fillId="0" borderId="20" xfId="0" applyFont="1" applyBorder="1"/>
    <xf numFmtId="0" fontId="2" fillId="0" borderId="23" xfId="0" applyFont="1" applyBorder="1" applyAlignment="1">
      <alignment wrapText="1"/>
    </xf>
    <xf numFmtId="0" fontId="84" fillId="0" borderId="36" xfId="0" applyFont="1" applyBorder="1"/>
    <xf numFmtId="0" fontId="46" fillId="0" borderId="0" xfId="11" applyFont="1" applyAlignment="1">
      <alignment horizontal="right"/>
    </xf>
    <xf numFmtId="0" fontId="2" fillId="0" borderId="0" xfId="11" applyAlignment="1">
      <alignment vertical="center"/>
    </xf>
    <xf numFmtId="0" fontId="85" fillId="0" borderId="3" xfId="0" applyFont="1" applyBorder="1"/>
    <xf numFmtId="0" fontId="84" fillId="0" borderId="0" xfId="0" applyFont="1" applyAlignment="1">
      <alignment vertical="center"/>
    </xf>
    <xf numFmtId="0" fontId="84" fillId="0" borderId="17" xfId="0" applyFont="1" applyBorder="1" applyAlignment="1">
      <alignment horizontal="center" vertical="center"/>
    </xf>
    <xf numFmtId="0" fontId="84" fillId="0" borderId="11" xfId="0" applyFont="1" applyBorder="1" applyAlignment="1">
      <alignment wrapText="1"/>
    </xf>
    <xf numFmtId="0" fontId="84" fillId="0" borderId="0" xfId="0" applyFont="1" applyAlignment="1">
      <alignment horizontal="center" vertical="center"/>
    </xf>
    <xf numFmtId="0" fontId="2" fillId="0" borderId="14" xfId="9" applyFont="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166" fontId="2" fillId="3" borderId="16" xfId="2" applyNumberFormat="1" applyFont="1" applyFill="1" applyBorder="1" applyAlignment="1" applyProtection="1">
      <alignment horizontal="center" vertical="center"/>
      <protection locked="0"/>
    </xf>
    <xf numFmtId="0" fontId="2" fillId="0" borderId="17" xfId="9"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192" fontId="2" fillId="35" borderId="18" xfId="2" applyNumberFormat="1" applyFont="1" applyFill="1" applyBorder="1" applyAlignment="1" applyProtection="1">
      <alignment vertical="top"/>
    </xf>
    <xf numFmtId="0" fontId="2" fillId="3" borderId="7" xfId="13" applyFont="1" applyFill="1" applyBorder="1" applyAlignment="1" applyProtection="1">
      <alignment vertical="center" wrapText="1"/>
      <protection locked="0"/>
    </xf>
    <xf numFmtId="192" fontId="2" fillId="3" borderId="18"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2" fontId="2" fillId="35" borderId="18" xfId="2" applyNumberFormat="1" applyFont="1" applyFill="1" applyBorder="1" applyAlignment="1" applyProtection="1">
      <alignment vertical="top" wrapText="1"/>
    </xf>
    <xf numFmtId="0" fontId="2" fillId="3" borderId="7" xfId="13" applyFont="1" applyFill="1" applyBorder="1" applyAlignment="1" applyProtection="1">
      <alignment horizontal="left" vertical="center" wrapText="1"/>
      <protection locked="0"/>
    </xf>
    <xf numFmtId="192" fontId="2" fillId="3" borderId="18"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Alignment="1" applyProtection="1">
      <alignment wrapText="1"/>
      <protection locked="0"/>
    </xf>
    <xf numFmtId="1" fontId="45" fillId="35" borderId="3" xfId="2" applyNumberFormat="1" applyFont="1" applyFill="1" applyBorder="1" applyAlignment="1" applyProtection="1">
      <alignment horizontal="left" vertical="top" wrapText="1"/>
    </xf>
    <xf numFmtId="0" fontId="2" fillId="0" borderId="17" xfId="9" applyFont="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2" fontId="2" fillId="35" borderId="18"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1" xfId="13" applyFont="1" applyFill="1" applyBorder="1" applyAlignment="1" applyProtection="1">
      <alignment vertical="center" wrapText="1"/>
      <protection locked="0"/>
    </xf>
    <xf numFmtId="192" fontId="2" fillId="35" borderId="22" xfId="2" applyNumberFormat="1" applyFont="1" applyFill="1" applyBorder="1" applyAlignment="1" applyProtection="1">
      <alignment vertical="top" wrapText="1"/>
    </xf>
    <xf numFmtId="0" fontId="45" fillId="0" borderId="0" xfId="11" applyFont="1"/>
    <xf numFmtId="0" fontId="84" fillId="0" borderId="4" xfId="0" applyFont="1" applyBorder="1" applyAlignment="1">
      <alignment horizontal="center" vertical="center" wrapText="1"/>
    </xf>
    <xf numFmtId="0" fontId="84" fillId="0" borderId="6" xfId="0" applyFont="1" applyBorder="1" applyAlignment="1">
      <alignment horizontal="center" vertical="center" wrapText="1"/>
    </xf>
    <xf numFmtId="168" fontId="85" fillId="0" borderId="0" xfId="0" applyNumberFormat="1" applyFont="1" applyAlignment="1">
      <alignment horizontal="center"/>
    </xf>
    <xf numFmtId="168" fontId="84" fillId="0" borderId="55" xfId="0" applyNumberFormat="1" applyFont="1" applyBorder="1" applyAlignment="1">
      <alignment horizontal="center"/>
    </xf>
    <xf numFmtId="168" fontId="92" fillId="0" borderId="0" xfId="0" applyNumberFormat="1" applyFont="1" applyAlignment="1">
      <alignment horizontal="center"/>
    </xf>
    <xf numFmtId="168" fontId="84" fillId="0" borderId="57" xfId="0" applyNumberFormat="1" applyFont="1" applyBorder="1" applyAlignment="1">
      <alignment horizontal="center"/>
    </xf>
    <xf numFmtId="168" fontId="90" fillId="0" borderId="0" xfId="0" applyNumberFormat="1" applyFont="1" applyAlignment="1">
      <alignment horizontal="center"/>
    </xf>
    <xf numFmtId="168" fontId="84" fillId="0" borderId="58" xfId="0" applyNumberFormat="1" applyFont="1" applyBorder="1" applyAlignment="1">
      <alignment horizontal="center"/>
    </xf>
    <xf numFmtId="0" fontId="84" fillId="0" borderId="17" xfId="0" applyFont="1" applyBorder="1" applyAlignment="1">
      <alignment vertical="center"/>
    </xf>
    <xf numFmtId="192" fontId="84" fillId="0" borderId="3" xfId="0" applyNumberFormat="1" applyFont="1" applyBorder="1"/>
    <xf numFmtId="0" fontId="2" fillId="3" borderId="20" xfId="9" applyFont="1" applyFill="1" applyBorder="1" applyAlignment="1" applyProtection="1">
      <alignment horizontal="left" vertical="center"/>
      <protection locked="0"/>
    </xf>
    <xf numFmtId="0" fontId="45" fillId="3" borderId="21" xfId="16" applyFont="1" applyFill="1" applyBorder="1" applyProtection="1">
      <protection locked="0"/>
    </xf>
    <xf numFmtId="192" fontId="84" fillId="35" borderId="21" xfId="0" applyNumberFormat="1" applyFont="1" applyFill="1" applyBorder="1"/>
    <xf numFmtId="0" fontId="86" fillId="0" borderId="0" xfId="0" applyFont="1" applyAlignment="1">
      <alignment horizontal="center"/>
    </xf>
    <xf numFmtId="0" fontId="84" fillId="0" borderId="14" xfId="0" applyFont="1" applyBorder="1"/>
    <xf numFmtId="0" fontId="84" fillId="0" borderId="16" xfId="0" applyFont="1" applyBorder="1"/>
    <xf numFmtId="0" fontId="84" fillId="0" borderId="18" xfId="0" applyFont="1" applyBorder="1" applyAlignment="1">
      <alignment horizontal="center" vertical="center"/>
    </xf>
    <xf numFmtId="166" fontId="2" fillId="3" borderId="17" xfId="1" applyNumberFormat="1" applyFont="1" applyFill="1" applyBorder="1" applyAlignment="1" applyProtection="1">
      <alignment horizontal="center" vertical="center" wrapText="1"/>
      <protection locked="0"/>
    </xf>
    <xf numFmtId="166" fontId="2" fillId="3" borderId="3" xfId="1" applyNumberFormat="1" applyFont="1" applyFill="1" applyBorder="1" applyAlignment="1" applyProtection="1">
      <alignment horizontal="center" vertical="center" wrapText="1"/>
      <protection locked="0"/>
    </xf>
    <xf numFmtId="166" fontId="2" fillId="3" borderId="18" xfId="1" applyNumberFormat="1" applyFont="1" applyFill="1" applyBorder="1" applyAlignment="1" applyProtection="1">
      <alignment horizontal="center" vertical="center" wrapText="1"/>
      <protection locked="0"/>
    </xf>
    <xf numFmtId="0" fontId="2" fillId="3" borderId="17" xfId="5" applyFill="1" applyBorder="1" applyAlignment="1" applyProtection="1">
      <alignment horizontal="right" vertical="center"/>
      <protection locked="0"/>
    </xf>
    <xf numFmtId="192" fontId="84" fillId="0" borderId="17" xfId="0" applyNumberFormat="1" applyFont="1" applyBorder="1"/>
    <xf numFmtId="192" fontId="84" fillId="0" borderId="18" xfId="0" applyNumberFormat="1" applyFont="1" applyBorder="1"/>
    <xf numFmtId="192" fontId="84" fillId="35" borderId="50" xfId="0" applyNumberFormat="1" applyFont="1" applyFill="1" applyBorder="1"/>
    <xf numFmtId="0" fontId="45" fillId="3" borderId="22" xfId="16" applyFont="1" applyFill="1" applyBorder="1" applyProtection="1">
      <protection locked="0"/>
    </xf>
    <xf numFmtId="192" fontId="84" fillId="35" borderId="20" xfId="0" applyNumberFormat="1" applyFont="1" applyFill="1" applyBorder="1"/>
    <xf numFmtId="192" fontId="84" fillId="35" borderId="22" xfId="0" applyNumberFormat="1" applyFont="1" applyFill="1" applyBorder="1"/>
    <xf numFmtId="192" fontId="84" fillId="35" borderId="51" xfId="0" applyNumberFormat="1" applyFont="1" applyFill="1" applyBorder="1"/>
    <xf numFmtId="0" fontId="84" fillId="0" borderId="15" xfId="0" applyFont="1" applyBorder="1"/>
    <xf numFmtId="0" fontId="89" fillId="0" borderId="0" xfId="0" applyFont="1" applyAlignment="1">
      <alignment wrapText="1"/>
    </xf>
    <xf numFmtId="0" fontId="84" fillId="0" borderId="17" xfId="0" applyFont="1" applyBorder="1"/>
    <xf numFmtId="0" fontId="84" fillId="0" borderId="3" xfId="0" applyFont="1" applyBorder="1"/>
    <xf numFmtId="0" fontId="84" fillId="0" borderId="59" xfId="0" applyFont="1" applyBorder="1" applyAlignment="1">
      <alignment wrapText="1"/>
    </xf>
    <xf numFmtId="0" fontId="84" fillId="0" borderId="20" xfId="0" applyFont="1" applyBorder="1"/>
    <xf numFmtId="0" fontId="86" fillId="0" borderId="21" xfId="0" applyFont="1" applyBorder="1"/>
    <xf numFmtId="0" fontId="2" fillId="0" borderId="3" xfId="13" applyFont="1" applyBorder="1" applyAlignment="1" applyProtection="1">
      <alignment horizontal="center" vertical="center" wrapText="1"/>
      <protection locked="0"/>
    </xf>
    <xf numFmtId="0" fontId="91" fillId="0" borderId="3" xfId="20949" applyFont="1" applyBorder="1" applyAlignment="1">
      <alignment horizontal="center" vertical="center"/>
    </xf>
    <xf numFmtId="0" fontId="2" fillId="3" borderId="3" xfId="20949" applyFill="1" applyBorder="1" applyAlignment="1">
      <alignment horizontal="right" indent="1"/>
    </xf>
    <xf numFmtId="0" fontId="2" fillId="3" borderId="2" xfId="20949" applyFill="1" applyBorder="1" applyAlignment="1">
      <alignment horizontal="right" indent="1"/>
    </xf>
    <xf numFmtId="0" fontId="93" fillId="0" borderId="0" xfId="0" applyFont="1" applyAlignment="1">
      <alignment wrapText="1"/>
    </xf>
    <xf numFmtId="0" fontId="2" fillId="3" borderId="3" xfId="20949"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21" xfId="0" applyFont="1" applyBorder="1" applyAlignment="1">
      <alignment vertical="center" wrapText="1"/>
    </xf>
    <xf numFmtId="192" fontId="86" fillId="35" borderId="21" xfId="0" applyNumberFormat="1" applyFont="1" applyFill="1" applyBorder="1" applyAlignment="1">
      <alignment horizontal="center" vertical="center"/>
    </xf>
    <xf numFmtId="0" fontId="84" fillId="0" borderId="3" xfId="0" applyFont="1" applyBorder="1" applyAlignment="1">
      <alignment wrapText="1"/>
    </xf>
    <xf numFmtId="0" fontId="86" fillId="35" borderId="3" xfId="0" applyFont="1" applyFill="1" applyBorder="1" applyAlignment="1">
      <alignment wrapText="1"/>
    </xf>
    <xf numFmtId="0" fontId="86" fillId="35" borderId="21" xfId="0" applyFont="1" applyFill="1" applyBorder="1" applyAlignment="1">
      <alignment wrapText="1"/>
    </xf>
    <xf numFmtId="0" fontId="84" fillId="0" borderId="14" xfId="0" applyFont="1" applyBorder="1" applyAlignment="1">
      <alignment horizontal="center" vertical="center"/>
    </xf>
    <xf numFmtId="192" fontId="84" fillId="35" borderId="16" xfId="0" applyNumberFormat="1" applyFont="1" applyFill="1" applyBorder="1" applyAlignment="1">
      <alignment horizontal="center" vertical="center"/>
    </xf>
    <xf numFmtId="192" fontId="84" fillId="0" borderId="18" xfId="0" applyNumberFormat="1" applyFont="1" applyBorder="1" applyAlignment="1">
      <alignment wrapText="1"/>
    </xf>
    <xf numFmtId="192" fontId="84" fillId="35" borderId="18" xfId="0" applyNumberFormat="1" applyFont="1" applyFill="1" applyBorder="1" applyAlignment="1">
      <alignment horizontal="center" vertical="center" wrapText="1"/>
    </xf>
    <xf numFmtId="192" fontId="84" fillId="35" borderId="22" xfId="0" applyNumberFormat="1" applyFont="1" applyFill="1" applyBorder="1" applyAlignment="1">
      <alignment horizontal="center" vertical="center" wrapText="1"/>
    </xf>
    <xf numFmtId="0" fontId="45" fillId="0" borderId="0" xfId="11" applyFont="1" applyAlignment="1">
      <alignment horizontal="center"/>
    </xf>
    <xf numFmtId="166" fontId="2" fillId="0" borderId="3" xfId="1" applyNumberFormat="1" applyFont="1" applyFill="1" applyBorder="1" applyAlignment="1" applyProtection="1">
      <alignment horizontal="center" vertical="center" wrapText="1"/>
      <protection locked="0"/>
    </xf>
    <xf numFmtId="0" fontId="94" fillId="0" borderId="0" xfId="11" applyFont="1"/>
    <xf numFmtId="0" fontId="95" fillId="0" borderId="0" xfId="11"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6" fillId="0" borderId="5" xfId="0" applyFont="1" applyBorder="1" applyAlignment="1">
      <alignment horizontal="center" vertical="center" wrapText="1"/>
    </xf>
    <xf numFmtId="0" fontId="2" fillId="0" borderId="18" xfId="1" applyNumberFormat="1" applyFont="1" applyFill="1" applyBorder="1" applyAlignment="1" applyProtection="1">
      <alignment horizontal="center" vertical="center" wrapText="1"/>
      <protection locked="0"/>
    </xf>
    <xf numFmtId="0" fontId="97" fillId="0" borderId="0" xfId="0" applyFont="1"/>
    <xf numFmtId="0" fontId="3" fillId="0" borderId="59" xfId="0" applyFont="1" applyBorder="1"/>
    <xf numFmtId="192" fontId="84" fillId="0" borderId="19" xfId="0" applyNumberFormat="1" applyFont="1" applyBorder="1"/>
    <xf numFmtId="0" fontId="3" fillId="0" borderId="15" xfId="0" applyFont="1" applyBorder="1" applyAlignment="1">
      <alignment wrapText="1"/>
    </xf>
    <xf numFmtId="0" fontId="3" fillId="0" borderId="25" xfId="0" applyFont="1" applyBorder="1" applyAlignment="1">
      <alignment wrapText="1"/>
    </xf>
    <xf numFmtId="0" fontId="3" fillId="0" borderId="16" xfId="0" applyFont="1" applyBorder="1" applyAlignment="1">
      <alignment wrapText="1"/>
    </xf>
    <xf numFmtId="0" fontId="3" fillId="0" borderId="3" xfId="0" applyFont="1" applyBorder="1" applyAlignment="1">
      <alignment horizontal="center" vertical="center" wrapText="1"/>
    </xf>
    <xf numFmtId="192" fontId="3" fillId="0" borderId="3" xfId="0" applyNumberFormat="1" applyFont="1" applyBorder="1"/>
    <xf numFmtId="192" fontId="3" fillId="0" borderId="8" xfId="0" applyNumberFormat="1" applyFont="1" applyBorder="1"/>
    <xf numFmtId="192" fontId="3" fillId="35" borderId="21" xfId="0" applyNumberFormat="1" applyFont="1" applyFill="1" applyBorder="1"/>
    <xf numFmtId="9" fontId="3" fillId="0" borderId="18" xfId="20950" applyFont="1" applyBorder="1"/>
    <xf numFmtId="9" fontId="3" fillId="35" borderId="22" xfId="20950" applyFont="1" applyFill="1" applyBorder="1"/>
    <xf numFmtId="0" fontId="86" fillId="0" borderId="0" xfId="0" applyFont="1" applyAlignment="1">
      <alignment horizontal="center" wrapText="1"/>
    </xf>
    <xf numFmtId="0" fontId="84" fillId="0" borderId="64" xfId="0" applyFont="1" applyBorder="1" applyAlignment="1">
      <alignment vertical="center" wrapText="1"/>
    </xf>
    <xf numFmtId="192" fontId="86" fillId="35" borderId="21"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2" xfId="0" applyFont="1" applyFill="1" applyBorder="1" applyAlignment="1">
      <alignment wrapText="1"/>
    </xf>
    <xf numFmtId="192" fontId="2" fillId="0" borderId="3" xfId="0" applyNumberFormat="1" applyFont="1" applyBorder="1" applyAlignment="1" applyProtection="1">
      <alignment horizontal="right" vertical="center" wrapText="1"/>
      <protection locked="0"/>
    </xf>
    <xf numFmtId="192" fontId="45" fillId="0" borderId="3" xfId="0" applyNumberFormat="1" applyFont="1" applyBorder="1" applyAlignment="1" applyProtection="1">
      <alignment horizontal="right" vertical="center" wrapText="1"/>
      <protection locked="0"/>
    </xf>
    <xf numFmtId="0" fontId="96" fillId="0" borderId="0" xfId="0" applyFont="1" applyAlignment="1">
      <alignment wrapText="1"/>
    </xf>
    <xf numFmtId="0" fontId="2" fillId="0" borderId="0" xfId="0" applyFont="1" applyAlignment="1">
      <alignment wrapText="1"/>
    </xf>
    <xf numFmtId="0" fontId="99" fillId="3" borderId="74" xfId="0" applyFont="1" applyFill="1" applyBorder="1" applyAlignment="1">
      <alignment horizontal="left"/>
    </xf>
    <xf numFmtId="0" fontId="99" fillId="3" borderId="75" xfId="0" applyFont="1" applyFill="1" applyBorder="1" applyAlignment="1">
      <alignment horizontal="left"/>
    </xf>
    <xf numFmtId="0" fontId="4" fillId="3" borderId="78" xfId="0" applyFont="1" applyFill="1" applyBorder="1" applyAlignment="1">
      <alignment vertical="center"/>
    </xf>
    <xf numFmtId="0" fontId="3" fillId="3" borderId="79" xfId="0" applyFont="1" applyFill="1" applyBorder="1" applyAlignment="1">
      <alignment vertical="center"/>
    </xf>
    <xf numFmtId="0" fontId="3" fillId="3" borderId="80" xfId="0" applyFont="1" applyFill="1" applyBorder="1" applyAlignment="1">
      <alignment vertical="center"/>
    </xf>
    <xf numFmtId="0" fontId="3" fillId="0" borderId="63" xfId="0" applyFont="1" applyBorder="1" applyAlignment="1">
      <alignment horizontal="center" vertical="center"/>
    </xf>
    <xf numFmtId="0" fontId="3" fillId="0" borderId="7" xfId="0" applyFont="1" applyBorder="1" applyAlignment="1">
      <alignment vertical="center"/>
    </xf>
    <xf numFmtId="170" fontId="9" fillId="36" borderId="0" xfId="20"/>
    <xf numFmtId="0" fontId="3" fillId="0" borderId="17" xfId="0" applyFont="1" applyBorder="1" applyAlignment="1">
      <alignment horizontal="center" vertical="center"/>
    </xf>
    <xf numFmtId="0" fontId="3" fillId="0" borderId="76" xfId="0" applyFont="1" applyBorder="1" applyAlignment="1">
      <alignment vertical="center"/>
    </xf>
    <xf numFmtId="0" fontId="4" fillId="0" borderId="76" xfId="0" applyFont="1" applyBorder="1" applyAlignment="1">
      <alignment vertical="center"/>
    </xf>
    <xf numFmtId="0" fontId="3" fillId="0" borderId="20" xfId="0" applyFont="1" applyBorder="1" applyAlignment="1">
      <alignment horizontal="center" vertical="center"/>
    </xf>
    <xf numFmtId="0" fontId="4" fillId="0" borderId="21" xfId="0" applyFont="1" applyBorder="1" applyAlignment="1">
      <alignment vertical="center"/>
    </xf>
    <xf numFmtId="0" fontId="3" fillId="3" borderId="59" xfId="0" applyFont="1" applyFill="1" applyBorder="1" applyAlignment="1">
      <alignment horizontal="center" vertical="center"/>
    </xf>
    <xf numFmtId="0" fontId="3" fillId="3" borderId="0" xfId="0" applyFont="1" applyFill="1" applyAlignment="1">
      <alignment vertical="center"/>
    </xf>
    <xf numFmtId="0" fontId="3" fillId="0" borderId="14" xfId="0" applyFont="1" applyBorder="1" applyAlignment="1">
      <alignment horizontal="center" vertical="center"/>
    </xf>
    <xf numFmtId="0" fontId="3" fillId="0" borderId="15" xfId="0" applyFont="1" applyBorder="1" applyAlignment="1">
      <alignment vertical="center"/>
    </xf>
    <xf numFmtId="170" fontId="9" fillId="36" borderId="53" xfId="20" applyBorder="1"/>
    <xf numFmtId="0" fontId="3" fillId="0" borderId="83" xfId="0" applyFont="1" applyBorder="1" applyAlignment="1">
      <alignment horizontal="center" vertical="center"/>
    </xf>
    <xf numFmtId="0" fontId="3" fillId="0" borderId="84" xfId="0" applyFont="1" applyBorder="1" applyAlignment="1">
      <alignment vertical="center"/>
    </xf>
    <xf numFmtId="170" fontId="9" fillId="36" borderId="23" xfId="20" applyBorder="1"/>
    <xf numFmtId="170" fontId="9" fillId="36" borderId="85" xfId="20" applyBorder="1"/>
    <xf numFmtId="170" fontId="9" fillId="36" borderId="24" xfId="20" applyBorder="1"/>
    <xf numFmtId="0" fontId="3" fillId="0" borderId="88" xfId="0" applyFont="1" applyBorder="1" applyAlignment="1">
      <alignment horizontal="center" vertical="center"/>
    </xf>
    <xf numFmtId="0" fontId="3" fillId="0" borderId="89" xfId="0" applyFont="1" applyBorder="1" applyAlignment="1">
      <alignment vertical="center"/>
    </xf>
    <xf numFmtId="170" fontId="9" fillId="36" borderId="29" xfId="20" applyBorder="1"/>
    <xf numFmtId="0" fontId="4" fillId="0" borderId="0" xfId="0" applyFont="1" applyAlignment="1">
      <alignment horizontal="center"/>
    </xf>
    <xf numFmtId="0" fontId="86" fillId="0" borderId="77" xfId="0" applyFont="1" applyBorder="1" applyAlignment="1">
      <alignment horizontal="center" vertical="center" wrapText="1"/>
    </xf>
    <xf numFmtId="0" fontId="4" fillId="35" borderId="15" xfId="0" applyFont="1" applyFill="1" applyBorder="1" applyAlignment="1">
      <alignment horizontal="center" vertical="center" wrapText="1"/>
    </xf>
    <xf numFmtId="0" fontId="4" fillId="35" borderId="16" xfId="0" applyFont="1" applyFill="1" applyBorder="1" applyAlignment="1">
      <alignment horizontal="center" vertical="center" wrapText="1"/>
    </xf>
    <xf numFmtId="0" fontId="4" fillId="35" borderId="17" xfId="0" applyFont="1" applyFill="1" applyBorder="1" applyAlignment="1">
      <alignment horizontal="left" vertical="center" wrapText="1"/>
    </xf>
    <xf numFmtId="0" fontId="4" fillId="35" borderId="77" xfId="0" applyFont="1" applyFill="1" applyBorder="1" applyAlignment="1">
      <alignment horizontal="left" vertical="center" wrapText="1"/>
    </xf>
    <xf numFmtId="0" fontId="3" fillId="0" borderId="17" xfId="0" applyFont="1" applyBorder="1" applyAlignment="1">
      <alignment horizontal="right" vertical="center" wrapText="1"/>
    </xf>
    <xf numFmtId="0" fontId="100" fillId="0" borderId="17" xfId="0" applyFont="1" applyBorder="1" applyAlignment="1">
      <alignment horizontal="right" vertical="center" wrapText="1"/>
    </xf>
    <xf numFmtId="0" fontId="4" fillId="0" borderId="17" xfId="0" applyFont="1" applyBorder="1" applyAlignment="1">
      <alignment horizontal="left" vertical="center" wrapText="1"/>
    </xf>
    <xf numFmtId="0" fontId="4" fillId="0" borderId="0" xfId="20951" applyFont="1" applyAlignment="1" applyProtection="1">
      <alignment horizontal="left" vertical="center"/>
      <protection locked="0"/>
    </xf>
    <xf numFmtId="0" fontId="3" fillId="0" borderId="0" xfId="0" applyFont="1" applyAlignment="1">
      <alignment horizontal="left" vertical="center"/>
    </xf>
    <xf numFmtId="0" fontId="100" fillId="0" borderId="0" xfId="0" applyFont="1" applyAlignment="1">
      <alignment horizontal="left" vertical="center"/>
    </xf>
    <xf numFmtId="49" fontId="101" fillId="0" borderId="20" xfId="5" applyNumberFormat="1" applyFont="1" applyBorder="1" applyAlignment="1" applyProtection="1">
      <alignment horizontal="left" vertical="center"/>
      <protection locked="0"/>
    </xf>
    <xf numFmtId="0" fontId="102" fillId="0" borderId="21" xfId="9" applyFont="1" applyBorder="1" applyAlignment="1" applyProtection="1">
      <alignment horizontal="left" vertical="center" wrapText="1"/>
      <protection locked="0"/>
    </xf>
    <xf numFmtId="0" fontId="6" fillId="0" borderId="76" xfId="17" applyFill="1" applyBorder="1" applyAlignment="1" applyProtection="1"/>
    <xf numFmtId="49" fontId="84" fillId="0" borderId="76" xfId="0" applyNumberFormat="1" applyFont="1" applyBorder="1" applyAlignment="1">
      <alignment horizontal="right"/>
    </xf>
    <xf numFmtId="0" fontId="2" fillId="3" borderId="3" xfId="20949" applyFill="1" applyBorder="1" applyAlignment="1">
      <alignment horizontal="left" wrapText="1"/>
    </xf>
    <xf numFmtId="0" fontId="84" fillId="0" borderId="3" xfId="20949" applyFont="1" applyBorder="1" applyAlignment="1">
      <alignment horizontal="left" wrapText="1"/>
    </xf>
    <xf numFmtId="0" fontId="2" fillId="0" borderId="3" xfId="20949" applyBorder="1" applyAlignment="1">
      <alignment horizontal="left" wrapText="1"/>
    </xf>
    <xf numFmtId="0" fontId="2" fillId="0" borderId="2" xfId="20949" applyBorder="1" applyAlignment="1">
      <alignment horizontal="left" wrapText="1"/>
    </xf>
    <xf numFmtId="0" fontId="0" fillId="0" borderId="0" xfId="0" applyAlignment="1">
      <alignment wrapText="1"/>
    </xf>
    <xf numFmtId="0" fontId="100" fillId="0" borderId="95" xfId="0" applyFont="1" applyBorder="1" applyAlignment="1">
      <alignment horizontal="left" vertical="center" wrapText="1"/>
    </xf>
    <xf numFmtId="10" fontId="96" fillId="0" borderId="95" xfId="20950" applyNumberFormat="1" applyFont="1" applyFill="1" applyBorder="1" applyAlignment="1">
      <alignment horizontal="left" vertical="center" wrapText="1"/>
    </xf>
    <xf numFmtId="10" fontId="3" fillId="0" borderId="95" xfId="20950" applyNumberFormat="1" applyFont="1" applyFill="1" applyBorder="1" applyAlignment="1">
      <alignment horizontal="left" vertical="center" wrapText="1"/>
    </xf>
    <xf numFmtId="10" fontId="4" fillId="35" borderId="95" xfId="0" applyNumberFormat="1" applyFont="1" applyFill="1" applyBorder="1" applyAlignment="1">
      <alignment horizontal="left" vertical="center" wrapText="1"/>
    </xf>
    <xf numFmtId="10" fontId="100" fillId="0" borderId="95" xfId="20950" applyNumberFormat="1" applyFont="1" applyFill="1" applyBorder="1" applyAlignment="1">
      <alignment horizontal="left" vertical="center" wrapText="1"/>
    </xf>
    <xf numFmtId="10" fontId="4" fillId="35" borderId="95" xfId="20950" applyNumberFormat="1" applyFont="1" applyFill="1" applyBorder="1" applyAlignment="1">
      <alignment horizontal="left" vertical="center" wrapText="1"/>
    </xf>
    <xf numFmtId="10" fontId="4" fillId="35" borderId="95" xfId="0" applyNumberFormat="1" applyFont="1" applyFill="1" applyBorder="1" applyAlignment="1">
      <alignment horizontal="center" vertical="center" wrapText="1"/>
    </xf>
    <xf numFmtId="10" fontId="102" fillId="0" borderId="21" xfId="20950" applyNumberFormat="1" applyFont="1" applyFill="1" applyBorder="1" applyAlignment="1" applyProtection="1">
      <alignment horizontal="left" vertical="center"/>
    </xf>
    <xf numFmtId="0" fontId="4" fillId="35" borderId="95" xfId="0" applyFont="1" applyFill="1" applyBorder="1" applyAlignment="1">
      <alignment horizontal="left" vertical="center" wrapText="1"/>
    </xf>
    <xf numFmtId="0" fontId="3" fillId="0" borderId="95" xfId="0" applyFont="1" applyBorder="1" applyAlignment="1">
      <alignment horizontal="left" vertical="center" wrapText="1"/>
    </xf>
    <xf numFmtId="10" fontId="4" fillId="35" borderId="77" xfId="0" applyNumberFormat="1" applyFont="1" applyFill="1" applyBorder="1" applyAlignment="1">
      <alignment horizontal="left" vertical="center" wrapText="1"/>
    </xf>
    <xf numFmtId="10" fontId="4" fillId="35" borderId="77" xfId="20950" applyNumberFormat="1" applyFont="1" applyFill="1" applyBorder="1" applyAlignment="1">
      <alignment horizontal="left" vertical="center" wrapText="1"/>
    </xf>
    <xf numFmtId="0" fontId="4" fillId="35" borderId="77" xfId="0" applyFont="1" applyFill="1" applyBorder="1" applyAlignment="1">
      <alignment horizontal="center" vertical="center" wrapText="1"/>
    </xf>
    <xf numFmtId="0" fontId="4" fillId="35" borderId="78" xfId="0" applyFont="1" applyFill="1" applyBorder="1" applyAlignment="1">
      <alignment vertical="center" wrapText="1"/>
    </xf>
    <xf numFmtId="0" fontId="4" fillId="35" borderId="94" xfId="0" applyFont="1" applyFill="1" applyBorder="1" applyAlignment="1">
      <alignment vertical="center" wrapText="1"/>
    </xf>
    <xf numFmtId="0" fontId="4" fillId="35" borderId="65" xfId="0" applyFont="1" applyFill="1" applyBorder="1" applyAlignment="1">
      <alignment vertical="center" wrapText="1"/>
    </xf>
    <xf numFmtId="0" fontId="4" fillId="35" borderId="28" xfId="0" applyFont="1" applyFill="1" applyBorder="1" applyAlignment="1">
      <alignment vertical="center" wrapText="1"/>
    </xf>
    <xf numFmtId="0" fontId="84" fillId="0" borderId="95" xfId="0" applyFont="1" applyBorder="1"/>
    <xf numFmtId="0" fontId="6" fillId="0" borderId="95" xfId="17" applyFill="1" applyBorder="1" applyAlignment="1" applyProtection="1">
      <alignment horizontal="left" vertical="center"/>
    </xf>
    <xf numFmtId="0" fontId="6" fillId="0" borderId="95" xfId="17" applyBorder="1" applyAlignment="1" applyProtection="1"/>
    <xf numFmtId="0" fontId="6" fillId="0" borderId="95" xfId="17" applyFill="1" applyBorder="1" applyAlignment="1" applyProtection="1">
      <alignment horizontal="left" vertical="center" wrapText="1"/>
    </xf>
    <xf numFmtId="0" fontId="6" fillId="0" borderId="95" xfId="17" applyFill="1" applyBorder="1" applyAlignment="1" applyProtection="1"/>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2" fillId="0" borderId="3" xfId="0" applyFont="1" applyBorder="1" applyAlignment="1">
      <alignment wrapText="1"/>
    </xf>
    <xf numFmtId="0" fontId="84" fillId="0" borderId="18" xfId="0" applyFont="1" applyBorder="1"/>
    <xf numFmtId="0" fontId="45" fillId="0" borderId="18" xfId="0" applyFont="1" applyBorder="1" applyAlignment="1">
      <alignment horizontal="center" vertical="center" wrapText="1"/>
    </xf>
    <xf numFmtId="0" fontId="2" fillId="0" borderId="15" xfId="0" applyFont="1" applyBorder="1" applyAlignment="1">
      <alignment horizontal="left" vertical="center" wrapText="1" indent="1"/>
    </xf>
    <xf numFmtId="0" fontId="2" fillId="0" borderId="16" xfId="0" applyFont="1" applyBorder="1" applyAlignment="1">
      <alignment horizontal="left" vertical="center" wrapText="1" indent="1"/>
    </xf>
    <xf numFmtId="14" fontId="2" fillId="0" borderId="0" xfId="0" applyNumberFormat="1" applyFont="1"/>
    <xf numFmtId="170" fontId="2" fillId="36" borderId="0" xfId="20" applyFont="1"/>
    <xf numFmtId="170" fontId="2" fillId="36" borderId="92" xfId="20" applyFont="1" applyBorder="1"/>
    <xf numFmtId="0" fontId="2" fillId="2" borderId="17" xfId="0" applyFont="1" applyFill="1" applyBorder="1" applyAlignment="1">
      <alignment horizontal="right" vertical="center"/>
    </xf>
    <xf numFmtId="0" fontId="45" fillId="0" borderId="17" xfId="0" applyFont="1" applyBorder="1" applyAlignment="1">
      <alignment horizontal="center" vertical="center" wrapText="1"/>
    </xf>
    <xf numFmtId="0" fontId="2" fillId="2" borderId="20" xfId="0" applyFont="1" applyFill="1" applyBorder="1" applyAlignment="1">
      <alignment horizontal="right" vertical="center"/>
    </xf>
    <xf numFmtId="0" fontId="4" fillId="0" borderId="0" xfId="0" applyFont="1" applyAlignment="1">
      <alignment horizontal="center" wrapText="1"/>
    </xf>
    <xf numFmtId="0" fontId="3" fillId="3" borderId="52" xfId="0" applyFont="1" applyFill="1" applyBorder="1"/>
    <xf numFmtId="0" fontId="3" fillId="3" borderId="98" xfId="0" applyFont="1" applyFill="1" applyBorder="1" applyAlignment="1">
      <alignment wrapText="1"/>
    </xf>
    <xf numFmtId="0" fontId="3" fillId="3" borderId="99" xfId="0" applyFont="1" applyFill="1" applyBorder="1"/>
    <xf numFmtId="0" fontId="4" fillId="3" borderId="71" xfId="0" applyFont="1" applyFill="1" applyBorder="1" applyAlignment="1">
      <alignment horizontal="center" wrapText="1"/>
    </xf>
    <xf numFmtId="0" fontId="3" fillId="0" borderId="95" xfId="0" applyFont="1" applyBorder="1" applyAlignment="1">
      <alignment horizontal="center"/>
    </xf>
    <xf numFmtId="0" fontId="3" fillId="3" borderId="59"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92" xfId="0" applyFont="1" applyFill="1" applyBorder="1" applyAlignment="1">
      <alignment horizontal="center" vertical="center" wrapText="1"/>
    </xf>
    <xf numFmtId="0" fontId="3" fillId="0" borderId="17" xfId="0" applyFont="1" applyBorder="1"/>
    <xf numFmtId="0" fontId="3" fillId="0" borderId="95" xfId="0" applyFont="1" applyBorder="1" applyAlignment="1">
      <alignment wrapText="1"/>
    </xf>
    <xf numFmtId="166" fontId="3" fillId="0" borderId="95" xfId="7" applyNumberFormat="1" applyFont="1" applyBorder="1"/>
    <xf numFmtId="166" fontId="3" fillId="0" borderId="77" xfId="7" applyNumberFormat="1" applyFont="1" applyBorder="1"/>
    <xf numFmtId="0" fontId="99" fillId="0" borderId="95" xfId="0" applyFont="1" applyBorder="1" applyAlignment="1">
      <alignment horizontal="left" wrapText="1" indent="2"/>
    </xf>
    <xf numFmtId="170" fontId="9" fillId="36" borderId="95" xfId="20" applyBorder="1"/>
    <xf numFmtId="166" fontId="3" fillId="0" borderId="95" xfId="7" applyNumberFormat="1" applyFont="1" applyBorder="1" applyAlignment="1">
      <alignment vertical="center"/>
    </xf>
    <xf numFmtId="0" fontId="4" fillId="0" borderId="17" xfId="0" applyFont="1" applyBorder="1"/>
    <xf numFmtId="0" fontId="4" fillId="0" borderId="95" xfId="0" applyFont="1" applyBorder="1" applyAlignment="1">
      <alignment wrapText="1"/>
    </xf>
    <xf numFmtId="166" fontId="4" fillId="0" borderId="77" xfId="7" applyNumberFormat="1" applyFont="1" applyBorder="1"/>
    <xf numFmtId="0" fontId="109" fillId="3" borderId="59" xfId="0" applyFont="1" applyFill="1" applyBorder="1" applyAlignment="1">
      <alignment horizontal="left"/>
    </xf>
    <xf numFmtId="0" fontId="109" fillId="3" borderId="0" xfId="0" applyFont="1" applyFill="1" applyAlignment="1">
      <alignment horizontal="center"/>
    </xf>
    <xf numFmtId="166" fontId="3" fillId="3" borderId="0" xfId="7" applyNumberFormat="1" applyFont="1" applyFill="1" applyBorder="1"/>
    <xf numFmtId="166" fontId="3" fillId="3" borderId="0" xfId="7" applyNumberFormat="1" applyFont="1" applyFill="1" applyBorder="1" applyAlignment="1">
      <alignment vertical="center"/>
    </xf>
    <xf numFmtId="166" fontId="3" fillId="3" borderId="92" xfId="7" applyNumberFormat="1" applyFont="1" applyFill="1" applyBorder="1"/>
    <xf numFmtId="166" fontId="3" fillId="0" borderId="95" xfId="7" applyNumberFormat="1" applyFont="1" applyFill="1" applyBorder="1"/>
    <xf numFmtId="0" fontId="99" fillId="0" borderId="95"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92" xfId="0" applyFont="1" applyFill="1" applyBorder="1"/>
    <xf numFmtId="0" fontId="4" fillId="0" borderId="20" xfId="0" applyFont="1" applyBorder="1"/>
    <xf numFmtId="0" fontId="4" fillId="0" borderId="21" xfId="0" applyFont="1" applyBorder="1" applyAlignment="1">
      <alignment wrapText="1"/>
    </xf>
    <xf numFmtId="0" fontId="2" fillId="2" borderId="83" xfId="0" applyFont="1" applyFill="1" applyBorder="1" applyAlignment="1">
      <alignment horizontal="right" vertical="center"/>
    </xf>
    <xf numFmtId="0" fontId="2" fillId="0" borderId="93" xfId="0" applyFont="1" applyBorder="1" applyAlignment="1">
      <alignment vertical="center" wrapText="1"/>
    </xf>
    <xf numFmtId="192" fontId="2" fillId="2" borderId="93" xfId="0" applyNumberFormat="1" applyFont="1" applyFill="1" applyBorder="1" applyAlignment="1" applyProtection="1">
      <alignment vertical="center"/>
      <protection locked="0"/>
    </xf>
    <xf numFmtId="192" fontId="87" fillId="2" borderId="93" xfId="0" applyNumberFormat="1" applyFont="1" applyFill="1" applyBorder="1" applyAlignment="1" applyProtection="1">
      <alignment vertical="center"/>
      <protection locked="0"/>
    </xf>
    <xf numFmtId="192" fontId="87" fillId="2" borderId="87" xfId="0" applyNumberFormat="1" applyFont="1" applyFill="1" applyBorder="1" applyAlignment="1" applyProtection="1">
      <alignment vertical="center"/>
      <protection locked="0"/>
    </xf>
    <xf numFmtId="0" fontId="110" fillId="0" borderId="0" xfId="11" applyFont="1"/>
    <xf numFmtId="0" fontId="112" fillId="0" borderId="0" xfId="11" applyFont="1"/>
    <xf numFmtId="0" fontId="111" fillId="0" borderId="0" xfId="0" applyFont="1"/>
    <xf numFmtId="0" fontId="113" fillId="0" borderId="64" xfId="0" applyFont="1" applyBorder="1" applyAlignment="1">
      <alignment horizontal="left" vertical="center" wrapText="1"/>
    </xf>
    <xf numFmtId="0" fontId="6" fillId="0" borderId="110" xfId="17" applyBorder="1" applyAlignment="1" applyProtection="1"/>
    <xf numFmtId="0" fontId="111" fillId="0" borderId="0" xfId="0" applyFont="1" applyAlignment="1">
      <alignment horizontal="left" vertical="top" wrapText="1"/>
    </xf>
    <xf numFmtId="192" fontId="2" fillId="3" borderId="77" xfId="2" applyNumberFormat="1" applyFont="1" applyFill="1" applyBorder="1" applyAlignment="1" applyProtection="1">
      <alignment vertical="top" wrapText="1"/>
      <protection locked="0"/>
    </xf>
    <xf numFmtId="0" fontId="124" fillId="3" borderId="116" xfId="0" applyFont="1" applyFill="1" applyBorder="1" applyAlignment="1">
      <alignment horizontal="left" vertical="center" wrapText="1"/>
    </xf>
    <xf numFmtId="0" fontId="122" fillId="0" borderId="116" xfId="0" applyFont="1" applyBorder="1" applyAlignment="1">
      <alignment horizontal="left" vertical="center" wrapText="1"/>
    </xf>
    <xf numFmtId="0" fontId="124" fillId="0" borderId="116" xfId="0" applyFont="1" applyBorder="1" applyAlignment="1">
      <alignment horizontal="left" vertical="center" wrapText="1"/>
    </xf>
    <xf numFmtId="0" fontId="124" fillId="0" borderId="116" xfId="0" applyFont="1" applyBorder="1" applyAlignment="1">
      <alignment vertical="center" wrapText="1"/>
    </xf>
    <xf numFmtId="0" fontId="125" fillId="0" borderId="116" xfId="0" applyFont="1" applyBorder="1" applyAlignment="1">
      <alignment horizontal="left" vertical="center" wrapText="1" indent="1"/>
    </xf>
    <xf numFmtId="0" fontId="125" fillId="3" borderId="116" xfId="0" applyFont="1" applyFill="1" applyBorder="1" applyAlignment="1">
      <alignment horizontal="left" vertical="center" wrapText="1" indent="1"/>
    </xf>
    <xf numFmtId="0" fontId="124" fillId="3" borderId="117" xfId="0" applyFont="1" applyFill="1" applyBorder="1" applyAlignment="1">
      <alignment horizontal="left" vertical="center" wrapText="1"/>
    </xf>
    <xf numFmtId="0" fontId="124" fillId="3" borderId="118" xfId="0" applyFont="1" applyFill="1" applyBorder="1" applyAlignment="1">
      <alignment horizontal="left" vertical="center" wrapText="1"/>
    </xf>
    <xf numFmtId="0" fontId="123" fillId="3" borderId="116" xfId="0" applyFont="1" applyFill="1" applyBorder="1" applyAlignment="1">
      <alignment horizontal="left" vertical="center" wrapText="1" indent="1"/>
    </xf>
    <xf numFmtId="0" fontId="124" fillId="0" borderId="124" xfId="0" applyFont="1" applyBorder="1" applyAlignment="1">
      <alignment horizontal="justify" vertical="center" wrapText="1"/>
    </xf>
    <xf numFmtId="0" fontId="123" fillId="0" borderId="116" xfId="0" applyFont="1" applyBorder="1" applyAlignment="1">
      <alignment horizontal="left" vertical="center" wrapText="1" indent="1"/>
    </xf>
    <xf numFmtId="0" fontId="123" fillId="0" borderId="117" xfId="0" applyFont="1" applyBorder="1" applyAlignment="1">
      <alignment horizontal="left" vertical="center" wrapText="1" indent="1"/>
    </xf>
    <xf numFmtId="0" fontId="124" fillId="0" borderId="116" xfId="0" applyFont="1" applyBorder="1" applyAlignment="1">
      <alignment horizontal="justify" vertical="center" wrapText="1"/>
    </xf>
    <xf numFmtId="0" fontId="122" fillId="0" borderId="116" xfId="0" applyFont="1" applyBorder="1" applyAlignment="1">
      <alignment horizontal="justify" vertical="center" wrapText="1"/>
    </xf>
    <xf numFmtId="0" fontId="124" fillId="3" borderId="116" xfId="0" applyFont="1" applyFill="1" applyBorder="1" applyAlignment="1">
      <alignment horizontal="justify" vertical="center" wrapText="1"/>
    </xf>
    <xf numFmtId="0" fontId="124" fillId="0" borderId="117" xfId="0" applyFont="1" applyBorder="1" applyAlignment="1">
      <alignment horizontal="justify" vertical="center" wrapText="1"/>
    </xf>
    <xf numFmtId="0" fontId="124" fillId="0" borderId="118" xfId="0" applyFont="1" applyBorder="1" applyAlignment="1">
      <alignment horizontal="justify" vertical="center" wrapText="1"/>
    </xf>
    <xf numFmtId="0" fontId="122" fillId="0" borderId="116" xfId="0" applyFont="1" applyBorder="1" applyAlignment="1">
      <alignment vertical="center" wrapText="1"/>
    </xf>
    <xf numFmtId="0" fontId="123" fillId="0" borderId="116" xfId="0" applyFont="1" applyBorder="1" applyAlignment="1">
      <alignment horizontal="left" vertical="center" wrapText="1"/>
    </xf>
    <xf numFmtId="192" fontId="94" fillId="0" borderId="0" xfId="0" applyNumberFormat="1" applyFont="1" applyAlignment="1">
      <alignment horizontal="right"/>
    </xf>
    <xf numFmtId="168" fontId="88" fillId="0" borderId="55" xfId="0" applyNumberFormat="1" applyFont="1" applyBorder="1" applyAlignment="1">
      <alignment horizontal="center"/>
    </xf>
    <xf numFmtId="168" fontId="46" fillId="0" borderId="55" xfId="0" applyNumberFormat="1" applyFont="1" applyBorder="1" applyAlignment="1">
      <alignment horizontal="center"/>
    </xf>
    <xf numFmtId="0" fontId="114" fillId="0" borderId="119" xfId="0" applyFont="1" applyBorder="1"/>
    <xf numFmtId="49" fontId="116" fillId="0" borderId="119" xfId="5" applyNumberFormat="1" applyFont="1" applyBorder="1" applyAlignment="1" applyProtection="1">
      <alignment horizontal="right" vertical="center"/>
      <protection locked="0"/>
    </xf>
    <xf numFmtId="0" fontId="115" fillId="3" borderId="119" xfId="13" applyFont="1" applyFill="1" applyBorder="1" applyAlignment="1" applyProtection="1">
      <alignment horizontal="left" vertical="center" wrapText="1"/>
      <protection locked="0"/>
    </xf>
    <xf numFmtId="49" fontId="115" fillId="3" borderId="119" xfId="5" applyNumberFormat="1" applyFont="1" applyFill="1" applyBorder="1" applyAlignment="1" applyProtection="1">
      <alignment horizontal="right" vertical="center"/>
      <protection locked="0"/>
    </xf>
    <xf numFmtId="0" fontId="115" fillId="0" borderId="119" xfId="13" applyFont="1" applyBorder="1" applyAlignment="1" applyProtection="1">
      <alignment horizontal="left" vertical="center" wrapText="1"/>
      <protection locked="0"/>
    </xf>
    <xf numFmtId="49" fontId="115" fillId="0" borderId="119" xfId="5" applyNumberFormat="1" applyFont="1" applyBorder="1" applyAlignment="1" applyProtection="1">
      <alignment horizontal="right" vertical="center"/>
      <protection locked="0"/>
    </xf>
    <xf numFmtId="0" fontId="117" fillId="0" borderId="119" xfId="13" applyFont="1" applyBorder="1" applyAlignment="1" applyProtection="1">
      <alignment horizontal="left" vertical="center" wrapText="1"/>
      <protection locked="0"/>
    </xf>
    <xf numFmtId="0" fontId="114" fillId="0" borderId="119" xfId="0" applyFont="1" applyBorder="1" applyAlignment="1">
      <alignment horizontal="center" vertical="center" wrapText="1"/>
    </xf>
    <xf numFmtId="14" fontId="111" fillId="0" borderId="0" xfId="0" applyNumberFormat="1" applyFont="1"/>
    <xf numFmtId="43" fontId="96" fillId="0" borderId="0" xfId="7" applyFont="1"/>
    <xf numFmtId="0" fontId="111" fillId="0" borderId="0" xfId="0" applyFont="1" applyAlignment="1">
      <alignment wrapText="1"/>
    </xf>
    <xf numFmtId="0" fontId="110" fillId="0" borderId="119" xfId="0" applyFont="1" applyBorder="1"/>
    <xf numFmtId="0" fontId="110" fillId="0" borderId="119" xfId="0" applyFont="1" applyBorder="1" applyAlignment="1">
      <alignment horizontal="left" indent="8"/>
    </xf>
    <xf numFmtId="0" fontId="110" fillId="0" borderId="119" xfId="0" applyFont="1" applyBorder="1" applyAlignment="1">
      <alignment wrapText="1"/>
    </xf>
    <xf numFmtId="0" fontId="114" fillId="0" borderId="0" xfId="0" applyFont="1"/>
    <xf numFmtId="0" fontId="113" fillId="0" borderId="119" xfId="0" applyFont="1" applyBorder="1"/>
    <xf numFmtId="49" fontId="116" fillId="0" borderId="119" xfId="5" applyNumberFormat="1" applyFont="1" applyBorder="1" applyAlignment="1" applyProtection="1">
      <alignment horizontal="right" vertical="center" wrapText="1"/>
      <protection locked="0"/>
    </xf>
    <xf numFmtId="49" fontId="115" fillId="3" borderId="119" xfId="5" applyNumberFormat="1" applyFont="1" applyFill="1" applyBorder="1" applyAlignment="1" applyProtection="1">
      <alignment horizontal="right" vertical="center" wrapText="1"/>
      <protection locked="0"/>
    </xf>
    <xf numFmtId="49" fontId="115" fillId="0" borderId="119" xfId="5" applyNumberFormat="1" applyFont="1" applyBorder="1" applyAlignment="1" applyProtection="1">
      <alignment horizontal="right" vertical="center" wrapText="1"/>
      <protection locked="0"/>
    </xf>
    <xf numFmtId="0" fontId="110" fillId="0" borderId="119" xfId="0" applyFont="1" applyBorder="1" applyAlignment="1">
      <alignment horizontal="center" vertical="center" wrapText="1"/>
    </xf>
    <xf numFmtId="0" fontId="110" fillId="0" borderId="123" xfId="0" applyFont="1" applyBorder="1" applyAlignment="1">
      <alignment horizontal="center" vertical="center" wrapText="1"/>
    </xf>
    <xf numFmtId="0" fontId="110" fillId="0" borderId="119" xfId="0" applyFont="1" applyBorder="1" applyAlignment="1">
      <alignment horizontal="center" vertical="center"/>
    </xf>
    <xf numFmtId="0" fontId="110" fillId="0" borderId="0" xfId="0" applyFont="1"/>
    <xf numFmtId="0" fontId="110" fillId="0" borderId="0" xfId="0" applyFont="1" applyAlignment="1">
      <alignment wrapText="1"/>
    </xf>
    <xf numFmtId="14" fontId="110" fillId="0" borderId="0" xfId="0" applyNumberFormat="1" applyFont="1"/>
    <xf numFmtId="0" fontId="111" fillId="0" borderId="0" xfId="0" applyFont="1" applyAlignment="1">
      <alignment horizontal="left"/>
    </xf>
    <xf numFmtId="0" fontId="110" fillId="0" borderId="119" xfId="0" applyFont="1" applyBorder="1" applyAlignment="1">
      <alignment horizontal="left" vertical="center" wrapText="1"/>
    </xf>
    <xf numFmtId="0" fontId="113" fillId="0" borderId="119" xfId="0" applyFont="1" applyBorder="1" applyAlignment="1">
      <alignment horizontal="left" wrapText="1" indent="1"/>
    </xf>
    <xf numFmtId="0" fontId="113" fillId="0" borderId="119" xfId="0" applyFont="1" applyBorder="1" applyAlignment="1">
      <alignment horizontal="left" vertical="center" indent="1"/>
    </xf>
    <xf numFmtId="0" fontId="111" fillId="0" borderId="119" xfId="0" applyFont="1" applyBorder="1"/>
    <xf numFmtId="0" fontId="110" fillId="0" borderId="119" xfId="0" applyFont="1" applyBorder="1" applyAlignment="1">
      <alignment horizontal="left" wrapText="1" indent="1"/>
    </xf>
    <xf numFmtId="0" fontId="110" fillId="0" borderId="119" xfId="0" applyFont="1" applyBorder="1" applyAlignment="1">
      <alignment horizontal="left" indent="1"/>
    </xf>
    <xf numFmtId="0" fontId="110" fillId="0" borderId="119" xfId="0" applyFont="1" applyBorder="1" applyAlignment="1">
      <alignment horizontal="left" wrapText="1" indent="4"/>
    </xf>
    <xf numFmtId="0" fontId="110" fillId="0" borderId="119" xfId="0" applyFont="1" applyBorder="1" applyAlignment="1">
      <alignment horizontal="left" indent="3"/>
    </xf>
    <xf numFmtId="0" fontId="113" fillId="0" borderId="119" xfId="0" applyFont="1" applyBorder="1" applyAlignment="1">
      <alignment horizontal="left" indent="1"/>
    </xf>
    <xf numFmtId="0" fontId="111" fillId="77" borderId="119" xfId="0" applyFont="1" applyFill="1" applyBorder="1"/>
    <xf numFmtId="0" fontId="114" fillId="0" borderId="7" xfId="0" applyFont="1" applyBorder="1"/>
    <xf numFmtId="0" fontId="111" fillId="0" borderId="119" xfId="0" applyFont="1" applyBorder="1" applyAlignment="1">
      <alignment horizontal="left" wrapText="1" indent="2"/>
    </xf>
    <xf numFmtId="0" fontId="111" fillId="0" borderId="119" xfId="0" applyFont="1" applyBorder="1" applyAlignment="1">
      <alignment horizontal="left" wrapText="1"/>
    </xf>
    <xf numFmtId="0" fontId="113" fillId="75" borderId="119" xfId="0" applyFont="1" applyFill="1" applyBorder="1"/>
    <xf numFmtId="0" fontId="110" fillId="0" borderId="119" xfId="0" applyFont="1" applyBorder="1" applyAlignment="1">
      <alignment horizontal="center"/>
    </xf>
    <xf numFmtId="0" fontId="110" fillId="0" borderId="0" xfId="0" applyFont="1" applyAlignment="1">
      <alignment horizontal="center" vertical="center"/>
    </xf>
    <xf numFmtId="0" fontId="110" fillId="0" borderId="7" xfId="0" applyFont="1" applyBorder="1" applyAlignment="1">
      <alignment horizontal="center" vertical="center" wrapText="1"/>
    </xf>
    <xf numFmtId="0" fontId="110" fillId="0" borderId="7" xfId="0" applyFont="1" applyBorder="1" applyAlignment="1">
      <alignment wrapText="1"/>
    </xf>
    <xf numFmtId="0" fontId="110" fillId="0" borderId="0" xfId="0" applyFont="1" applyAlignment="1">
      <alignment horizontal="center" vertical="center" wrapText="1"/>
    </xf>
    <xf numFmtId="0" fontId="110" fillId="0" borderId="102" xfId="0" applyFont="1" applyBorder="1" applyAlignment="1">
      <alignment horizontal="center" vertical="center" wrapText="1"/>
    </xf>
    <xf numFmtId="0" fontId="110" fillId="0" borderId="122" xfId="0" applyFont="1" applyBorder="1" applyAlignment="1">
      <alignment horizontal="center" vertical="center" wrapText="1"/>
    </xf>
    <xf numFmtId="0" fontId="110" fillId="0" borderId="103" xfId="0" applyFont="1" applyBorder="1" applyAlignment="1">
      <alignment horizontal="center" vertical="center" wrapText="1"/>
    </xf>
    <xf numFmtId="0" fontId="110" fillId="0" borderId="22" xfId="0" applyFont="1" applyBorder="1"/>
    <xf numFmtId="0" fontId="110" fillId="0" borderId="21" xfId="0" applyFont="1" applyBorder="1"/>
    <xf numFmtId="0" fontId="110" fillId="0" borderId="24" xfId="0" applyFont="1" applyBorder="1"/>
    <xf numFmtId="49" fontId="110" fillId="0" borderId="20" xfId="0" applyNumberFormat="1" applyFont="1" applyBorder="1" applyAlignment="1">
      <alignment horizontal="left" wrapText="1" indent="1"/>
    </xf>
    <xf numFmtId="49" fontId="110" fillId="0" borderId="22" xfId="0" applyNumberFormat="1" applyFont="1" applyBorder="1" applyAlignment="1">
      <alignment horizontal="left" wrapText="1" indent="1"/>
    </xf>
    <xf numFmtId="0" fontId="110" fillId="0" borderId="20" xfId="0" applyFont="1" applyBorder="1" applyAlignment="1">
      <alignment horizontal="left" wrapText="1" indent="1"/>
    </xf>
    <xf numFmtId="0" fontId="110" fillId="0" borderId="77" xfId="0" applyFont="1" applyBorder="1"/>
    <xf numFmtId="0" fontId="110" fillId="0" borderId="122" xfId="0" applyFont="1" applyBorder="1"/>
    <xf numFmtId="49" fontId="110" fillId="0" borderId="17" xfId="0" applyNumberFormat="1" applyFont="1" applyBorder="1" applyAlignment="1">
      <alignment horizontal="left" wrapText="1" indent="1"/>
    </xf>
    <xf numFmtId="49" fontId="110" fillId="0" borderId="77" xfId="0" applyNumberFormat="1" applyFont="1" applyBorder="1" applyAlignment="1">
      <alignment horizontal="left" wrapText="1" indent="1"/>
    </xf>
    <xf numFmtId="0" fontId="110" fillId="0" borderId="17" xfId="0" applyFont="1" applyBorder="1" applyAlignment="1">
      <alignment horizontal="left" wrapText="1" indent="1"/>
    </xf>
    <xf numFmtId="49" fontId="110" fillId="0" borderId="17" xfId="0" applyNumberFormat="1" applyFont="1" applyBorder="1" applyAlignment="1">
      <alignment horizontal="left" wrapText="1" indent="3"/>
    </xf>
    <xf numFmtId="49" fontId="110" fillId="0" borderId="77" xfId="0" applyNumberFormat="1" applyFont="1" applyBorder="1" applyAlignment="1">
      <alignment horizontal="left" wrapText="1" indent="3"/>
    </xf>
    <xf numFmtId="49" fontId="110" fillId="0" borderId="17" xfId="0" applyNumberFormat="1" applyFont="1" applyBorder="1" applyAlignment="1">
      <alignment horizontal="left" wrapText="1" indent="2"/>
    </xf>
    <xf numFmtId="49" fontId="110" fillId="0" borderId="77" xfId="0" applyNumberFormat="1" applyFont="1" applyBorder="1" applyAlignment="1">
      <alignment horizontal="left" wrapText="1" indent="2"/>
    </xf>
    <xf numFmtId="49" fontId="110" fillId="0" borderId="17" xfId="0" applyNumberFormat="1" applyFont="1" applyBorder="1" applyAlignment="1">
      <alignment horizontal="left" vertical="top" wrapText="1" indent="2"/>
    </xf>
    <xf numFmtId="49" fontId="110" fillId="0" borderId="77" xfId="0" applyNumberFormat="1" applyFont="1" applyBorder="1" applyAlignment="1">
      <alignment horizontal="left" vertical="top" wrapText="1" indent="2"/>
    </xf>
    <xf numFmtId="0" fontId="110" fillId="78" borderId="77" xfId="0" applyFont="1" applyFill="1" applyBorder="1"/>
    <xf numFmtId="0" fontId="110" fillId="78" borderId="119" xfId="0" applyFont="1" applyFill="1" applyBorder="1"/>
    <xf numFmtId="0" fontId="110" fillId="78" borderId="122" xfId="0" applyFont="1" applyFill="1" applyBorder="1"/>
    <xf numFmtId="0" fontId="110" fillId="78" borderId="17" xfId="0" applyFont="1" applyFill="1" applyBorder="1"/>
    <xf numFmtId="49" fontId="110" fillId="0" borderId="77" xfId="0" applyNumberFormat="1" applyFont="1" applyBorder="1" applyAlignment="1">
      <alignment horizontal="left" indent="1"/>
    </xf>
    <xf numFmtId="0" fontId="110" fillId="0" borderId="17" xfId="0" applyFont="1" applyBorder="1" applyAlignment="1">
      <alignment horizontal="left" indent="1"/>
    </xf>
    <xf numFmtId="49" fontId="110" fillId="0" borderId="17" xfId="0" applyNumberFormat="1" applyFont="1" applyBorder="1" applyAlignment="1">
      <alignment horizontal="left" indent="1"/>
    </xf>
    <xf numFmtId="49" fontId="110" fillId="0" borderId="17" xfId="0" applyNumberFormat="1" applyFont="1" applyBorder="1" applyAlignment="1">
      <alignment horizontal="left" indent="3"/>
    </xf>
    <xf numFmtId="49" fontId="110" fillId="0" borderId="77" xfId="0" applyNumberFormat="1" applyFont="1" applyBorder="1" applyAlignment="1">
      <alignment horizontal="left" indent="3"/>
    </xf>
    <xf numFmtId="0" fontId="110" fillId="0" borderId="17" xfId="0" applyFont="1" applyBorder="1" applyAlignment="1">
      <alignment horizontal="left" indent="2"/>
    </xf>
    <xf numFmtId="0" fontId="110" fillId="0" borderId="77" xfId="0" applyFont="1" applyBorder="1" applyAlignment="1">
      <alignment horizontal="left" indent="2"/>
    </xf>
    <xf numFmtId="0" fontId="110" fillId="0" borderId="77" xfId="0" applyFont="1" applyBorder="1" applyAlignment="1">
      <alignment horizontal="left" indent="1"/>
    </xf>
    <xf numFmtId="0" fontId="113" fillId="0" borderId="17" xfId="0" applyFont="1" applyBorder="1"/>
    <xf numFmtId="0" fontId="113" fillId="0" borderId="60" xfId="0" applyFont="1" applyBorder="1"/>
    <xf numFmtId="0" fontId="110" fillId="0" borderId="63" xfId="0" applyFont="1" applyBorder="1"/>
    <xf numFmtId="0" fontId="110" fillId="0" borderId="71" xfId="0" applyFont="1" applyBorder="1" applyAlignment="1">
      <alignment horizontal="center" vertical="center" wrapText="1"/>
    </xf>
    <xf numFmtId="0" fontId="110" fillId="0" borderId="77" xfId="0" applyFont="1" applyBorder="1" applyAlignment="1">
      <alignment horizontal="center" vertical="center" wrapText="1"/>
    </xf>
    <xf numFmtId="0" fontId="110" fillId="0" borderId="0" xfId="0" applyFont="1" applyAlignment="1">
      <alignment horizontal="left"/>
    </xf>
    <xf numFmtId="0" fontId="113" fillId="0" borderId="119" xfId="0" applyFont="1" applyBorder="1" applyAlignment="1">
      <alignment horizontal="left" vertical="center" wrapText="1"/>
    </xf>
    <xf numFmtId="0" fontId="110" fillId="0" borderId="119" xfId="0" applyFont="1" applyBorder="1" applyAlignment="1">
      <alignment horizontal="center" vertical="center" textRotation="90" wrapText="1"/>
    </xf>
    <xf numFmtId="0" fontId="115" fillId="0" borderId="0" xfId="0" applyFont="1"/>
    <xf numFmtId="0" fontId="94" fillId="0" borderId="0" xfId="0" applyFont="1" applyAlignment="1">
      <alignment wrapText="1"/>
    </xf>
    <xf numFmtId="0" fontId="115" fillId="0" borderId="119" xfId="0" applyFont="1" applyBorder="1"/>
    <xf numFmtId="0" fontId="113" fillId="0" borderId="119" xfId="0" applyFont="1" applyBorder="1" applyAlignment="1">
      <alignment horizontal="center" vertical="center" wrapText="1"/>
    </xf>
    <xf numFmtId="0" fontId="115" fillId="0" borderId="0" xfId="0" applyFont="1" applyAlignment="1">
      <alignment horizontal="center" vertical="center"/>
    </xf>
    <xf numFmtId="0" fontId="131" fillId="0" borderId="0" xfId="0" applyFont="1"/>
    <xf numFmtId="0" fontId="110" fillId="0" borderId="114" xfId="0" applyFont="1" applyBorder="1" applyAlignment="1">
      <alignment horizontal="left" vertical="center" wrapText="1" indent="1" readingOrder="1"/>
    </xf>
    <xf numFmtId="0" fontId="131" fillId="0" borderId="119" xfId="0" applyFont="1" applyBorder="1" applyAlignment="1">
      <alignment horizontal="left" indent="3"/>
    </xf>
    <xf numFmtId="0" fontId="113" fillId="0" borderId="119" xfId="0" applyFont="1" applyBorder="1" applyAlignment="1">
      <alignment vertical="center" wrapText="1" readingOrder="1"/>
    </xf>
    <xf numFmtId="0" fontId="131" fillId="0" borderId="119" xfId="0" applyFont="1" applyBorder="1" applyAlignment="1">
      <alignment horizontal="left" indent="2"/>
    </xf>
    <xf numFmtId="0" fontId="115" fillId="0" borderId="123" xfId="0" applyFont="1" applyBorder="1"/>
    <xf numFmtId="0" fontId="110" fillId="0" borderId="115" xfId="0" applyFont="1" applyBorder="1" applyAlignment="1">
      <alignment vertical="center" wrapText="1" readingOrder="1"/>
    </xf>
    <xf numFmtId="0" fontId="131" fillId="0" borderId="123" xfId="0" applyFont="1" applyBorder="1" applyAlignment="1">
      <alignment horizontal="left" indent="2"/>
    </xf>
    <xf numFmtId="0" fontId="110" fillId="0" borderId="114" xfId="0" applyFont="1" applyBorder="1" applyAlignment="1">
      <alignment vertical="center" wrapText="1" readingOrder="1"/>
    </xf>
    <xf numFmtId="0" fontId="110" fillId="0" borderId="113" xfId="0" applyFont="1" applyBorder="1" applyAlignment="1">
      <alignment vertical="center" wrapText="1" readingOrder="1"/>
    </xf>
    <xf numFmtId="0" fontId="131" fillId="0" borderId="7" xfId="0" applyFont="1" applyBorder="1"/>
    <xf numFmtId="168" fontId="132" fillId="79" borderId="54" xfId="0" applyNumberFormat="1" applyFont="1" applyFill="1" applyBorder="1" applyAlignment="1">
      <alignment horizontal="center"/>
    </xf>
    <xf numFmtId="0" fontId="96" fillId="0" borderId="0" xfId="11" applyFont="1"/>
    <xf numFmtId="0" fontId="96" fillId="0" borderId="0" xfId="0" applyFont="1"/>
    <xf numFmtId="14" fontId="3" fillId="0" borderId="0" xfId="0" applyNumberFormat="1" applyFont="1"/>
    <xf numFmtId="0" fontId="133" fillId="0" borderId="0" xfId="11" applyFont="1"/>
    <xf numFmtId="0" fontId="134" fillId="0" borderId="0" xfId="0" applyFont="1"/>
    <xf numFmtId="0" fontId="135" fillId="80" borderId="15" xfId="0" applyFont="1" applyFill="1" applyBorder="1" applyAlignment="1">
      <alignment horizontal="center" vertical="center"/>
    </xf>
    <xf numFmtId="0" fontId="135" fillId="80" borderId="16" xfId="0" applyFont="1" applyFill="1" applyBorder="1" applyAlignment="1">
      <alignment horizontal="center" vertical="center"/>
    </xf>
    <xf numFmtId="0" fontId="135" fillId="81" borderId="119" xfId="0" applyFont="1" applyFill="1" applyBorder="1" applyAlignment="1">
      <alignment horizontal="left" vertical="center"/>
    </xf>
    <xf numFmtId="193" fontId="135" fillId="81" borderId="77" xfId="7" applyNumberFormat="1" applyFont="1" applyFill="1" applyBorder="1" applyAlignment="1">
      <alignment horizontal="left" vertical="center"/>
    </xf>
    <xf numFmtId="49" fontId="137" fillId="0" borderId="119" xfId="0" applyNumberFormat="1" applyFont="1" applyBorder="1" applyAlignment="1">
      <alignment horizontal="left" vertical="center"/>
    </xf>
    <xf numFmtId="193" fontId="137" fillId="0" borderId="77" xfId="7" applyNumberFormat="1" applyFont="1" applyFill="1" applyBorder="1" applyAlignment="1">
      <alignment horizontal="left" vertical="center"/>
    </xf>
    <xf numFmtId="0" fontId="137" fillId="0" borderId="119" xfId="0" applyFont="1" applyBorder="1" applyAlignment="1">
      <alignment horizontal="left" vertical="center"/>
    </xf>
    <xf numFmtId="0" fontId="135" fillId="0" borderId="119" xfId="0" applyFont="1" applyBorder="1" applyAlignment="1">
      <alignment horizontal="left" vertical="center"/>
    </xf>
    <xf numFmtId="10" fontId="96" fillId="0" borderId="77" xfId="0" applyNumberFormat="1" applyFont="1" applyBorder="1" applyAlignment="1">
      <alignment horizontal="right" vertical="center" wrapText="1"/>
    </xf>
    <xf numFmtId="0" fontId="139" fillId="82" borderId="21" xfId="0" applyFont="1" applyFill="1" applyBorder="1" applyAlignment="1">
      <alignment horizontal="left" vertical="center"/>
    </xf>
    <xf numFmtId="10" fontId="133" fillId="83" borderId="22" xfId="0" applyNumberFormat="1" applyFont="1" applyFill="1" applyBorder="1" applyAlignment="1">
      <alignment horizontal="right" vertical="center" wrapText="1"/>
    </xf>
    <xf numFmtId="0" fontId="140" fillId="0" borderId="0" xfId="0" applyFont="1" applyAlignment="1">
      <alignment vertical="top" wrapText="1"/>
    </xf>
    <xf numFmtId="0" fontId="142" fillId="0" borderId="0" xfId="0" applyFont="1" applyAlignment="1">
      <alignment vertical="top"/>
    </xf>
    <xf numFmtId="0" fontId="142" fillId="0" borderId="0" xfId="0" applyFont="1" applyAlignment="1">
      <alignment vertical="top" wrapText="1"/>
    </xf>
    <xf numFmtId="0" fontId="0" fillId="0" borderId="1" xfId="0" applyBorder="1"/>
    <xf numFmtId="0" fontId="3" fillId="84" borderId="119" xfId="0" applyFont="1" applyFill="1" applyBorder="1" applyAlignment="1">
      <alignment horizontal="center" vertical="center" wrapText="1"/>
    </xf>
    <xf numFmtId="0" fontId="4" fillId="83" borderId="119" xfId="0" applyFont="1" applyFill="1" applyBorder="1" applyAlignment="1">
      <alignment vertical="center" wrapText="1"/>
    </xf>
    <xf numFmtId="193" fontId="4" fillId="83" borderId="119" xfId="7" applyNumberFormat="1" applyFont="1" applyFill="1" applyBorder="1" applyAlignment="1">
      <alignment vertical="center"/>
    </xf>
    <xf numFmtId="193" fontId="4" fillId="83" borderId="77" xfId="7" applyNumberFormat="1" applyFont="1" applyFill="1" applyBorder="1" applyAlignment="1">
      <alignment vertical="center"/>
    </xf>
    <xf numFmtId="0" fontId="137" fillId="81" borderId="119" xfId="0" applyFont="1" applyFill="1" applyBorder="1" applyAlignment="1">
      <alignment horizontal="left" vertical="center" wrapText="1" indent="3"/>
    </xf>
    <xf numFmtId="193" fontId="4" fillId="35" borderId="119" xfId="7" applyNumberFormat="1" applyFont="1" applyFill="1" applyBorder="1" applyAlignment="1">
      <alignment vertical="center"/>
    </xf>
    <xf numFmtId="0" fontId="143" fillId="81" borderId="119" xfId="0" applyFont="1" applyFill="1" applyBorder="1" applyAlignment="1">
      <alignment horizontal="left" vertical="center" wrapText="1" indent="5"/>
    </xf>
    <xf numFmtId="0" fontId="144" fillId="80" borderId="119" xfId="0" applyFont="1" applyFill="1" applyBorder="1" applyAlignment="1">
      <alignment horizontal="left" vertical="center" wrapText="1" indent="1"/>
    </xf>
    <xf numFmtId="193" fontId="144" fillId="80" borderId="119" xfId="7" applyNumberFormat="1" applyFont="1" applyFill="1" applyBorder="1" applyAlignment="1">
      <alignment vertical="center"/>
    </xf>
    <xf numFmtId="193" fontId="144" fillId="82" borderId="77" xfId="7" applyNumberFormat="1" applyFont="1" applyFill="1" applyBorder="1" applyAlignment="1">
      <alignment vertical="center"/>
    </xf>
    <xf numFmtId="193" fontId="145" fillId="81" borderId="119" xfId="7" applyNumberFormat="1" applyFont="1" applyFill="1" applyBorder="1" applyAlignment="1">
      <alignment vertical="center"/>
    </xf>
    <xf numFmtId="193" fontId="145" fillId="82" borderId="77" xfId="7" applyNumberFormat="1" applyFont="1" applyFill="1" applyBorder="1" applyAlignment="1">
      <alignment vertical="center"/>
    </xf>
    <xf numFmtId="193" fontId="145" fillId="81" borderId="21" xfId="7" applyNumberFormat="1" applyFont="1" applyFill="1" applyBorder="1" applyAlignment="1">
      <alignment vertical="center"/>
    </xf>
    <xf numFmtId="193" fontId="145" fillId="82" borderId="22" xfId="7" applyNumberFormat="1" applyFont="1" applyFill="1" applyBorder="1" applyAlignment="1">
      <alignment vertical="center"/>
    </xf>
    <xf numFmtId="0" fontId="349" fillId="0" borderId="0" xfId="0" applyFont="1"/>
    <xf numFmtId="170" fontId="9" fillId="36" borderId="92" xfId="20" applyBorder="1"/>
    <xf numFmtId="0" fontId="94" fillId="0" borderId="180" xfId="0" applyFont="1" applyBorder="1" applyAlignment="1">
      <alignment horizontal="center" vertical="center" wrapText="1"/>
    </xf>
    <xf numFmtId="0" fontId="348" fillId="0" borderId="0" xfId="0" applyFont="1"/>
    <xf numFmtId="0" fontId="94" fillId="0" borderId="0" xfId="0" applyFont="1"/>
    <xf numFmtId="0" fontId="350" fillId="0" borderId="0" xfId="0" applyFont="1"/>
    <xf numFmtId="14" fontId="94" fillId="0" borderId="0" xfId="0" applyNumberFormat="1" applyFont="1"/>
    <xf numFmtId="0" fontId="352" fillId="3" borderId="116" xfId="0" applyFont="1" applyFill="1" applyBorder="1" applyAlignment="1">
      <alignment horizontal="left" vertical="center" wrapText="1"/>
    </xf>
    <xf numFmtId="0" fontId="120" fillId="0" borderId="116" xfId="0" applyFont="1" applyBorder="1" applyAlignment="1">
      <alignment horizontal="left" vertical="center" wrapText="1"/>
    </xf>
    <xf numFmtId="0" fontId="352" fillId="0" borderId="116" xfId="0" applyFont="1" applyBorder="1" applyAlignment="1">
      <alignment horizontal="left" vertical="center" wrapText="1"/>
    </xf>
    <xf numFmtId="0" fontId="352" fillId="0" borderId="116" xfId="0" applyFont="1" applyBorder="1" applyAlignment="1">
      <alignment vertical="center" wrapText="1"/>
    </xf>
    <xf numFmtId="0" fontId="353" fillId="0" borderId="116" xfId="0" applyFont="1" applyBorder="1" applyAlignment="1">
      <alignment horizontal="left" vertical="center" wrapText="1" indent="1"/>
    </xf>
    <xf numFmtId="0" fontId="353" fillId="3" borderId="116" xfId="0" applyFont="1" applyFill="1" applyBorder="1" applyAlignment="1">
      <alignment horizontal="left" vertical="center" wrapText="1" indent="1"/>
    </xf>
    <xf numFmtId="0" fontId="352" fillId="3" borderId="117" xfId="0" applyFont="1" applyFill="1" applyBorder="1" applyAlignment="1">
      <alignment horizontal="left" vertical="center" wrapText="1"/>
    </xf>
    <xf numFmtId="0" fontId="352" fillId="3" borderId="118" xfId="0" applyFont="1" applyFill="1" applyBorder="1" applyAlignment="1">
      <alignment horizontal="left" vertical="center" wrapText="1"/>
    </xf>
    <xf numFmtId="0" fontId="94" fillId="3" borderId="116" xfId="0" applyFont="1" applyFill="1" applyBorder="1" applyAlignment="1">
      <alignment horizontal="left" vertical="center" wrapText="1" indent="1"/>
    </xf>
    <xf numFmtId="0" fontId="94" fillId="0" borderId="116" xfId="0" applyFont="1" applyBorder="1" applyAlignment="1">
      <alignment horizontal="left" vertical="center" wrapText="1" indent="1"/>
    </xf>
    <xf numFmtId="0" fontId="94" fillId="0" borderId="117" xfId="0" applyFont="1" applyBorder="1" applyAlignment="1">
      <alignment horizontal="left" vertical="center" wrapText="1" indent="1"/>
    </xf>
    <xf numFmtId="0" fontId="350" fillId="0" borderId="0" xfId="0" applyFont="1" applyAlignment="1">
      <alignment horizontal="center"/>
    </xf>
    <xf numFmtId="0" fontId="350" fillId="0" borderId="0" xfId="0" applyFont="1" applyAlignment="1">
      <alignment horizontal="left" vertical="center"/>
    </xf>
    <xf numFmtId="0" fontId="6" fillId="0" borderId="186" xfId="17" applyFill="1" applyBorder="1" applyAlignment="1" applyProtection="1"/>
    <xf numFmtId="49" fontId="84" fillId="0" borderId="186" xfId="0" applyNumberFormat="1" applyFont="1" applyBorder="1" applyAlignment="1">
      <alignment horizontal="right"/>
    </xf>
    <xf numFmtId="0" fontId="84" fillId="0" borderId="186" xfId="0" applyFont="1" applyBorder="1"/>
    <xf numFmtId="0" fontId="355" fillId="3" borderId="0" xfId="37364" applyFont="1" applyFill="1" applyAlignment="1" applyProtection="1">
      <alignment vertical="center"/>
      <protection locked="0"/>
    </xf>
    <xf numFmtId="0" fontId="131" fillId="3" borderId="186" xfId="5" applyFont="1" applyFill="1" applyBorder="1" applyAlignment="1" applyProtection="1">
      <alignment vertical="center" wrapText="1"/>
      <protection locked="0"/>
    </xf>
    <xf numFmtId="0" fontId="131" fillId="0" borderId="186" xfId="37365" applyFont="1" applyBorder="1" applyAlignment="1" applyProtection="1">
      <alignment horizontal="center" vertical="center" wrapText="1"/>
      <protection locked="0"/>
    </xf>
    <xf numFmtId="3" fontId="131" fillId="3" borderId="186" xfId="1" applyNumberFormat="1" applyFont="1" applyFill="1" applyBorder="1" applyAlignment="1" applyProtection="1">
      <alignment horizontal="center" vertical="center" wrapText="1"/>
      <protection locked="0"/>
    </xf>
    <xf numFmtId="9" fontId="131" fillId="3" borderId="186" xfId="15" applyNumberFormat="1" applyFont="1" applyFill="1" applyBorder="1" applyAlignment="1" applyProtection="1">
      <alignment horizontal="center" vertical="center" wrapText="1"/>
      <protection locked="0"/>
    </xf>
    <xf numFmtId="0" fontId="131" fillId="3" borderId="186" xfId="37365" applyFont="1" applyFill="1" applyBorder="1" applyAlignment="1" applyProtection="1">
      <alignment horizontal="center" vertical="center" wrapText="1"/>
      <protection locked="0"/>
    </xf>
    <xf numFmtId="0" fontId="355" fillId="3" borderId="186" xfId="37365" applyFont="1" applyFill="1" applyBorder="1" applyProtection="1">
      <protection locked="0"/>
    </xf>
    <xf numFmtId="3" fontId="131" fillId="151" borderId="186" xfId="5" applyNumberFormat="1" applyFont="1" applyFill="1" applyBorder="1"/>
    <xf numFmtId="0" fontId="356" fillId="3" borderId="186" xfId="37365" applyFont="1" applyFill="1" applyBorder="1" applyAlignment="1" applyProtection="1">
      <alignment horizontal="right"/>
      <protection locked="0"/>
    </xf>
    <xf numFmtId="359" fontId="131" fillId="151" borderId="186" xfId="5" applyNumberFormat="1" applyFont="1" applyFill="1" applyBorder="1" applyProtection="1">
      <protection locked="0"/>
    </xf>
    <xf numFmtId="166" fontId="131" fillId="151" borderId="186" xfId="1" applyNumberFormat="1" applyFont="1" applyFill="1" applyBorder="1" applyAlignment="1" applyProtection="1"/>
    <xf numFmtId="0" fontId="131" fillId="3" borderId="186" xfId="37365" applyFont="1" applyFill="1" applyBorder="1" applyAlignment="1" applyProtection="1">
      <alignment horizontal="left" vertical="center"/>
      <protection locked="0"/>
    </xf>
    <xf numFmtId="3" fontId="131" fillId="3" borderId="186" xfId="5" applyNumberFormat="1" applyFont="1" applyFill="1" applyBorder="1" applyProtection="1">
      <protection locked="0"/>
    </xf>
    <xf numFmtId="0" fontId="131" fillId="3" borderId="186" xfId="5" applyFont="1" applyFill="1" applyBorder="1" applyProtection="1">
      <protection locked="0"/>
    </xf>
    <xf numFmtId="0" fontId="357" fillId="3" borderId="186" xfId="37365" applyFont="1" applyFill="1" applyBorder="1" applyAlignment="1" applyProtection="1">
      <alignment horizontal="right"/>
      <protection locked="0"/>
    </xf>
    <xf numFmtId="0" fontId="131" fillId="0" borderId="186" xfId="37365" applyFont="1" applyBorder="1" applyAlignment="1" applyProtection="1">
      <alignment horizontal="left" vertical="center"/>
      <protection locked="0"/>
    </xf>
    <xf numFmtId="0" fontId="355" fillId="3" borderId="186" xfId="16" applyFont="1" applyFill="1" applyBorder="1" applyProtection="1">
      <protection locked="0"/>
    </xf>
    <xf numFmtId="3" fontId="355" fillId="75" borderId="186" xfId="16" applyNumberFormat="1" applyFont="1" applyFill="1" applyBorder="1"/>
    <xf numFmtId="0" fontId="360" fillId="0" borderId="0" xfId="37364" applyFont="1" applyAlignment="1" applyProtection="1">
      <alignment vertical="center"/>
      <protection locked="0"/>
    </xf>
    <xf numFmtId="0" fontId="131" fillId="0" borderId="186" xfId="37365" applyFont="1" applyBorder="1" applyAlignment="1" applyProtection="1">
      <alignment horizontal="center" vertical="top" wrapText="1"/>
      <protection locked="0"/>
    </xf>
    <xf numFmtId="0" fontId="355" fillId="3" borderId="186" xfId="37365" applyFont="1" applyFill="1" applyBorder="1" applyAlignment="1" applyProtection="1">
      <alignment wrapText="1"/>
      <protection locked="0"/>
    </xf>
    <xf numFmtId="3" fontId="131" fillId="0" borderId="186" xfId="5" applyNumberFormat="1" applyFont="1" applyBorder="1"/>
    <xf numFmtId="0" fontId="120" fillId="75" borderId="96" xfId="20952" applyFont="1" applyFill="1" applyBorder="1">
      <alignment vertical="center"/>
    </xf>
    <xf numFmtId="0" fontId="120" fillId="75" borderId="97" xfId="20952" applyFont="1" applyFill="1" applyBorder="1">
      <alignment vertical="center"/>
    </xf>
    <xf numFmtId="0" fontId="120" fillId="75" borderId="94" xfId="20952" applyFont="1" applyFill="1" applyBorder="1">
      <alignment vertical="center"/>
    </xf>
    <xf numFmtId="166" fontId="120" fillId="75" borderId="94" xfId="7" applyNumberFormat="1" applyFont="1" applyFill="1" applyBorder="1" applyAlignment="1">
      <alignment horizontal="right" vertical="center"/>
    </xf>
    <xf numFmtId="0" fontId="120" fillId="76" borderId="97" xfId="20952" applyFont="1" applyFill="1" applyBorder="1">
      <alignment vertical="center"/>
    </xf>
    <xf numFmtId="0" fontId="120" fillId="3" borderId="97" xfId="20952" applyFont="1" applyFill="1" applyBorder="1">
      <alignment vertical="center"/>
    </xf>
    <xf numFmtId="0" fontId="94" fillId="69" borderId="93" xfId="20952" applyFont="1" applyFill="1" applyBorder="1" applyAlignment="1">
      <alignment horizontal="center" vertical="center"/>
    </xf>
    <xf numFmtId="0" fontId="94" fillId="69" borderId="94" xfId="20952" applyFont="1" applyFill="1" applyBorder="1" applyAlignment="1">
      <alignment horizontal="left" vertical="center" wrapText="1"/>
    </xf>
    <xf numFmtId="166" fontId="94" fillId="0" borderId="95" xfId="7" applyNumberFormat="1" applyFont="1" applyFill="1" applyBorder="1" applyAlignment="1" applyProtection="1">
      <alignment horizontal="right" vertical="center"/>
      <protection locked="0"/>
    </xf>
    <xf numFmtId="0" fontId="120" fillId="76" borderId="95" xfId="20952" applyFont="1" applyFill="1" applyBorder="1" applyAlignment="1">
      <alignment horizontal="center" vertical="center"/>
    </xf>
    <xf numFmtId="0" fontId="120" fillId="76" borderId="97" xfId="20952" applyFont="1" applyFill="1" applyBorder="1" applyAlignment="1">
      <alignment vertical="top" wrapText="1"/>
    </xf>
    <xf numFmtId="0" fontId="94" fillId="69" borderId="97" xfId="20952" applyFont="1" applyFill="1" applyBorder="1" applyAlignment="1">
      <alignment vertical="center" wrapText="1"/>
    </xf>
    <xf numFmtId="0" fontId="94" fillId="69" borderId="94" xfId="20952" applyFont="1" applyFill="1" applyBorder="1" applyAlignment="1">
      <alignment horizontal="left" vertical="center"/>
    </xf>
    <xf numFmtId="360" fontId="94" fillId="0" borderId="95" xfId="7" applyNumberFormat="1" applyFont="1" applyFill="1" applyBorder="1" applyAlignment="1" applyProtection="1">
      <alignment horizontal="right" vertical="center"/>
      <protection locked="0"/>
    </xf>
    <xf numFmtId="0" fontId="94" fillId="3" borderId="93" xfId="20952" applyFont="1" applyFill="1" applyBorder="1" applyAlignment="1">
      <alignment horizontal="center" vertical="center"/>
    </xf>
    <xf numFmtId="166" fontId="94" fillId="76" borderId="95" xfId="7" applyNumberFormat="1" applyFont="1" applyFill="1" applyBorder="1" applyAlignment="1" applyProtection="1">
      <alignment horizontal="right" vertical="center"/>
      <protection locked="0"/>
    </xf>
    <xf numFmtId="166" fontId="94" fillId="3" borderId="95" xfId="7" applyNumberFormat="1" applyFont="1" applyFill="1" applyBorder="1" applyAlignment="1" applyProtection="1">
      <alignment horizontal="right" vertical="center"/>
      <protection locked="0"/>
    </xf>
    <xf numFmtId="0" fontId="94" fillId="69" borderId="95" xfId="20952" applyFont="1" applyFill="1" applyBorder="1" applyAlignment="1">
      <alignment horizontal="center" vertical="center"/>
    </xf>
    <xf numFmtId="0" fontId="350" fillId="0" borderId="0" xfId="0" applyFont="1" applyAlignment="1">
      <alignment wrapText="1"/>
    </xf>
    <xf numFmtId="0" fontId="106" fillId="69" borderId="193" xfId="20952" applyFont="1" applyFill="1" applyBorder="1" applyAlignment="1" applyProtection="1">
      <alignment horizontal="center" vertical="center"/>
      <protection locked="0"/>
    </xf>
    <xf numFmtId="0" fontId="107" fillId="76" borderId="186" xfId="20952" applyFont="1" applyFill="1" applyBorder="1" applyAlignment="1" applyProtection="1">
      <alignment horizontal="center" vertical="center"/>
      <protection locked="0"/>
    </xf>
    <xf numFmtId="166" fontId="105" fillId="76" borderId="186" xfId="948" applyNumberFormat="1" applyFont="1" applyFill="1" applyBorder="1" applyAlignment="1" applyProtection="1">
      <alignment horizontal="right" vertical="center"/>
    </xf>
    <xf numFmtId="9" fontId="94" fillId="0" borderId="95" xfId="7" applyNumberFormat="1" applyFont="1" applyFill="1" applyBorder="1" applyAlignment="1" applyProtection="1">
      <alignment horizontal="right" vertical="center"/>
      <protection locked="0"/>
    </xf>
    <xf numFmtId="166" fontId="3" fillId="0" borderId="186" xfId="7" applyNumberFormat="1" applyFont="1" applyFill="1" applyBorder="1" applyAlignment="1">
      <alignment vertical="center"/>
    </xf>
    <xf numFmtId="166" fontId="3" fillId="0" borderId="186" xfId="7" applyNumberFormat="1" applyFont="1" applyFill="1" applyBorder="1"/>
    <xf numFmtId="9" fontId="2" fillId="0" borderId="3" xfId="0" applyNumberFormat="1" applyFont="1" applyBorder="1" applyAlignment="1" applyProtection="1">
      <alignment horizontal="right" vertical="center" wrapText="1"/>
      <protection locked="0"/>
    </xf>
    <xf numFmtId="9" fontId="84" fillId="0" borderId="3" xfId="0" applyNumberFormat="1" applyFont="1" applyBorder="1" applyAlignment="1" applyProtection="1">
      <alignment vertical="center" wrapText="1"/>
      <protection locked="0"/>
    </xf>
    <xf numFmtId="9" fontId="84" fillId="0" borderId="18" xfId="0" applyNumberFormat="1" applyFont="1" applyBorder="1" applyAlignment="1" applyProtection="1">
      <alignment vertical="center" wrapText="1"/>
      <protection locked="0"/>
    </xf>
    <xf numFmtId="9" fontId="2" fillId="2" borderId="93" xfId="0" applyNumberFormat="1" applyFont="1" applyFill="1" applyBorder="1" applyAlignment="1" applyProtection="1">
      <alignment vertical="center"/>
      <protection locked="0"/>
    </xf>
    <xf numFmtId="9" fontId="84" fillId="0" borderId="19" xfId="0" applyNumberFormat="1" applyFont="1" applyBorder="1"/>
    <xf numFmtId="0" fontId="2" fillId="0" borderId="199" xfId="0" applyFont="1" applyBorder="1" applyAlignment="1">
      <alignment vertical="center"/>
    </xf>
    <xf numFmtId="0" fontId="2" fillId="0" borderId="200" xfId="0" applyFont="1" applyBorder="1" applyAlignment="1">
      <alignment wrapText="1"/>
    </xf>
    <xf numFmtId="0" fontId="6" fillId="0" borderId="3" xfId="17" applyBorder="1" applyAlignment="1" applyProtection="1"/>
    <xf numFmtId="9" fontId="2" fillId="2" borderId="3" xfId="20950" applyFont="1" applyFill="1" applyBorder="1" applyAlignment="1" applyProtection="1">
      <alignment vertical="center"/>
      <protection locked="0"/>
    </xf>
    <xf numFmtId="9" fontId="87" fillId="2" borderId="3" xfId="20950" applyFont="1" applyFill="1" applyBorder="1" applyAlignment="1" applyProtection="1">
      <alignment vertical="center"/>
      <protection locked="0"/>
    </xf>
    <xf numFmtId="9" fontId="87" fillId="2" borderId="18" xfId="20950" applyFont="1" applyFill="1" applyBorder="1" applyAlignment="1" applyProtection="1">
      <alignment vertical="center"/>
      <protection locked="0"/>
    </xf>
    <xf numFmtId="9" fontId="2" fillId="36" borderId="0" xfId="20950" applyFont="1" applyFill="1"/>
    <xf numFmtId="9" fontId="2" fillId="36" borderId="92" xfId="20950" applyFont="1" applyFill="1" applyBorder="1"/>
    <xf numFmtId="9" fontId="84" fillId="0" borderId="3" xfId="20950" applyFont="1" applyBorder="1" applyAlignment="1" applyProtection="1">
      <alignment horizontal="center" vertical="center" wrapText="1"/>
      <protection locked="0"/>
    </xf>
    <xf numFmtId="9" fontId="84" fillId="0" borderId="18" xfId="20950" applyFont="1" applyBorder="1" applyAlignment="1" applyProtection="1">
      <alignment horizontal="center" vertical="center" wrapText="1"/>
      <protection locked="0"/>
    </xf>
    <xf numFmtId="166" fontId="114" fillId="0" borderId="119" xfId="7" applyNumberFormat="1" applyFont="1" applyBorder="1"/>
    <xf numFmtId="9" fontId="2" fillId="2" borderId="21" xfId="20950" applyFont="1" applyFill="1" applyBorder="1" applyAlignment="1" applyProtection="1">
      <alignment vertical="center"/>
      <protection locked="0"/>
    </xf>
    <xf numFmtId="9" fontId="87" fillId="2" borderId="21" xfId="20950" applyFont="1" applyFill="1" applyBorder="1" applyAlignment="1" applyProtection="1">
      <alignment vertical="center"/>
      <protection locked="0"/>
    </xf>
    <xf numFmtId="9" fontId="87" fillId="2" borderId="22" xfId="20950" applyFont="1" applyFill="1" applyBorder="1" applyAlignment="1" applyProtection="1">
      <alignment vertical="center"/>
      <protection locked="0"/>
    </xf>
    <xf numFmtId="9" fontId="87" fillId="2" borderId="93" xfId="20950" applyFont="1" applyFill="1" applyBorder="1" applyAlignment="1" applyProtection="1">
      <alignment vertical="center"/>
      <protection locked="0"/>
    </xf>
    <xf numFmtId="0" fontId="2" fillId="0" borderId="201" xfId="11" applyBorder="1" applyAlignment="1">
      <alignment vertical="center"/>
    </xf>
    <xf numFmtId="0" fontId="2" fillId="0" borderId="202" xfId="11" applyBorder="1" applyAlignment="1">
      <alignment vertical="center"/>
    </xf>
    <xf numFmtId="0" fontId="45" fillId="0" borderId="202" xfId="11" applyFont="1" applyBorder="1" applyAlignment="1">
      <alignment horizontal="center" vertical="center"/>
    </xf>
    <xf numFmtId="0" fontId="45" fillId="0" borderId="203" xfId="11" applyFont="1" applyBorder="1" applyAlignment="1">
      <alignment horizontal="center" vertical="center"/>
    </xf>
    <xf numFmtId="0" fontId="86" fillId="0" borderId="186" xfId="0" applyFont="1" applyBorder="1" applyAlignment="1">
      <alignment horizontal="center" vertical="center" wrapText="1"/>
    </xf>
    <xf numFmtId="0" fontId="0" fillId="0" borderId="17" xfId="0" applyBorder="1" applyAlignment="1">
      <alignment horizontal="center"/>
    </xf>
    <xf numFmtId="0" fontId="122" fillId="3" borderId="186" xfId="20954" applyFont="1" applyFill="1" applyBorder="1" applyAlignment="1">
      <alignment horizontal="left" vertical="center" wrapText="1"/>
    </xf>
    <xf numFmtId="43" fontId="84" fillId="0" borderId="186" xfId="7" applyFont="1" applyFill="1" applyBorder="1" applyAlignment="1">
      <alignment horizontal="center" vertical="center"/>
    </xf>
    <xf numFmtId="43" fontId="84" fillId="0" borderId="77" xfId="7" applyFont="1" applyFill="1" applyBorder="1" applyAlignment="1">
      <alignment horizontal="center" vertical="center"/>
    </xf>
    <xf numFmtId="0" fontId="123" fillId="0" borderId="186" xfId="20954" applyFont="1" applyBorder="1" applyAlignment="1">
      <alignment horizontal="left" vertical="center" wrapText="1" indent="1"/>
    </xf>
    <xf numFmtId="0" fontId="123" fillId="3" borderId="186" xfId="20954" applyFont="1" applyFill="1" applyBorder="1" applyAlignment="1">
      <alignment horizontal="left" vertical="center" wrapText="1" indent="1"/>
    </xf>
    <xf numFmtId="0" fontId="125" fillId="0" borderId="186" xfId="20954" applyFont="1" applyBorder="1" applyAlignment="1">
      <alignment horizontal="left" vertical="center" wrapText="1" indent="1"/>
    </xf>
    <xf numFmtId="192" fontId="86" fillId="35" borderId="22" xfId="0" applyNumberFormat="1" applyFont="1" applyFill="1" applyBorder="1" applyAlignment="1">
      <alignment horizontal="center" vertical="center"/>
    </xf>
    <xf numFmtId="166" fontId="3" fillId="0" borderId="77" xfId="7" applyNumberFormat="1" applyFont="1" applyBorder="1" applyAlignment="1">
      <alignment horizontal="right" vertical="center"/>
    </xf>
    <xf numFmtId="166" fontId="3" fillId="0" borderId="22" xfId="7" applyNumberFormat="1" applyFont="1" applyBorder="1" applyAlignment="1">
      <alignment horizontal="right" vertical="center"/>
    </xf>
    <xf numFmtId="0" fontId="3" fillId="0" borderId="204" xfId="0" applyFont="1" applyBorder="1" applyAlignment="1">
      <alignment horizontal="center" vertical="center" wrapText="1"/>
    </xf>
    <xf numFmtId="192" fontId="350" fillId="0" borderId="11" xfId="0" applyNumberFormat="1" applyFont="1" applyBorder="1" applyAlignment="1">
      <alignment horizontal="center" vertical="center"/>
    </xf>
    <xf numFmtId="192" fontId="362" fillId="0" borderId="11" xfId="0" applyNumberFormat="1" applyFont="1" applyBorder="1" applyAlignment="1">
      <alignment horizontal="center" vertical="center"/>
    </xf>
    <xf numFmtId="192" fontId="351" fillId="0" borderId="11" xfId="0" applyNumberFormat="1" applyFont="1" applyBorder="1" applyAlignment="1">
      <alignment horizontal="center" vertical="center"/>
    </xf>
    <xf numFmtId="192" fontId="351" fillId="0" borderId="13" xfId="0" applyNumberFormat="1" applyFont="1" applyBorder="1" applyAlignment="1">
      <alignment horizontal="center" vertical="center"/>
    </xf>
    <xf numFmtId="192" fontId="351" fillId="0" borderId="12" xfId="0" applyNumberFormat="1" applyFont="1" applyBorder="1" applyAlignment="1">
      <alignment horizontal="center" vertical="center"/>
    </xf>
    <xf numFmtId="192" fontId="132" fillId="0" borderId="12" xfId="0" applyNumberFormat="1" applyFont="1" applyBorder="1" applyAlignment="1">
      <alignment vertical="center"/>
    </xf>
    <xf numFmtId="0" fontId="3" fillId="0" borderId="205" xfId="0" applyFont="1" applyBorder="1"/>
    <xf numFmtId="0" fontId="3" fillId="0" borderId="206" xfId="0" applyFont="1" applyBorder="1"/>
    <xf numFmtId="0" fontId="3" fillId="0" borderId="202" xfId="0" applyFont="1" applyBorder="1" applyAlignment="1">
      <alignment horizontal="center" vertical="center"/>
    </xf>
    <xf numFmtId="0" fontId="3" fillId="0" borderId="207" xfId="0" applyFont="1" applyBorder="1" applyAlignment="1">
      <alignment horizontal="center" vertical="center"/>
    </xf>
    <xf numFmtId="0" fontId="3" fillId="0" borderId="203" xfId="0" applyFont="1" applyBorder="1" applyAlignment="1">
      <alignment horizontal="center" vertical="center"/>
    </xf>
    <xf numFmtId="0" fontId="84" fillId="0" borderId="186" xfId="0" applyFont="1" applyBorder="1" applyAlignment="1">
      <alignment horizontal="center" vertical="center" wrapText="1"/>
    </xf>
    <xf numFmtId="0" fontId="2" fillId="3" borderId="186" xfId="11" applyFill="1" applyBorder="1" applyAlignment="1">
      <alignment horizontal="left" vertical="center" wrapText="1"/>
    </xf>
    <xf numFmtId="192" fontId="84" fillId="0" borderId="186" xfId="0" applyNumberFormat="1" applyFont="1" applyBorder="1"/>
    <xf numFmtId="168" fontId="84" fillId="0" borderId="77" xfId="0" applyNumberFormat="1" applyFont="1" applyBorder="1"/>
    <xf numFmtId="168" fontId="84" fillId="35" borderId="22" xfId="0" applyNumberFormat="1" applyFont="1" applyFill="1" applyBorder="1"/>
    <xf numFmtId="166" fontId="3" fillId="0" borderId="25" xfId="7" applyNumberFormat="1" applyFont="1" applyBorder="1" applyAlignment="1">
      <alignment vertical="center"/>
    </xf>
    <xf numFmtId="166" fontId="3" fillId="0" borderId="16" xfId="7" applyNumberFormat="1" applyFont="1" applyBorder="1" applyAlignment="1">
      <alignment vertical="center"/>
    </xf>
    <xf numFmtId="166" fontId="3" fillId="0" borderId="86" xfId="7" applyNumberFormat="1" applyFont="1" applyBorder="1" applyAlignment="1">
      <alignment vertical="center"/>
    </xf>
    <xf numFmtId="166" fontId="3" fillId="0" borderId="87" xfId="7" applyNumberFormat="1" applyFont="1" applyBorder="1" applyAlignment="1">
      <alignment vertical="center"/>
    </xf>
    <xf numFmtId="167" fontId="3" fillId="0" borderId="90" xfId="20950" applyNumberFormat="1" applyFont="1" applyBorder="1" applyAlignment="1">
      <alignment vertical="center"/>
    </xf>
    <xf numFmtId="167" fontId="3" fillId="0" borderId="91" xfId="20950" applyNumberFormat="1" applyFont="1" applyBorder="1" applyAlignment="1">
      <alignment vertical="center"/>
    </xf>
    <xf numFmtId="166" fontId="3" fillId="0" borderId="81" xfId="7" applyNumberFormat="1" applyFont="1" applyBorder="1" applyAlignment="1">
      <alignment vertical="center"/>
    </xf>
    <xf numFmtId="166" fontId="3" fillId="0" borderId="60" xfId="7" applyNumberFormat="1" applyFont="1" applyBorder="1" applyAlignment="1">
      <alignment vertical="center"/>
    </xf>
    <xf numFmtId="166" fontId="3" fillId="0" borderId="76" xfId="7" applyNumberFormat="1" applyFont="1" applyBorder="1" applyAlignment="1">
      <alignment vertical="center"/>
    </xf>
    <xf numFmtId="166" fontId="3" fillId="0" borderId="82" xfId="7" applyNumberFormat="1" applyFont="1" applyBorder="1" applyAlignment="1">
      <alignment vertical="center"/>
    </xf>
    <xf numFmtId="166" fontId="3" fillId="0" borderId="77" xfId="7" applyNumberFormat="1" applyFont="1" applyBorder="1" applyAlignment="1">
      <alignment vertical="center"/>
    </xf>
    <xf numFmtId="166" fontId="3" fillId="0" borderId="21" xfId="7" applyNumberFormat="1" applyFont="1" applyBorder="1" applyAlignment="1">
      <alignment vertical="center"/>
    </xf>
    <xf numFmtId="166" fontId="3" fillId="0" borderId="23" xfId="7" applyNumberFormat="1" applyFont="1" applyBorder="1" applyAlignment="1">
      <alignment vertical="center"/>
    </xf>
    <xf numFmtId="166" fontId="3" fillId="0" borderId="22" xfId="7" applyNumberFormat="1" applyFont="1" applyBorder="1" applyAlignment="1">
      <alignment vertical="center"/>
    </xf>
    <xf numFmtId="9" fontId="4" fillId="0" borderId="22" xfId="20950" applyFont="1" applyBorder="1"/>
    <xf numFmtId="166" fontId="110" fillId="0" borderId="119" xfId="7" applyNumberFormat="1" applyFont="1" applyBorder="1"/>
    <xf numFmtId="166" fontId="110" fillId="35" borderId="119" xfId="7" applyNumberFormat="1" applyFont="1" applyFill="1" applyBorder="1"/>
    <xf numFmtId="166" fontId="113" fillId="0" borderId="119" xfId="7" applyNumberFormat="1" applyFont="1" applyBorder="1"/>
    <xf numFmtId="0" fontId="2" fillId="0" borderId="208" xfId="0" applyFont="1" applyBorder="1" applyAlignment="1">
      <alignment horizontal="left" vertical="center" wrapText="1"/>
    </xf>
    <xf numFmtId="192" fontId="2" fillId="0" borderId="209" xfId="0" applyNumberFormat="1" applyFont="1" applyBorder="1" applyAlignment="1">
      <alignment horizontal="right"/>
    </xf>
    <xf numFmtId="192" fontId="2" fillId="35" borderId="210" xfId="0" applyNumberFormat="1" applyFont="1" applyFill="1" applyBorder="1" applyAlignment="1">
      <alignment horizontal="right"/>
    </xf>
    <xf numFmtId="0" fontId="84" fillId="0" borderId="212" xfId="0" applyFont="1" applyBorder="1" applyAlignment="1">
      <alignment horizontal="center"/>
    </xf>
    <xf numFmtId="192" fontId="2" fillId="0" borderId="213" xfId="0" applyNumberFormat="1" applyFont="1" applyBorder="1" applyAlignment="1">
      <alignment horizontal="right"/>
    </xf>
    <xf numFmtId="192" fontId="2" fillId="35" borderId="213" xfId="0" applyNumberFormat="1" applyFont="1" applyFill="1" applyBorder="1" applyAlignment="1">
      <alignment horizontal="right"/>
    </xf>
    <xf numFmtId="0" fontId="2" fillId="0" borderId="211" xfId="0" applyFont="1" applyBorder="1" applyAlignment="1">
      <alignment horizontal="left" vertical="center" wrapText="1"/>
    </xf>
    <xf numFmtId="192" fontId="2" fillId="0" borderId="211" xfId="0" applyNumberFormat="1" applyFont="1" applyBorder="1" applyAlignment="1">
      <alignment horizontal="right"/>
    </xf>
    <xf numFmtId="192" fontId="2" fillId="35" borderId="211" xfId="0" applyNumberFormat="1" applyFont="1" applyFill="1" applyBorder="1" applyAlignment="1">
      <alignment horizontal="right"/>
    </xf>
    <xf numFmtId="0" fontId="45" fillId="0" borderId="211" xfId="0" applyFont="1" applyBorder="1" applyAlignment="1">
      <alignment vertical="center" wrapText="1"/>
    </xf>
    <xf numFmtId="10" fontId="84" fillId="0" borderId="19" xfId="0" applyNumberFormat="1" applyFont="1" applyBorder="1"/>
    <xf numFmtId="9" fontId="2" fillId="2" borderId="3" xfId="20950" applyNumberFormat="1" applyFont="1" applyFill="1" applyBorder="1" applyAlignment="1" applyProtection="1">
      <alignment vertical="center"/>
      <protection locked="0"/>
    </xf>
    <xf numFmtId="0" fontId="94" fillId="0" borderId="211" xfId="0" applyFont="1" applyBorder="1" applyAlignment="1">
      <alignment horizontal="center" vertical="center" wrapText="1"/>
    </xf>
    <xf numFmtId="0" fontId="94" fillId="0" borderId="215" xfId="0" applyFont="1" applyBorder="1" applyAlignment="1">
      <alignment horizontal="center" vertical="center" wrapText="1"/>
    </xf>
    <xf numFmtId="0" fontId="351" fillId="0" borderId="211" xfId="0" applyFont="1" applyBorder="1" applyAlignment="1">
      <alignment horizontal="center" vertical="center"/>
    </xf>
    <xf numFmtId="0" fontId="350" fillId="0" borderId="214" xfId="0" applyFont="1" applyBorder="1" applyAlignment="1">
      <alignment horizontal="center"/>
    </xf>
    <xf numFmtId="0" fontId="120" fillId="3" borderId="211" xfId="20954" applyFont="1" applyFill="1" applyBorder="1" applyAlignment="1">
      <alignment horizontal="left" vertical="center" wrapText="1"/>
    </xf>
    <xf numFmtId="166" fontId="350" fillId="0" borderId="211" xfId="7" applyNumberFormat="1" applyFont="1" applyBorder="1"/>
    <xf numFmtId="166" fontId="350" fillId="35" borderId="211" xfId="7" applyNumberFormat="1" applyFont="1" applyFill="1" applyBorder="1"/>
    <xf numFmtId="166" fontId="350" fillId="35" borderId="215" xfId="7" applyNumberFormat="1" applyFont="1" applyFill="1" applyBorder="1"/>
    <xf numFmtId="0" fontId="94" fillId="0" borderId="211" xfId="20954" applyFont="1" applyBorder="1" applyAlignment="1">
      <alignment horizontal="left" vertical="center" wrapText="1" indent="1"/>
    </xf>
    <xf numFmtId="0" fontId="94" fillId="3" borderId="211" xfId="20954" applyFont="1" applyFill="1" applyBorder="1" applyAlignment="1">
      <alignment horizontal="left" vertical="center" wrapText="1" indent="1"/>
    </xf>
    <xf numFmtId="166" fontId="350" fillId="0" borderId="211" xfId="7" applyNumberFormat="1" applyFont="1" applyBorder="1" applyAlignment="1">
      <alignment vertical="center"/>
    </xf>
    <xf numFmtId="166" fontId="350" fillId="35" borderId="211" xfId="7" applyNumberFormat="1" applyFont="1" applyFill="1" applyBorder="1" applyAlignment="1">
      <alignment vertical="center"/>
    </xf>
    <xf numFmtId="166" fontId="350" fillId="35" borderId="215" xfId="7" applyNumberFormat="1" applyFont="1" applyFill="1" applyBorder="1" applyAlignment="1">
      <alignment vertical="center"/>
    </xf>
    <xf numFmtId="0" fontId="353" fillId="0" borderId="211" xfId="20954" applyFont="1" applyBorder="1" applyAlignment="1">
      <alignment horizontal="left" vertical="center" wrapText="1" indent="1"/>
    </xf>
    <xf numFmtId="0" fontId="352" fillId="0" borderId="211" xfId="0" applyFont="1" applyBorder="1" applyAlignment="1">
      <alignment horizontal="left" vertical="center" wrapText="1"/>
    </xf>
    <xf numFmtId="0" fontId="352" fillId="0" borderId="211" xfId="20954" applyFont="1" applyBorder="1" applyAlignment="1">
      <alignment horizontal="center" vertical="center" wrapText="1"/>
    </xf>
    <xf numFmtId="0" fontId="352" fillId="0" borderId="211" xfId="20954" applyFont="1" applyBorder="1" applyAlignment="1">
      <alignment horizontal="left" vertical="center" wrapText="1"/>
    </xf>
    <xf numFmtId="0" fontId="352" fillId="0" borderId="211" xfId="0" applyFont="1" applyBorder="1" applyAlignment="1">
      <alignment vertical="center" wrapText="1"/>
    </xf>
    <xf numFmtId="0" fontId="352" fillId="3" borderId="211" xfId="20954" applyFont="1" applyFill="1" applyBorder="1" applyAlignment="1">
      <alignment horizontal="left" vertical="center" wrapText="1"/>
    </xf>
    <xf numFmtId="0" fontId="354" fillId="0" borderId="0" xfId="0" applyFont="1" applyBorder="1" applyAlignment="1">
      <alignment horizontal="justify"/>
    </xf>
    <xf numFmtId="0" fontId="350" fillId="0" borderId="216" xfId="0" applyFont="1" applyBorder="1" applyAlignment="1">
      <alignment horizontal="center"/>
    </xf>
    <xf numFmtId="0" fontId="352" fillId="0" borderId="209" xfId="0" applyFont="1" applyBorder="1" applyAlignment="1">
      <alignment horizontal="left" vertical="center" wrapText="1"/>
    </xf>
    <xf numFmtId="166" fontId="350" fillId="0" borderId="209" xfId="7" applyNumberFormat="1" applyFont="1" applyBorder="1"/>
    <xf numFmtId="166" fontId="350" fillId="35" borderId="209" xfId="7" applyNumberFormat="1" applyFont="1" applyFill="1" applyBorder="1"/>
    <xf numFmtId="166" fontId="350" fillId="35" borderId="210" xfId="7" applyNumberFormat="1" applyFont="1" applyFill="1" applyBorder="1"/>
    <xf numFmtId="0" fontId="2" fillId="0" borderId="211" xfId="0" applyFont="1" applyBorder="1" applyAlignment="1">
      <alignment horizontal="center" vertical="center" wrapText="1"/>
    </xf>
    <xf numFmtId="0" fontId="2" fillId="0" borderId="215" xfId="0" applyFont="1" applyBorder="1" applyAlignment="1">
      <alignment horizontal="center" vertical="center" wrapText="1"/>
    </xf>
    <xf numFmtId="0" fontId="0" fillId="0" borderId="214" xfId="0" applyBorder="1" applyAlignment="1">
      <alignment horizontal="center" vertical="center"/>
    </xf>
    <xf numFmtId="166" fontId="0" fillId="0" borderId="211" xfId="7" applyNumberFormat="1" applyFont="1" applyBorder="1"/>
    <xf numFmtId="166" fontId="0" fillId="35" borderId="211" xfId="7" applyNumberFormat="1" applyFont="1" applyFill="1" applyBorder="1"/>
    <xf numFmtId="166" fontId="0" fillId="35" borderId="215" xfId="7" applyNumberFormat="1" applyFont="1" applyFill="1" applyBorder="1"/>
    <xf numFmtId="0" fontId="124" fillId="0" borderId="217" xfId="0" applyFont="1" applyBorder="1" applyAlignment="1">
      <alignment vertical="center" wrapText="1"/>
    </xf>
    <xf numFmtId="0" fontId="0" fillId="0" borderId="216" xfId="0" applyBorder="1" applyAlignment="1">
      <alignment horizontal="center" vertical="center"/>
    </xf>
    <xf numFmtId="0" fontId="124" fillId="3" borderId="209" xfId="0" applyFont="1" applyFill="1" applyBorder="1" applyAlignment="1">
      <alignment vertical="center" wrapText="1"/>
    </xf>
    <xf numFmtId="166" fontId="0" fillId="0" borderId="209" xfId="7" applyNumberFormat="1" applyFont="1" applyBorder="1"/>
    <xf numFmtId="166" fontId="0" fillId="35" borderId="209" xfId="7" applyNumberFormat="1" applyFont="1" applyFill="1" applyBorder="1"/>
    <xf numFmtId="166" fontId="0" fillId="35" borderId="210" xfId="7" applyNumberFormat="1" applyFont="1" applyFill="1" applyBorder="1"/>
    <xf numFmtId="0" fontId="84" fillId="0" borderId="214" xfId="0" applyFont="1" applyBorder="1" applyAlignment="1">
      <alignment horizontal="center"/>
    </xf>
    <xf numFmtId="0" fontId="45" fillId="0" borderId="187" xfId="0" applyFont="1" applyBorder="1" applyAlignment="1">
      <alignment vertical="center" wrapText="1"/>
    </xf>
    <xf numFmtId="192" fontId="2" fillId="35" borderId="215" xfId="0" applyNumberFormat="1" applyFont="1" applyFill="1" applyBorder="1" applyAlignment="1">
      <alignment horizontal="right"/>
    </xf>
    <xf numFmtId="0" fontId="2" fillId="0" borderId="187" xfId="0" applyFont="1" applyBorder="1" applyAlignment="1">
      <alignment horizontal="left" vertical="center" wrapText="1" indent="4"/>
    </xf>
    <xf numFmtId="0" fontId="2" fillId="0" borderId="211" xfId="0" applyFont="1" applyBorder="1" applyAlignment="1" applyProtection="1">
      <alignment horizontal="left" vertical="center" indent="11"/>
      <protection locked="0"/>
    </xf>
    <xf numFmtId="0" fontId="46" fillId="0" borderId="211" xfId="0" applyFont="1" applyBorder="1" applyAlignment="1" applyProtection="1">
      <alignment horizontal="left" vertical="center" indent="17"/>
      <protection locked="0"/>
    </xf>
    <xf numFmtId="0" fontId="86" fillId="0" borderId="211" xfId="0" applyFont="1" applyBorder="1" applyAlignment="1">
      <alignment vertical="center"/>
    </xf>
    <xf numFmtId="0" fontId="2" fillId="0" borderId="187" xfId="0" applyFont="1" applyBorder="1" applyAlignment="1">
      <alignment horizontal="left" vertical="center" wrapText="1"/>
    </xf>
    <xf numFmtId="192" fontId="94" fillId="0" borderId="211" xfId="0" applyNumberFormat="1" applyFont="1" applyBorder="1" applyAlignment="1">
      <alignment horizontal="right"/>
    </xf>
    <xf numFmtId="192" fontId="94" fillId="35" borderId="211" xfId="0" applyNumberFormat="1" applyFont="1" applyFill="1" applyBorder="1" applyAlignment="1">
      <alignment horizontal="right"/>
    </xf>
    <xf numFmtId="0" fontId="84" fillId="0" borderId="211" xfId="0" applyFont="1" applyBorder="1" applyAlignment="1">
      <alignment vertical="center" wrapText="1"/>
    </xf>
    <xf numFmtId="3" fontId="103" fillId="35" borderId="211" xfId="0" applyNumberFormat="1" applyFont="1" applyFill="1" applyBorder="1" applyAlignment="1">
      <alignment vertical="center" wrapText="1"/>
    </xf>
    <xf numFmtId="3" fontId="103" fillId="0" borderId="211" xfId="0" applyNumberFormat="1" applyFont="1" applyBorder="1" applyAlignment="1">
      <alignment vertical="center" wrapText="1"/>
    </xf>
    <xf numFmtId="14" fontId="2" fillId="3" borderId="211" xfId="8" quotePrefix="1" applyNumberFormat="1" applyFont="1" applyFill="1" applyBorder="1" applyAlignment="1" applyProtection="1">
      <alignment horizontal="left"/>
      <protection locked="0"/>
    </xf>
    <xf numFmtId="0" fontId="84" fillId="0" borderId="201" xfId="0" applyFont="1" applyBorder="1" applyAlignment="1">
      <alignment horizontal="center" vertical="center" wrapText="1"/>
    </xf>
    <xf numFmtId="0" fontId="84" fillId="0" borderId="202" xfId="0" applyFont="1" applyBorder="1" applyAlignment="1">
      <alignment horizontal="left" vertical="center" wrapText="1" indent="2"/>
    </xf>
    <xf numFmtId="0" fontId="2" fillId="0" borderId="202" xfId="0" applyFont="1" applyBorder="1" applyAlignment="1">
      <alignment horizontal="left" vertical="center" wrapText="1" indent="1"/>
    </xf>
    <xf numFmtId="0" fontId="2" fillId="0" borderId="203" xfId="0" applyFont="1" applyBorder="1" applyAlignment="1">
      <alignment horizontal="left" vertical="center" wrapText="1" indent="1"/>
    </xf>
    <xf numFmtId="0" fontId="84" fillId="0" borderId="214" xfId="0" applyFont="1" applyBorder="1" applyAlignment="1">
      <alignment horizontal="center" vertical="center" wrapText="1"/>
    </xf>
    <xf numFmtId="3" fontId="103" fillId="35" borderId="215" xfId="0" applyNumberFormat="1" applyFont="1" applyFill="1" applyBorder="1" applyAlignment="1">
      <alignment vertical="center" wrapText="1"/>
    </xf>
    <xf numFmtId="3" fontId="103" fillId="0" borderId="215" xfId="0" applyNumberFormat="1" applyFont="1" applyBorder="1" applyAlignment="1">
      <alignment vertical="center" wrapText="1"/>
    </xf>
    <xf numFmtId="0" fontId="84" fillId="0" borderId="216" xfId="0" applyFont="1" applyBorder="1" applyAlignment="1">
      <alignment horizontal="center" vertical="center" wrapText="1"/>
    </xf>
    <xf numFmtId="0" fontId="86" fillId="0" borderId="209" xfId="0" applyFont="1" applyBorder="1" applyAlignment="1">
      <alignment vertical="center" wrapText="1"/>
    </xf>
    <xf numFmtId="3" fontId="103" fillId="35" borderId="209" xfId="0" applyNumberFormat="1" applyFont="1" applyFill="1" applyBorder="1" applyAlignment="1">
      <alignment vertical="center" wrapText="1"/>
    </xf>
    <xf numFmtId="3" fontId="103" fillId="35" borderId="210" xfId="0" applyNumberFormat="1" applyFont="1" applyFill="1" applyBorder="1" applyAlignment="1">
      <alignment vertical="center" wrapText="1"/>
    </xf>
    <xf numFmtId="0" fontId="0" fillId="0" borderId="214" xfId="0" applyBorder="1" applyAlignment="1">
      <alignment horizontal="center"/>
    </xf>
    <xf numFmtId="0" fontId="122" fillId="3" borderId="211" xfId="20954" applyFont="1" applyFill="1" applyBorder="1" applyAlignment="1">
      <alignment horizontal="left" vertical="center" wrapText="1"/>
    </xf>
    <xf numFmtId="192" fontId="351" fillId="0" borderId="218" xfId="0" applyNumberFormat="1" applyFont="1" applyBorder="1" applyAlignment="1">
      <alignment horizontal="center" vertical="center"/>
    </xf>
    <xf numFmtId="168" fontId="84" fillId="0" borderId="219" xfId="0" applyNumberFormat="1" applyFont="1" applyBorder="1" applyAlignment="1">
      <alignment horizontal="center"/>
    </xf>
    <xf numFmtId="0" fontId="123" fillId="0" borderId="211" xfId="20954" applyFont="1" applyBorder="1" applyAlignment="1">
      <alignment horizontal="left" vertical="center" wrapText="1" indent="1"/>
    </xf>
    <xf numFmtId="0" fontId="123" fillId="3" borderId="211" xfId="20954" applyFont="1" applyFill="1" applyBorder="1" applyAlignment="1">
      <alignment horizontal="left" vertical="center" wrapText="1" indent="1"/>
    </xf>
    <xf numFmtId="0" fontId="124" fillId="3" borderId="220" xfId="0" applyFont="1" applyFill="1" applyBorder="1" applyAlignment="1">
      <alignment horizontal="left" vertical="center" wrapText="1"/>
    </xf>
    <xf numFmtId="168" fontId="86" fillId="0" borderId="221" xfId="0" applyNumberFormat="1" applyFont="1" applyBorder="1" applyAlignment="1">
      <alignment horizontal="center"/>
    </xf>
    <xf numFmtId="0" fontId="125" fillId="0" borderId="211" xfId="20954" applyFont="1" applyBorder="1" applyAlignment="1">
      <alignment horizontal="left" vertical="center" wrapText="1" indent="1"/>
    </xf>
    <xf numFmtId="0" fontId="124" fillId="0" borderId="211" xfId="0" applyFont="1" applyBorder="1" applyAlignment="1">
      <alignment horizontal="left" vertical="center" wrapText="1"/>
    </xf>
    <xf numFmtId="0" fontId="126" fillId="0" borderId="211" xfId="20954" applyFont="1" applyBorder="1" applyAlignment="1">
      <alignment horizontal="center" vertical="center" wrapText="1"/>
    </xf>
    <xf numFmtId="0" fontId="123" fillId="3" borderId="220" xfId="0" applyFont="1" applyFill="1" applyBorder="1" applyAlignment="1">
      <alignment horizontal="left" vertical="center" wrapText="1" indent="1"/>
    </xf>
    <xf numFmtId="0" fontId="123" fillId="3" borderId="211" xfId="0" applyFont="1" applyFill="1" applyBorder="1" applyAlignment="1">
      <alignment horizontal="left" vertical="center" wrapText="1" indent="1"/>
    </xf>
    <xf numFmtId="168" fontId="84" fillId="0" borderId="215" xfId="0" applyNumberFormat="1" applyFont="1" applyBorder="1" applyAlignment="1">
      <alignment horizontal="center"/>
    </xf>
    <xf numFmtId="168" fontId="86" fillId="0" borderId="215" xfId="0" applyNumberFormat="1" applyFont="1" applyBorder="1" applyAlignment="1">
      <alignment horizontal="center"/>
    </xf>
    <xf numFmtId="0" fontId="351" fillId="0" borderId="211" xfId="0" applyFont="1" applyBorder="1" applyAlignment="1">
      <alignment horizontal="center"/>
    </xf>
    <xf numFmtId="0" fontId="84" fillId="0" borderId="215" xfId="0" applyFont="1" applyBorder="1"/>
    <xf numFmtId="0" fontId="123" fillId="0" borderId="211" xfId="0" applyFont="1" applyBorder="1" applyAlignment="1">
      <alignment horizontal="left" vertical="center" wrapText="1" indent="1"/>
    </xf>
    <xf numFmtId="0" fontId="124" fillId="0" borderId="211" xfId="20954" applyFont="1" applyBorder="1" applyAlignment="1">
      <alignment horizontal="left" vertical="center" wrapText="1"/>
    </xf>
    <xf numFmtId="0" fontId="124" fillId="3" borderId="211" xfId="0" applyFont="1" applyFill="1" applyBorder="1" applyAlignment="1">
      <alignment horizontal="left" vertical="center" wrapText="1"/>
    </xf>
    <xf numFmtId="0" fontId="124" fillId="0" borderId="211" xfId="0" applyFont="1" applyBorder="1" applyAlignment="1">
      <alignment vertical="center" wrapText="1"/>
    </xf>
    <xf numFmtId="0" fontId="350" fillId="0" borderId="211" xfId="0" applyFont="1" applyBorder="1"/>
    <xf numFmtId="0" fontId="124" fillId="3" borderId="211" xfId="20954" applyFont="1" applyFill="1" applyBorder="1" applyAlignment="1">
      <alignment horizontal="left" vertical="center" wrapText="1"/>
    </xf>
    <xf numFmtId="0" fontId="125" fillId="3" borderId="211" xfId="0" applyFont="1" applyFill="1" applyBorder="1" applyAlignment="1">
      <alignment horizontal="left" vertical="center" wrapText="1" indent="1"/>
    </xf>
    <xf numFmtId="0" fontId="127" fillId="0" borderId="211" xfId="0" applyFont="1" applyBorder="1" applyAlignment="1">
      <alignment horizontal="justify"/>
    </xf>
    <xf numFmtId="0" fontId="0" fillId="0" borderId="216" xfId="0" applyBorder="1" applyAlignment="1">
      <alignment horizontal="center"/>
    </xf>
    <xf numFmtId="0" fontId="124" fillId="0" borderId="209" xfId="0" applyFont="1" applyBorder="1" applyAlignment="1">
      <alignment horizontal="left" vertical="center" wrapText="1"/>
    </xf>
    <xf numFmtId="192" fontId="351" fillId="0" borderId="222" xfId="0" applyNumberFormat="1" applyFont="1" applyBorder="1" applyAlignment="1">
      <alignment horizontal="center" vertical="center"/>
    </xf>
    <xf numFmtId="0" fontId="84" fillId="0" borderId="210" xfId="0" applyFont="1" applyBorder="1"/>
    <xf numFmtId="0" fontId="93" fillId="0" borderId="62" xfId="0" applyFont="1" applyBorder="1" applyAlignment="1">
      <alignment horizontal="left" wrapText="1"/>
    </xf>
    <xf numFmtId="0" fontId="93" fillId="0" borderId="61" xfId="0" applyFont="1" applyBorder="1" applyAlignment="1">
      <alignment horizontal="left" wrapText="1"/>
    </xf>
    <xf numFmtId="0" fontId="93" fillId="0" borderId="126" xfId="0" applyFont="1" applyBorder="1" applyAlignment="1">
      <alignment horizontal="center" vertical="center"/>
    </xf>
    <xf numFmtId="0" fontId="93" fillId="0" borderId="29" xfId="0" applyFont="1" applyBorder="1" applyAlignment="1">
      <alignment horizontal="center" vertical="center"/>
    </xf>
    <xf numFmtId="0" fontId="93" fillId="0" borderId="127" xfId="0" applyFont="1" applyBorder="1" applyAlignment="1">
      <alignment horizontal="center" vertical="center"/>
    </xf>
    <xf numFmtId="0" fontId="350" fillId="0" borderId="182" xfId="0" applyFont="1" applyBorder="1" applyAlignment="1">
      <alignment horizontal="center"/>
    </xf>
    <xf numFmtId="0" fontId="350" fillId="0" borderId="188" xfId="0" applyFont="1" applyBorder="1" applyAlignment="1">
      <alignment horizontal="center"/>
    </xf>
    <xf numFmtId="0" fontId="350" fillId="0" borderId="80" xfId="0" applyFont="1" applyBorder="1" applyAlignment="1">
      <alignment horizontal="center"/>
    </xf>
    <xf numFmtId="0" fontId="350" fillId="0" borderId="201" xfId="0" applyFont="1" applyBorder="1" applyAlignment="1">
      <alignment horizontal="center" vertical="center"/>
    </xf>
    <xf numFmtId="0" fontId="350" fillId="0" borderId="214" xfId="0" applyFont="1" applyBorder="1" applyAlignment="1">
      <alignment horizontal="center" vertical="center"/>
    </xf>
    <xf numFmtId="0" fontId="351" fillId="0" borderId="5" xfId="0" applyFont="1" applyBorder="1" applyAlignment="1">
      <alignment horizontal="center" vertical="center"/>
    </xf>
    <xf numFmtId="0" fontId="351" fillId="0" borderId="7" xfId="0" applyFont="1" applyBorder="1" applyAlignment="1">
      <alignment horizontal="center" vertical="center"/>
    </xf>
    <xf numFmtId="0" fontId="120" fillId="0" borderId="202" xfId="0" applyFont="1" applyBorder="1" applyAlignment="1">
      <alignment horizontal="center" vertical="center"/>
    </xf>
    <xf numFmtId="0" fontId="120" fillId="0" borderId="203" xfId="0" applyFont="1" applyBorder="1" applyAlignment="1">
      <alignment horizontal="center" vertical="center"/>
    </xf>
    <xf numFmtId="0" fontId="0" fillId="0" borderId="4" xfId="0" applyBorder="1" applyAlignment="1">
      <alignment horizontal="center" vertical="center"/>
    </xf>
    <xf numFmtId="0" fontId="0" fillId="0" borderId="63" xfId="0" applyBorder="1" applyAlignment="1">
      <alignment horizontal="center" vertical="center"/>
    </xf>
    <xf numFmtId="0" fontId="119" fillId="0" borderId="5" xfId="0" applyFont="1" applyBorder="1" applyAlignment="1">
      <alignment horizontal="center" vertical="center" wrapText="1"/>
    </xf>
    <xf numFmtId="0" fontId="119" fillId="0" borderId="7" xfId="0" applyFont="1" applyBorder="1" applyAlignment="1">
      <alignment horizontal="center" vertical="center" wrapText="1"/>
    </xf>
    <xf numFmtId="0" fontId="84" fillId="0" borderId="201" xfId="0" applyFont="1" applyBorder="1" applyAlignment="1">
      <alignment horizontal="center" vertical="center"/>
    </xf>
    <xf numFmtId="0" fontId="84" fillId="0" borderId="214" xfId="0" applyFont="1" applyBorder="1" applyAlignment="1">
      <alignment horizontal="center" vertical="center"/>
    </xf>
    <xf numFmtId="0" fontId="84" fillId="0" borderId="202" xfId="0" applyFont="1" applyBorder="1" applyAlignment="1">
      <alignment horizontal="center" vertical="center" wrapText="1"/>
    </xf>
    <xf numFmtId="0" fontId="84" fillId="0" borderId="211" xfId="0" applyFont="1" applyBorder="1" applyAlignment="1">
      <alignment horizontal="center" vertical="center" wrapText="1"/>
    </xf>
    <xf numFmtId="0" fontId="45" fillId="0" borderId="202" xfId="0" applyFont="1" applyBorder="1" applyAlignment="1">
      <alignment horizontal="center" vertical="center"/>
    </xf>
    <xf numFmtId="0" fontId="45" fillId="0" borderId="203" xfId="0" applyFont="1" applyBorder="1" applyAlignment="1">
      <alignment horizontal="center" vertical="center"/>
    </xf>
    <xf numFmtId="0" fontId="45" fillId="0" borderId="3" xfId="0" applyFont="1" applyBorder="1" applyAlignment="1">
      <alignment horizontal="center" vertical="center" wrapText="1"/>
    </xf>
    <xf numFmtId="0" fontId="45" fillId="0" borderId="18" xfId="0" applyFont="1" applyBorder="1" applyAlignment="1">
      <alignment horizontal="center" vertical="center" wrapText="1"/>
    </xf>
    <xf numFmtId="0" fontId="86" fillId="0" borderId="186" xfId="0" applyFont="1" applyBorder="1" applyAlignment="1">
      <alignment horizontal="center" vertical="center" wrapText="1"/>
    </xf>
    <xf numFmtId="0" fontId="84" fillId="0" borderId="186" xfId="0" applyFont="1" applyBorder="1" applyAlignment="1">
      <alignment horizontal="center" vertical="center" wrapText="1"/>
    </xf>
    <xf numFmtId="0" fontId="45" fillId="0" borderId="186" xfId="11" applyFont="1" applyBorder="1" applyAlignment="1">
      <alignment horizontal="center" vertical="center" wrapText="1"/>
    </xf>
    <xf numFmtId="0" fontId="45" fillId="0" borderId="77" xfId="11" applyFont="1" applyBorder="1" applyAlignment="1">
      <alignment horizontal="center" vertical="center" wrapText="1"/>
    </xf>
    <xf numFmtId="0" fontId="45" fillId="0" borderId="66" xfId="11" applyFont="1" applyBorder="1" applyAlignment="1">
      <alignment horizontal="center" vertical="center" wrapText="1"/>
    </xf>
    <xf numFmtId="0" fontId="45" fillId="0" borderId="0" xfId="11" applyFont="1" applyAlignment="1">
      <alignment horizontal="center" vertical="center" wrapText="1"/>
    </xf>
    <xf numFmtId="0" fontId="3" fillId="84" borderId="7" xfId="0" applyFont="1" applyFill="1" applyBorder="1" applyAlignment="1">
      <alignment horizontal="center" vertical="center" wrapText="1"/>
    </xf>
    <xf numFmtId="0" fontId="3" fillId="84" borderId="119" xfId="0" applyFont="1" applyFill="1" applyBorder="1" applyAlignment="1">
      <alignment horizontal="center" vertical="center" wrapText="1"/>
    </xf>
    <xf numFmtId="0" fontId="3" fillId="84" borderId="7" xfId="11" applyFont="1" applyFill="1" applyBorder="1" applyAlignment="1">
      <alignment horizontal="center" vertical="top"/>
    </xf>
    <xf numFmtId="0" fontId="4" fillId="83" borderId="60" xfId="0" applyFont="1" applyFill="1" applyBorder="1" applyAlignment="1">
      <alignment horizontal="center" vertical="center" wrapText="1"/>
    </xf>
    <xf numFmtId="0" fontId="4" fillId="83" borderId="77" xfId="0" applyFont="1" applyFill="1" applyBorder="1" applyAlignment="1">
      <alignment horizontal="center" vertical="center" wrapText="1"/>
    </xf>
    <xf numFmtId="9" fontId="3" fillId="0" borderId="182" xfId="0" applyNumberFormat="1" applyFont="1" applyBorder="1" applyAlignment="1">
      <alignment horizontal="center" vertical="center"/>
    </xf>
    <xf numFmtId="9" fontId="3" fillId="0" borderId="187" xfId="0" applyNumberFormat="1" applyFont="1" applyBorder="1" applyAlignment="1">
      <alignment horizontal="center" vertical="center"/>
    </xf>
    <xf numFmtId="0" fontId="98" fillId="3" borderId="87" xfId="13" applyFont="1" applyFill="1" applyBorder="1" applyAlignment="1" applyProtection="1">
      <alignment horizontal="center" vertical="center" wrapText="1"/>
      <protection locked="0"/>
    </xf>
    <xf numFmtId="0" fontId="98" fillId="3" borderId="60" xfId="13" applyFont="1" applyFill="1" applyBorder="1" applyAlignment="1" applyProtection="1">
      <alignment horizontal="center" vertical="center" wrapText="1"/>
      <protection locked="0"/>
    </xf>
    <xf numFmtId="0" fontId="3" fillId="0" borderId="193" xfId="0" applyFont="1" applyBorder="1" applyAlignment="1">
      <alignment horizontal="center" vertical="center" wrapText="1"/>
    </xf>
    <xf numFmtId="0" fontId="3" fillId="0" borderId="7" xfId="0" applyFont="1" applyBorder="1" applyAlignment="1">
      <alignment horizontal="center" vertical="center" wrapText="1"/>
    </xf>
    <xf numFmtId="166" fontId="45" fillId="3" borderId="65" xfId="1" applyNumberFormat="1" applyFont="1" applyFill="1" applyBorder="1" applyAlignment="1" applyProtection="1">
      <alignment horizontal="center"/>
      <protection locked="0"/>
    </xf>
    <xf numFmtId="166" fontId="45" fillId="3" borderId="26" xfId="1" applyNumberFormat="1" applyFont="1" applyFill="1" applyBorder="1" applyAlignment="1" applyProtection="1">
      <alignment horizontal="center"/>
      <protection locked="0"/>
    </xf>
    <xf numFmtId="166" fontId="45" fillId="3" borderId="27" xfId="1" applyNumberFormat="1" applyFont="1" applyFill="1" applyBorder="1" applyAlignment="1" applyProtection="1">
      <alignment horizontal="center"/>
      <protection locked="0"/>
    </xf>
    <xf numFmtId="166" fontId="45" fillId="0" borderId="14" xfId="1" applyNumberFormat="1" applyFont="1" applyFill="1" applyBorder="1" applyAlignment="1" applyProtection="1">
      <alignment horizontal="center"/>
      <protection locked="0"/>
    </xf>
    <xf numFmtId="166" fontId="45" fillId="0" borderId="15" xfId="1" applyNumberFormat="1" applyFont="1" applyFill="1" applyBorder="1" applyAlignment="1" applyProtection="1">
      <alignment horizontal="center"/>
      <protection locked="0"/>
    </xf>
    <xf numFmtId="166" fontId="45" fillId="0" borderId="16" xfId="1" applyNumberFormat="1" applyFont="1" applyFill="1" applyBorder="1" applyAlignment="1" applyProtection="1">
      <alignment horizontal="center"/>
      <protection locked="0"/>
    </xf>
    <xf numFmtId="0" fontId="86" fillId="0" borderId="49" xfId="0" applyFont="1" applyBorder="1" applyAlignment="1">
      <alignment horizontal="center" vertical="center" wrapText="1"/>
    </xf>
    <xf numFmtId="0" fontId="86" fillId="0" borderId="50" xfId="0" applyFont="1" applyBorder="1" applyAlignment="1">
      <alignment horizontal="center" vertical="center" wrapText="1"/>
    </xf>
    <xf numFmtId="166" fontId="45" fillId="0" borderId="68" xfId="1" applyNumberFormat="1" applyFont="1" applyFill="1" applyBorder="1" applyAlignment="1" applyProtection="1">
      <alignment horizontal="center" vertical="center" wrapText="1"/>
      <protection locked="0"/>
    </xf>
    <xf numFmtId="166" fontId="45" fillId="0" borderId="69" xfId="1" applyNumberFormat="1" applyFont="1" applyFill="1" applyBorder="1" applyAlignment="1" applyProtection="1">
      <alignment horizontal="center" vertical="center" wrapText="1"/>
      <protection locked="0"/>
    </xf>
    <xf numFmtId="0" fontId="3" fillId="0" borderId="67" xfId="0" applyFont="1" applyBorder="1" applyAlignment="1">
      <alignment horizontal="center" vertical="center" wrapText="1"/>
    </xf>
    <xf numFmtId="0" fontId="3" fillId="0" borderId="60" xfId="0" applyFont="1" applyBorder="1" applyAlignment="1">
      <alignment horizontal="center" vertical="center" wrapText="1"/>
    </xf>
    <xf numFmtId="0" fontId="86" fillId="0" borderId="70" xfId="0" applyFont="1" applyBorder="1" applyAlignment="1">
      <alignment horizontal="center"/>
    </xf>
    <xf numFmtId="0" fontId="86" fillId="0" borderId="71" xfId="0" applyFont="1" applyBorder="1" applyAlignment="1">
      <alignment horizontal="center"/>
    </xf>
    <xf numFmtId="0" fontId="3" fillId="0" borderId="2" xfId="0" applyFont="1" applyBorder="1" applyAlignment="1">
      <alignment horizontal="center" vertical="center" wrapText="1"/>
    </xf>
    <xf numFmtId="0" fontId="3" fillId="0" borderId="8" xfId="0" applyFont="1" applyBorder="1" applyAlignment="1">
      <alignment horizontal="center" wrapText="1"/>
    </xf>
    <xf numFmtId="0" fontId="3" fillId="0" borderId="10" xfId="0" applyFont="1" applyBorder="1" applyAlignment="1">
      <alignment horizontal="center" wrapText="1"/>
    </xf>
    <xf numFmtId="0" fontId="99" fillId="0" borderId="52" xfId="0" applyFont="1" applyBorder="1" applyAlignment="1">
      <alignment horizontal="left" vertical="center"/>
    </xf>
    <xf numFmtId="0" fontId="99" fillId="0" borderId="53" xfId="0" applyFont="1" applyBorder="1" applyAlignment="1">
      <alignment horizontal="left" vertical="center"/>
    </xf>
    <xf numFmtId="0" fontId="3" fillId="0" borderId="53"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15" xfId="0" applyFont="1" applyBorder="1" applyAlignment="1">
      <alignment horizontal="center"/>
    </xf>
    <xf numFmtId="0" fontId="3" fillId="0" borderId="16" xfId="0" applyFont="1" applyBorder="1" applyAlignment="1">
      <alignment horizontal="center" vertical="center" wrapText="1"/>
    </xf>
    <xf numFmtId="0" fontId="3" fillId="0" borderId="77" xfId="0" applyFont="1" applyBorder="1" applyAlignment="1">
      <alignment horizontal="center" vertical="center" wrapText="1"/>
    </xf>
    <xf numFmtId="0" fontId="113" fillId="0" borderId="100" xfId="0" applyFont="1" applyBorder="1" applyAlignment="1">
      <alignment horizontal="left" vertical="center" wrapText="1"/>
    </xf>
    <xf numFmtId="0" fontId="113" fillId="0" borderId="101" xfId="0" applyFont="1" applyBorder="1" applyAlignment="1">
      <alignment horizontal="left" vertical="center" wrapText="1"/>
    </xf>
    <xf numFmtId="0" fontId="113" fillId="0" borderId="105" xfId="0" applyFont="1" applyBorder="1" applyAlignment="1">
      <alignment horizontal="left" vertical="center" wrapText="1"/>
    </xf>
    <xf numFmtId="0" fontId="113" fillId="0" borderId="106" xfId="0" applyFont="1" applyBorder="1" applyAlignment="1">
      <alignment horizontal="left" vertical="center" wrapText="1"/>
    </xf>
    <xf numFmtId="0" fontId="113" fillId="0" borderId="108" xfId="0" applyFont="1" applyBorder="1" applyAlignment="1">
      <alignment horizontal="left" vertical="center" wrapText="1"/>
    </xf>
    <xf numFmtId="0" fontId="113" fillId="0" borderId="109" xfId="0" applyFont="1" applyBorder="1" applyAlignment="1">
      <alignment horizontal="left" vertical="center" wrapText="1"/>
    </xf>
    <xf numFmtId="0" fontId="114" fillId="0" borderId="102" xfId="0" applyFont="1" applyBorder="1" applyAlignment="1">
      <alignment horizontal="center" vertical="center" wrapText="1"/>
    </xf>
    <xf numFmtId="0" fontId="114" fillId="0" borderId="103" xfId="0" applyFont="1" applyBorder="1" applyAlignment="1">
      <alignment horizontal="center" vertical="center" wrapText="1"/>
    </xf>
    <xf numFmtId="0" fontId="114" fillId="0" borderId="104" xfId="0" applyFont="1" applyBorder="1" applyAlignment="1">
      <alignment horizontal="center" vertical="center" wrapText="1"/>
    </xf>
    <xf numFmtId="0" fontId="114" fillId="0" borderId="81" xfId="0" applyFont="1" applyBorder="1" applyAlignment="1">
      <alignment horizontal="center" vertical="center" wrapText="1"/>
    </xf>
    <xf numFmtId="0" fontId="114" fillId="0" borderId="107" xfId="0" applyFont="1" applyBorder="1" applyAlignment="1">
      <alignment horizontal="center" vertical="center" wrapText="1"/>
    </xf>
    <xf numFmtId="0" fontId="114" fillId="0" borderId="71" xfId="0" applyFont="1" applyBorder="1" applyAlignment="1">
      <alignment horizontal="center" vertical="center" wrapText="1"/>
    </xf>
    <xf numFmtId="0" fontId="110" fillId="0" borderId="123" xfId="0" applyFont="1" applyBorder="1" applyAlignment="1">
      <alignment horizontal="center" vertical="center" wrapText="1"/>
    </xf>
    <xf numFmtId="0" fontId="110" fillId="0" borderId="7" xfId="0" applyFont="1" applyBorder="1" applyAlignment="1">
      <alignment horizontal="center" vertical="center" wrapText="1"/>
    </xf>
    <xf numFmtId="0" fontId="110" fillId="0" borderId="119" xfId="0" applyFont="1" applyBorder="1" applyAlignment="1">
      <alignment horizontal="center" vertical="center" wrapText="1"/>
    </xf>
    <xf numFmtId="0" fontId="118" fillId="0" borderId="119" xfId="0" applyFont="1" applyBorder="1" applyAlignment="1">
      <alignment horizontal="center" vertical="center"/>
    </xf>
    <xf numFmtId="0" fontId="118" fillId="0" borderId="102" xfId="0" applyFont="1" applyBorder="1" applyAlignment="1">
      <alignment horizontal="center" vertical="center"/>
    </xf>
    <xf numFmtId="0" fontId="118" fillId="0" borderId="104" xfId="0" applyFont="1" applyBorder="1" applyAlignment="1">
      <alignment horizontal="center" vertical="center"/>
    </xf>
    <xf numFmtId="0" fontId="118" fillId="0" borderId="81" xfId="0" applyFont="1" applyBorder="1" applyAlignment="1">
      <alignment horizontal="center" vertical="center"/>
    </xf>
    <xf numFmtId="0" fontId="118" fillId="0" borderId="71" xfId="0" applyFont="1" applyBorder="1" applyAlignment="1">
      <alignment horizontal="center" vertical="center"/>
    </xf>
    <xf numFmtId="0" fontId="114" fillId="0" borderId="119" xfId="0" applyFont="1" applyBorder="1" applyAlignment="1">
      <alignment horizontal="center" vertical="center" wrapText="1"/>
    </xf>
    <xf numFmtId="0" fontId="110" fillId="0" borderId="122" xfId="0" applyFont="1" applyBorder="1" applyAlignment="1">
      <alignment horizontal="center" vertical="center" wrapText="1"/>
    </xf>
    <xf numFmtId="0" fontId="113" fillId="0" borderId="102" xfId="0" applyFont="1" applyBorder="1" applyAlignment="1">
      <alignment horizontal="center" vertical="center" wrapText="1"/>
    </xf>
    <xf numFmtId="0" fontId="113" fillId="0" borderId="104" xfId="0" applyFont="1" applyBorder="1" applyAlignment="1">
      <alignment horizontal="center" vertical="center" wrapText="1"/>
    </xf>
    <xf numFmtId="0" fontId="113" fillId="0" borderId="66" xfId="0" applyFont="1" applyBorder="1" applyAlignment="1">
      <alignment horizontal="center" vertical="center" wrapText="1"/>
    </xf>
    <xf numFmtId="0" fontId="113" fillId="0" borderId="64" xfId="0" applyFont="1" applyBorder="1" applyAlignment="1">
      <alignment horizontal="center" vertical="center" wrapText="1"/>
    </xf>
    <xf numFmtId="0" fontId="113" fillId="0" borderId="81" xfId="0" applyFont="1" applyBorder="1" applyAlignment="1">
      <alignment horizontal="center" vertical="center" wrapText="1"/>
    </xf>
    <xf numFmtId="0" fontId="113" fillId="0" borderId="71" xfId="0" applyFont="1" applyBorder="1" applyAlignment="1">
      <alignment horizontal="center" vertical="center" wrapText="1"/>
    </xf>
    <xf numFmtId="0" fontId="110" fillId="0" borderId="120" xfId="0" applyFont="1" applyBorder="1" applyAlignment="1">
      <alignment horizontal="center" vertical="center" wrapText="1"/>
    </xf>
    <xf numFmtId="0" fontId="110" fillId="0" borderId="121" xfId="0" applyFont="1" applyBorder="1" applyAlignment="1">
      <alignment horizontal="center" vertical="center" wrapText="1"/>
    </xf>
    <xf numFmtId="0" fontId="113" fillId="0" borderId="72" xfId="0" applyFont="1" applyBorder="1" applyAlignment="1">
      <alignment horizontal="center" vertical="center" wrapText="1"/>
    </xf>
    <xf numFmtId="0" fontId="113" fillId="0" borderId="7" xfId="0" applyFont="1" applyBorder="1" applyAlignment="1">
      <alignment horizontal="center" vertical="center" wrapText="1"/>
    </xf>
    <xf numFmtId="0" fontId="110" fillId="0" borderId="72" xfId="0" applyFont="1" applyBorder="1" applyAlignment="1">
      <alignment horizontal="center" vertical="center" wrapText="1"/>
    </xf>
    <xf numFmtId="0" fontId="110" fillId="0" borderId="71" xfId="0" applyFont="1" applyBorder="1" applyAlignment="1">
      <alignment horizontal="center" vertical="center" wrapText="1"/>
    </xf>
    <xf numFmtId="0" fontId="113" fillId="0" borderId="52" xfId="0" applyFont="1" applyBorder="1" applyAlignment="1">
      <alignment horizontal="left" vertical="top" wrapText="1"/>
    </xf>
    <xf numFmtId="0" fontId="113" fillId="0" borderId="73" xfId="0" applyFont="1" applyBorder="1" applyAlignment="1">
      <alignment horizontal="left" vertical="top" wrapText="1"/>
    </xf>
    <xf numFmtId="0" fontId="113" fillId="0" borderId="59" xfId="0" applyFont="1" applyBorder="1" applyAlignment="1">
      <alignment horizontal="left" vertical="top" wrapText="1"/>
    </xf>
    <xf numFmtId="0" fontId="113" fillId="0" borderId="92" xfId="0" applyFont="1" applyBorder="1" applyAlignment="1">
      <alignment horizontal="left" vertical="top" wrapText="1"/>
    </xf>
    <xf numFmtId="0" fontId="113" fillId="0" borderId="99" xfId="0" applyFont="1" applyBorder="1" applyAlignment="1">
      <alignment horizontal="left" vertical="top" wrapText="1"/>
    </xf>
    <xf numFmtId="0" fontId="113" fillId="0" borderId="125" xfId="0" applyFont="1" applyBorder="1" applyAlignment="1">
      <alignment horizontal="left" vertical="top" wrapText="1"/>
    </xf>
    <xf numFmtId="0" fontId="113" fillId="0" borderId="83" xfId="0" applyFont="1" applyBorder="1" applyAlignment="1">
      <alignment horizontal="center" vertical="center" wrapText="1"/>
    </xf>
    <xf numFmtId="0" fontId="113" fillId="0" borderId="63" xfId="0" applyFont="1" applyBorder="1" applyAlignment="1">
      <alignment horizontal="center" vertical="center" wrapText="1"/>
    </xf>
    <xf numFmtId="0" fontId="110" fillId="0" borderId="60" xfId="0" applyFont="1" applyBorder="1" applyAlignment="1">
      <alignment horizontal="center" vertical="center" wrapText="1"/>
    </xf>
    <xf numFmtId="0" fontId="110" fillId="0" borderId="65" xfId="0" applyFont="1" applyBorder="1" applyAlignment="1">
      <alignment horizontal="center" vertical="center" wrapText="1"/>
    </xf>
    <xf numFmtId="0" fontId="110" fillId="0" borderId="26" xfId="0" applyFont="1" applyBorder="1" applyAlignment="1">
      <alignment horizontal="center" vertical="center" wrapText="1"/>
    </xf>
    <xf numFmtId="0" fontId="110" fillId="0" borderId="27" xfId="0" applyFont="1" applyBorder="1" applyAlignment="1">
      <alignment horizontal="center" vertical="center" wrapText="1"/>
    </xf>
    <xf numFmtId="0" fontId="110" fillId="0" borderId="102" xfId="0" applyFont="1" applyBorder="1" applyAlignment="1">
      <alignment horizontal="center" vertical="top" wrapText="1"/>
    </xf>
    <xf numFmtId="0" fontId="110" fillId="0" borderId="103" xfId="0" applyFont="1" applyBorder="1" applyAlignment="1">
      <alignment horizontal="center" vertical="top" wrapText="1"/>
    </xf>
    <xf numFmtId="0" fontId="110" fillId="0" borderId="121" xfId="0" applyFont="1" applyBorder="1" applyAlignment="1">
      <alignment horizontal="center" vertical="top" wrapText="1"/>
    </xf>
    <xf numFmtId="0" fontId="110" fillId="0" borderId="122" xfId="0" applyFont="1" applyBorder="1" applyAlignment="1">
      <alignment horizontal="center" vertical="top" wrapText="1"/>
    </xf>
    <xf numFmtId="0" fontId="130" fillId="0" borderId="111" xfId="0" applyFont="1" applyBorder="1" applyAlignment="1">
      <alignment horizontal="left" vertical="top" wrapText="1"/>
    </xf>
    <xf numFmtId="0" fontId="130" fillId="0" borderId="112" xfId="0" applyFont="1" applyBorder="1" applyAlignment="1">
      <alignment horizontal="left" vertical="top" wrapText="1"/>
    </xf>
    <xf numFmtId="0" fontId="116" fillId="0" borderId="102" xfId="0" applyFont="1" applyBorder="1" applyAlignment="1">
      <alignment horizontal="center" vertical="center"/>
    </xf>
    <xf numFmtId="0" fontId="116" fillId="0" borderId="104" xfId="0" applyFont="1" applyBorder="1" applyAlignment="1">
      <alignment horizontal="center" vertical="center"/>
    </xf>
    <xf numFmtId="0" fontId="116" fillId="0" borderId="81" xfId="0" applyFont="1" applyBorder="1" applyAlignment="1">
      <alignment horizontal="center" vertical="center"/>
    </xf>
    <xf numFmtId="0" fontId="116" fillId="0" borderId="71" xfId="0" applyFont="1" applyBorder="1" applyAlignment="1">
      <alignment horizontal="center" vertical="center"/>
    </xf>
    <xf numFmtId="0" fontId="115" fillId="0" borderId="119" xfId="0" applyFont="1" applyBorder="1" applyAlignment="1">
      <alignment horizontal="center" vertical="center" wrapText="1"/>
    </xf>
    <xf numFmtId="0" fontId="115" fillId="0" borderId="123" xfId="0" applyFont="1" applyBorder="1" applyAlignment="1">
      <alignment horizontal="center" vertical="center" wrapText="1"/>
    </xf>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avebank.com/en"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tabSelected="1" zoomScale="80" zoomScaleNormal="80" workbookViewId="0">
      <selection activeCell="F11" sqref="F11"/>
    </sheetView>
  </sheetViews>
  <sheetFormatPr defaultColWidth="9.109375" defaultRowHeight="13.8"/>
  <cols>
    <col min="1" max="1" width="10.109375" style="4" customWidth="1"/>
    <col min="2" max="2" width="138.33203125" style="5" bestFit="1" customWidth="1"/>
    <col min="3" max="3" width="39.44140625" style="5" customWidth="1"/>
    <col min="4" max="6" width="9.109375" style="5"/>
    <col min="7" max="7" width="25" style="5" customWidth="1"/>
    <col min="8" max="16384" width="9.109375" style="5"/>
  </cols>
  <sheetData>
    <row r="1" spans="1:3">
      <c r="A1" s="105"/>
      <c r="B1" s="110" t="s">
        <v>209</v>
      </c>
      <c r="C1" s="105"/>
    </row>
    <row r="2" spans="1:3">
      <c r="A2" s="111">
        <v>1</v>
      </c>
      <c r="B2" s="207" t="s">
        <v>210</v>
      </c>
      <c r="C2" s="43" t="s">
        <v>752</v>
      </c>
    </row>
    <row r="3" spans="1:3">
      <c r="A3" s="111">
        <v>2</v>
      </c>
      <c r="B3" s="208" t="s">
        <v>206</v>
      </c>
      <c r="C3" s="43" t="s">
        <v>753</v>
      </c>
    </row>
    <row r="4" spans="1:3">
      <c r="A4" s="111">
        <v>3</v>
      </c>
      <c r="B4" s="209" t="s">
        <v>211</v>
      </c>
      <c r="C4" s="43" t="s">
        <v>754</v>
      </c>
    </row>
    <row r="5" spans="1:3">
      <c r="A5" s="112">
        <v>4</v>
      </c>
      <c r="B5" s="210" t="s">
        <v>207</v>
      </c>
      <c r="C5" s="526" t="s">
        <v>755</v>
      </c>
    </row>
    <row r="6" spans="1:3" s="113" customFormat="1" ht="45.75" customHeight="1">
      <c r="A6" s="692" t="s">
        <v>283</v>
      </c>
      <c r="B6" s="693"/>
      <c r="C6" s="693"/>
    </row>
    <row r="7" spans="1:3">
      <c r="A7" s="114" t="s">
        <v>29</v>
      </c>
      <c r="B7" s="110" t="s">
        <v>208</v>
      </c>
    </row>
    <row r="8" spans="1:3">
      <c r="A8" s="105">
        <v>1</v>
      </c>
      <c r="B8" s="139" t="s">
        <v>20</v>
      </c>
    </row>
    <row r="9" spans="1:3">
      <c r="A9" s="105">
        <v>2</v>
      </c>
      <c r="B9" s="140" t="s">
        <v>21</v>
      </c>
    </row>
    <row r="10" spans="1:3">
      <c r="A10" s="105">
        <v>3</v>
      </c>
      <c r="B10" s="140" t="s">
        <v>22</v>
      </c>
    </row>
    <row r="11" spans="1:3">
      <c r="A11" s="105">
        <v>4</v>
      </c>
      <c r="B11" s="140" t="s">
        <v>23</v>
      </c>
    </row>
    <row r="12" spans="1:3">
      <c r="A12" s="105">
        <v>5</v>
      </c>
      <c r="B12" s="140" t="s">
        <v>24</v>
      </c>
    </row>
    <row r="13" spans="1:3">
      <c r="A13" s="105">
        <v>6</v>
      </c>
      <c r="B13" s="141" t="s">
        <v>218</v>
      </c>
    </row>
    <row r="14" spans="1:3">
      <c r="A14" s="105">
        <v>7</v>
      </c>
      <c r="B14" s="140" t="s">
        <v>212</v>
      </c>
    </row>
    <row r="15" spans="1:3">
      <c r="A15" s="105">
        <v>8</v>
      </c>
      <c r="B15" s="140" t="s">
        <v>213</v>
      </c>
    </row>
    <row r="16" spans="1:3">
      <c r="A16" s="105">
        <v>9</v>
      </c>
      <c r="B16" s="140" t="s">
        <v>25</v>
      </c>
    </row>
    <row r="17" spans="1:2">
      <c r="A17" s="206" t="s">
        <v>282</v>
      </c>
      <c r="B17" s="205" t="s">
        <v>269</v>
      </c>
    </row>
    <row r="18" spans="1:2">
      <c r="A18" s="206" t="s">
        <v>711</v>
      </c>
      <c r="B18" s="469" t="s">
        <v>713</v>
      </c>
    </row>
    <row r="19" spans="1:2">
      <c r="A19" s="470" t="s">
        <v>712</v>
      </c>
      <c r="B19" s="469" t="s">
        <v>714</v>
      </c>
    </row>
    <row r="20" spans="1:2">
      <c r="A20" s="105">
        <v>10</v>
      </c>
      <c r="B20" s="140" t="s">
        <v>26</v>
      </c>
    </row>
    <row r="21" spans="1:2">
      <c r="A21" s="105">
        <v>11</v>
      </c>
      <c r="B21" s="141" t="s">
        <v>214</v>
      </c>
    </row>
    <row r="22" spans="1:2">
      <c r="A22" s="105">
        <v>12</v>
      </c>
      <c r="B22" s="141" t="s">
        <v>27</v>
      </c>
    </row>
    <row r="23" spans="1:2">
      <c r="A23" s="229">
        <v>13</v>
      </c>
      <c r="B23" s="230" t="s">
        <v>215</v>
      </c>
    </row>
    <row r="24" spans="1:2">
      <c r="A24" s="229">
        <v>14</v>
      </c>
      <c r="B24" s="231" t="s">
        <v>240</v>
      </c>
    </row>
    <row r="25" spans="1:2">
      <c r="A25" s="229">
        <v>15</v>
      </c>
      <c r="B25" s="232" t="s">
        <v>28</v>
      </c>
    </row>
    <row r="26" spans="1:2">
      <c r="A26" s="229">
        <v>15.1</v>
      </c>
      <c r="B26" s="233" t="s">
        <v>296</v>
      </c>
    </row>
    <row r="27" spans="1:2">
      <c r="A27" s="471">
        <v>15.2</v>
      </c>
      <c r="B27" s="469" t="s">
        <v>716</v>
      </c>
    </row>
    <row r="28" spans="1:2">
      <c r="A28" s="229">
        <v>16</v>
      </c>
      <c r="B28" s="233" t="s">
        <v>337</v>
      </c>
    </row>
    <row r="29" spans="1:2">
      <c r="A29" s="229">
        <v>17</v>
      </c>
      <c r="B29" s="233" t="s">
        <v>378</v>
      </c>
    </row>
    <row r="30" spans="1:2">
      <c r="A30" s="229">
        <v>18</v>
      </c>
      <c r="B30" s="233" t="s">
        <v>666</v>
      </c>
    </row>
    <row r="31" spans="1:2">
      <c r="A31" s="229">
        <v>19</v>
      </c>
      <c r="B31" s="233" t="s">
        <v>667</v>
      </c>
    </row>
    <row r="32" spans="1:2">
      <c r="A32" s="229">
        <v>20</v>
      </c>
      <c r="B32" s="288" t="s">
        <v>668</v>
      </c>
    </row>
    <row r="33" spans="1:2">
      <c r="A33" s="229">
        <v>21</v>
      </c>
      <c r="B33" s="233" t="s">
        <v>494</v>
      </c>
    </row>
    <row r="34" spans="1:2">
      <c r="A34" s="229">
        <v>22</v>
      </c>
      <c r="B34" s="233" t="s">
        <v>669</v>
      </c>
    </row>
    <row r="35" spans="1:2">
      <c r="A35" s="229">
        <v>23</v>
      </c>
      <c r="B35" s="233" t="s">
        <v>670</v>
      </c>
    </row>
    <row r="36" spans="1:2">
      <c r="A36" s="229">
        <v>24</v>
      </c>
      <c r="B36" s="233" t="s">
        <v>671</v>
      </c>
    </row>
    <row r="37" spans="1:2">
      <c r="A37" s="229">
        <v>25</v>
      </c>
      <c r="B37" s="233" t="s">
        <v>379</v>
      </c>
    </row>
    <row r="38" spans="1:2">
      <c r="A38" s="229">
        <v>26</v>
      </c>
      <c r="B38" s="233"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 ref="C5" r:id="rId1" xr:uid="{091C0BC1-914A-4850-AC6B-C0FF166ABF10}"/>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C56"/>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E26" sqref="E26"/>
    </sheetView>
  </sheetViews>
  <sheetFormatPr defaultColWidth="9.109375" defaultRowHeight="13.2"/>
  <cols>
    <col min="1" max="1" width="9.44140625" style="4" bestFit="1" customWidth="1"/>
    <col min="2" max="2" width="132.44140625" style="4" customWidth="1"/>
    <col min="3" max="3" width="18.44140625" style="4" customWidth="1"/>
    <col min="4" max="16384" width="9.109375" style="4"/>
  </cols>
  <sheetData>
    <row r="1" spans="1:3">
      <c r="A1" s="2" t="s">
        <v>30</v>
      </c>
      <c r="B1" s="3" t="str">
        <f>'Info '!C2</f>
        <v>JSC Pave Bank Georgia</v>
      </c>
    </row>
    <row r="2" spans="1:3" s="2" customFormat="1" ht="15.75" customHeight="1">
      <c r="A2" s="2" t="s">
        <v>31</v>
      </c>
      <c r="B2" s="241">
        <f>'1. key ratios '!B2</f>
        <v>46203</v>
      </c>
    </row>
    <row r="3" spans="1:3" s="2" customFormat="1" ht="15.75" customHeight="1"/>
    <row r="4" spans="1:3" ht="13.8" thickBot="1">
      <c r="A4" s="4" t="s">
        <v>143</v>
      </c>
      <c r="B4" s="87" t="s">
        <v>142</v>
      </c>
    </row>
    <row r="5" spans="1:3">
      <c r="A5" s="48" t="s">
        <v>6</v>
      </c>
      <c r="B5" s="49"/>
      <c r="C5" s="50" t="s">
        <v>35</v>
      </c>
    </row>
    <row r="6" spans="1:3">
      <c r="A6" s="51">
        <v>1</v>
      </c>
      <c r="B6" s="52" t="s">
        <v>141</v>
      </c>
      <c r="C6" s="53">
        <f>SUM(C7:C11)</f>
        <v>23068572.77999999</v>
      </c>
    </row>
    <row r="7" spans="1:3">
      <c r="A7" s="51">
        <v>2</v>
      </c>
      <c r="B7" s="54" t="s">
        <v>140</v>
      </c>
      <c r="C7" s="55">
        <v>16577760</v>
      </c>
    </row>
    <row r="8" spans="1:3">
      <c r="A8" s="51">
        <v>3</v>
      </c>
      <c r="B8" s="56" t="s">
        <v>139</v>
      </c>
      <c r="C8" s="55">
        <v>0</v>
      </c>
    </row>
    <row r="9" spans="1:3">
      <c r="A9" s="51">
        <v>4</v>
      </c>
      <c r="B9" s="56" t="s">
        <v>138</v>
      </c>
      <c r="C9" s="55">
        <v>0</v>
      </c>
    </row>
    <row r="10" spans="1:3">
      <c r="A10" s="51">
        <v>5</v>
      </c>
      <c r="B10" s="56" t="s">
        <v>137</v>
      </c>
      <c r="C10" s="55">
        <v>0</v>
      </c>
    </row>
    <row r="11" spans="1:3">
      <c r="A11" s="51">
        <v>6</v>
      </c>
      <c r="B11" s="57" t="s">
        <v>136</v>
      </c>
      <c r="C11" s="55">
        <v>6490812.7799999909</v>
      </c>
    </row>
    <row r="12" spans="1:3" s="28" customFormat="1">
      <c r="A12" s="51">
        <v>7</v>
      </c>
      <c r="B12" s="52" t="s">
        <v>135</v>
      </c>
      <c r="C12" s="58">
        <f>SUM(C13:C28)</f>
        <v>350825.08999999997</v>
      </c>
    </row>
    <row r="13" spans="1:3" s="28" customFormat="1">
      <c r="A13" s="51">
        <v>8</v>
      </c>
      <c r="B13" s="59" t="s">
        <v>134</v>
      </c>
      <c r="C13" s="60">
        <v>0</v>
      </c>
    </row>
    <row r="14" spans="1:3" s="28" customFormat="1" ht="26.4">
      <c r="A14" s="51">
        <v>9</v>
      </c>
      <c r="B14" s="61" t="s">
        <v>133</v>
      </c>
      <c r="C14" s="60">
        <v>0</v>
      </c>
    </row>
    <row r="15" spans="1:3" s="28" customFormat="1">
      <c r="A15" s="51">
        <v>10</v>
      </c>
      <c r="B15" s="62" t="s">
        <v>132</v>
      </c>
      <c r="C15" s="60">
        <v>350825.08999999997</v>
      </c>
    </row>
    <row r="16" spans="1:3" s="28" customFormat="1">
      <c r="A16" s="51">
        <v>11</v>
      </c>
      <c r="B16" s="63" t="s">
        <v>131</v>
      </c>
      <c r="C16" s="60">
        <v>0</v>
      </c>
    </row>
    <row r="17" spans="1:3" s="28" customFormat="1">
      <c r="A17" s="51">
        <v>12</v>
      </c>
      <c r="B17" s="62" t="s">
        <v>130</v>
      </c>
      <c r="C17" s="60">
        <v>0</v>
      </c>
    </row>
    <row r="18" spans="1:3" s="28" customFormat="1">
      <c r="A18" s="51">
        <v>13</v>
      </c>
      <c r="B18" s="62" t="s">
        <v>129</v>
      </c>
      <c r="C18" s="60">
        <v>0</v>
      </c>
    </row>
    <row r="19" spans="1:3" s="28" customFormat="1">
      <c r="A19" s="51">
        <v>14</v>
      </c>
      <c r="B19" s="62" t="s">
        <v>128</v>
      </c>
      <c r="C19" s="60">
        <v>0</v>
      </c>
    </row>
    <row r="20" spans="1:3" s="28" customFormat="1">
      <c r="A20" s="51">
        <v>15</v>
      </c>
      <c r="B20" s="62" t="s">
        <v>127</v>
      </c>
      <c r="C20" s="60">
        <v>0</v>
      </c>
    </row>
    <row r="21" spans="1:3" s="28" customFormat="1" ht="26.4">
      <c r="A21" s="51">
        <v>16</v>
      </c>
      <c r="B21" s="61" t="s">
        <v>126</v>
      </c>
      <c r="C21" s="60">
        <v>0</v>
      </c>
    </row>
    <row r="22" spans="1:3" s="28" customFormat="1">
      <c r="A22" s="51">
        <v>17</v>
      </c>
      <c r="B22" s="64" t="s">
        <v>125</v>
      </c>
      <c r="C22" s="60">
        <v>0</v>
      </c>
    </row>
    <row r="23" spans="1:3" s="28" customFormat="1">
      <c r="A23" s="51">
        <v>18</v>
      </c>
      <c r="B23" s="64" t="s">
        <v>517</v>
      </c>
      <c r="C23" s="290">
        <v>0</v>
      </c>
    </row>
    <row r="24" spans="1:3" s="28" customFormat="1">
      <c r="A24" s="51">
        <v>19</v>
      </c>
      <c r="B24" s="61" t="s">
        <v>124</v>
      </c>
      <c r="C24" s="60">
        <v>0</v>
      </c>
    </row>
    <row r="25" spans="1:3" s="28" customFormat="1" ht="26.4">
      <c r="A25" s="51">
        <v>20</v>
      </c>
      <c r="B25" s="61" t="s">
        <v>101</v>
      </c>
      <c r="C25" s="60">
        <v>0</v>
      </c>
    </row>
    <row r="26" spans="1:3" s="28" customFormat="1">
      <c r="A26" s="51">
        <v>21</v>
      </c>
      <c r="B26" s="63" t="s">
        <v>123</v>
      </c>
      <c r="C26" s="60">
        <v>0</v>
      </c>
    </row>
    <row r="27" spans="1:3" s="28" customFormat="1">
      <c r="A27" s="51">
        <v>22</v>
      </c>
      <c r="B27" s="63" t="s">
        <v>122</v>
      </c>
      <c r="C27" s="60">
        <v>0</v>
      </c>
    </row>
    <row r="28" spans="1:3" s="28" customFormat="1">
      <c r="A28" s="51">
        <v>23</v>
      </c>
      <c r="B28" s="63" t="s">
        <v>121</v>
      </c>
      <c r="C28" s="60">
        <v>0</v>
      </c>
    </row>
    <row r="29" spans="1:3" s="28" customFormat="1">
      <c r="A29" s="51">
        <v>24</v>
      </c>
      <c r="B29" s="65" t="s">
        <v>120</v>
      </c>
      <c r="C29" s="58">
        <f>C6-C12</f>
        <v>22717747.68999999</v>
      </c>
    </row>
    <row r="30" spans="1:3" s="28" customFormat="1">
      <c r="A30" s="66"/>
      <c r="B30" s="67"/>
      <c r="C30" s="60"/>
    </row>
    <row r="31" spans="1:3" s="28" customFormat="1">
      <c r="A31" s="66">
        <v>25</v>
      </c>
      <c r="B31" s="65" t="s">
        <v>119</v>
      </c>
      <c r="C31" s="58">
        <f>C32+C35</f>
        <v>0</v>
      </c>
    </row>
    <row r="32" spans="1:3" s="28" customFormat="1">
      <c r="A32" s="66">
        <v>26</v>
      </c>
      <c r="B32" s="56" t="s">
        <v>118</v>
      </c>
      <c r="C32" s="68">
        <f>C33+C34</f>
        <v>0</v>
      </c>
    </row>
    <row r="33" spans="1:3" s="28" customFormat="1">
      <c r="A33" s="66">
        <v>27</v>
      </c>
      <c r="B33" s="69" t="s">
        <v>179</v>
      </c>
      <c r="C33" s="60">
        <v>0</v>
      </c>
    </row>
    <row r="34" spans="1:3" s="28" customFormat="1">
      <c r="A34" s="66">
        <v>28</v>
      </c>
      <c r="B34" s="69" t="s">
        <v>117</v>
      </c>
      <c r="C34" s="60">
        <v>0</v>
      </c>
    </row>
    <row r="35" spans="1:3" s="28" customFormat="1">
      <c r="A35" s="66">
        <v>29</v>
      </c>
      <c r="B35" s="56" t="s">
        <v>116</v>
      </c>
      <c r="C35" s="60">
        <v>0</v>
      </c>
    </row>
    <row r="36" spans="1:3" s="28" customFormat="1">
      <c r="A36" s="66">
        <v>30</v>
      </c>
      <c r="B36" s="65" t="s">
        <v>115</v>
      </c>
      <c r="C36" s="58">
        <f>SUM(C37:C41)</f>
        <v>0</v>
      </c>
    </row>
    <row r="37" spans="1:3" s="28" customFormat="1">
      <c r="A37" s="66">
        <v>31</v>
      </c>
      <c r="B37" s="61" t="s">
        <v>114</v>
      </c>
      <c r="C37" s="60">
        <v>0</v>
      </c>
    </row>
    <row r="38" spans="1:3" s="28" customFormat="1">
      <c r="A38" s="66">
        <v>32</v>
      </c>
      <c r="B38" s="62" t="s">
        <v>113</v>
      </c>
      <c r="C38" s="60">
        <v>0</v>
      </c>
    </row>
    <row r="39" spans="1:3" s="28" customFormat="1">
      <c r="A39" s="66">
        <v>33</v>
      </c>
      <c r="B39" s="61" t="s">
        <v>112</v>
      </c>
      <c r="C39" s="60">
        <v>0</v>
      </c>
    </row>
    <row r="40" spans="1:3" s="28" customFormat="1" ht="26.4">
      <c r="A40" s="66">
        <v>34</v>
      </c>
      <c r="B40" s="61" t="s">
        <v>101</v>
      </c>
      <c r="C40" s="60">
        <v>0</v>
      </c>
    </row>
    <row r="41" spans="1:3" s="28" customFormat="1">
      <c r="A41" s="66">
        <v>35</v>
      </c>
      <c r="B41" s="63" t="s">
        <v>111</v>
      </c>
      <c r="C41" s="60">
        <v>0</v>
      </c>
    </row>
    <row r="42" spans="1:3" s="28" customFormat="1">
      <c r="A42" s="66">
        <v>36</v>
      </c>
      <c r="B42" s="65" t="s">
        <v>110</v>
      </c>
      <c r="C42" s="58">
        <f>C31-C36</f>
        <v>0</v>
      </c>
    </row>
    <row r="43" spans="1:3" s="28" customFormat="1">
      <c r="A43" s="66"/>
      <c r="B43" s="67"/>
      <c r="C43" s="60"/>
    </row>
    <row r="44" spans="1:3" s="28" customFormat="1">
      <c r="A44" s="66">
        <v>37</v>
      </c>
      <c r="B44" s="70" t="s">
        <v>109</v>
      </c>
      <c r="C44" s="58">
        <f>SUM(C45:C47)</f>
        <v>0</v>
      </c>
    </row>
    <row r="45" spans="1:3" s="28" customFormat="1">
      <c r="A45" s="66">
        <v>38</v>
      </c>
      <c r="B45" s="56" t="s">
        <v>108</v>
      </c>
      <c r="C45" s="60">
        <v>0</v>
      </c>
    </row>
    <row r="46" spans="1:3" s="28" customFormat="1">
      <c r="A46" s="66">
        <v>39</v>
      </c>
      <c r="B46" s="56" t="s">
        <v>107</v>
      </c>
      <c r="C46" s="60">
        <v>0</v>
      </c>
    </row>
    <row r="47" spans="1:3" s="28" customFormat="1">
      <c r="A47" s="66">
        <v>40</v>
      </c>
      <c r="B47" s="56" t="s">
        <v>106</v>
      </c>
      <c r="C47" s="60">
        <v>0</v>
      </c>
    </row>
    <row r="48" spans="1:3" s="28" customFormat="1">
      <c r="A48" s="66">
        <v>41</v>
      </c>
      <c r="B48" s="70" t="s">
        <v>105</v>
      </c>
      <c r="C48" s="58">
        <f>SUM(C49:C52)</f>
        <v>0</v>
      </c>
    </row>
    <row r="49" spans="1:3" s="28" customFormat="1">
      <c r="A49" s="66">
        <v>42</v>
      </c>
      <c r="B49" s="61" t="s">
        <v>104</v>
      </c>
      <c r="C49" s="60">
        <v>0</v>
      </c>
    </row>
    <row r="50" spans="1:3" s="28" customFormat="1">
      <c r="A50" s="66">
        <v>43</v>
      </c>
      <c r="B50" s="62" t="s">
        <v>103</v>
      </c>
      <c r="C50" s="60">
        <v>0</v>
      </c>
    </row>
    <row r="51" spans="1:3" s="28" customFormat="1">
      <c r="A51" s="66">
        <v>44</v>
      </c>
      <c r="B51" s="61" t="s">
        <v>102</v>
      </c>
      <c r="C51" s="60">
        <v>0</v>
      </c>
    </row>
    <row r="52" spans="1:3" s="28" customFormat="1" ht="26.4">
      <c r="A52" s="66">
        <v>45</v>
      </c>
      <c r="B52" s="61" t="s">
        <v>101</v>
      </c>
      <c r="C52" s="60">
        <v>0</v>
      </c>
    </row>
    <row r="53" spans="1:3" s="28" customFormat="1" ht="13.8" thickBot="1">
      <c r="A53" s="66">
        <v>46</v>
      </c>
      <c r="B53" s="71" t="s">
        <v>100</v>
      </c>
      <c r="C53" s="72">
        <f>C44-C48</f>
        <v>0</v>
      </c>
    </row>
    <row r="56" spans="1:3">
      <c r="B56" s="4"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D23"/>
  <sheetViews>
    <sheetView zoomScale="80" zoomScaleNormal="80" workbookViewId="0">
      <selection activeCell="I23" sqref="I23"/>
    </sheetView>
  </sheetViews>
  <sheetFormatPr defaultColWidth="9.109375" defaultRowHeight="13.8"/>
  <cols>
    <col min="1" max="1" width="9.44140625" style="131" bestFit="1" customWidth="1"/>
    <col min="2" max="2" width="59" style="131" customWidth="1"/>
    <col min="3" max="3" width="16.88671875" style="131" bestFit="1" customWidth="1"/>
    <col min="4" max="4" width="13.109375" style="131" bestFit="1" customWidth="1"/>
    <col min="5" max="16384" width="9.109375" style="131"/>
  </cols>
  <sheetData>
    <row r="1" spans="1:4">
      <c r="A1" s="129" t="s">
        <v>30</v>
      </c>
      <c r="B1" s="3" t="str">
        <f>'Info '!C2</f>
        <v>JSC Pave Bank Georgia</v>
      </c>
    </row>
    <row r="2" spans="1:4" s="129" customFormat="1" ht="15.75" customHeight="1">
      <c r="A2" s="129" t="s">
        <v>31</v>
      </c>
      <c r="B2" s="241">
        <f>'1. key ratios '!B2</f>
        <v>46203</v>
      </c>
    </row>
    <row r="3" spans="1:4" s="129" customFormat="1" ht="15.75" customHeight="1"/>
    <row r="4" spans="1:4" ht="14.4" thickBot="1">
      <c r="A4" s="131" t="s">
        <v>268</v>
      </c>
      <c r="B4" s="200" t="s">
        <v>269</v>
      </c>
    </row>
    <row r="5" spans="1:4" s="136" customFormat="1" ht="12.75" customHeight="1">
      <c r="A5" s="227"/>
      <c r="B5" s="228" t="s">
        <v>272</v>
      </c>
      <c r="C5" s="193" t="s">
        <v>270</v>
      </c>
      <c r="D5" s="194" t="s">
        <v>271</v>
      </c>
    </row>
    <row r="6" spans="1:4" s="201" customFormat="1">
      <c r="A6" s="195">
        <v>1</v>
      </c>
      <c r="B6" s="220" t="s">
        <v>273</v>
      </c>
      <c r="C6" s="220"/>
      <c r="D6" s="196"/>
    </row>
    <row r="7" spans="1:4" s="201" customFormat="1">
      <c r="A7" s="197" t="s">
        <v>259</v>
      </c>
      <c r="B7" s="221" t="s">
        <v>274</v>
      </c>
      <c r="C7" s="213">
        <v>4.4999999999999998E-2</v>
      </c>
      <c r="D7" s="552">
        <f>C7*'5. RWA '!$C$13</f>
        <v>3536807.9545484614</v>
      </c>
    </row>
    <row r="8" spans="1:4" s="201" customFormat="1">
      <c r="A8" s="197" t="s">
        <v>260</v>
      </c>
      <c r="B8" s="221" t="s">
        <v>275</v>
      </c>
      <c r="C8" s="214">
        <v>0.06</v>
      </c>
      <c r="D8" s="552">
        <f>C8*'5. RWA '!$C$13</f>
        <v>4715743.9393979479</v>
      </c>
    </row>
    <row r="9" spans="1:4" s="201" customFormat="1">
      <c r="A9" s="197" t="s">
        <v>261</v>
      </c>
      <c r="B9" s="221" t="s">
        <v>276</v>
      </c>
      <c r="C9" s="214">
        <v>0.08</v>
      </c>
      <c r="D9" s="552">
        <f>C9*'5. RWA '!$C$13</f>
        <v>6287658.5858639311</v>
      </c>
    </row>
    <row r="10" spans="1:4" s="201" customFormat="1">
      <c r="A10" s="195" t="s">
        <v>262</v>
      </c>
      <c r="B10" s="220" t="s">
        <v>277</v>
      </c>
      <c r="C10" s="215"/>
      <c r="D10" s="222"/>
    </row>
    <row r="11" spans="1:4" s="202" customFormat="1">
      <c r="A11" s="198" t="s">
        <v>263</v>
      </c>
      <c r="B11" s="212" t="s">
        <v>747</v>
      </c>
      <c r="C11" s="216">
        <v>2.5000000000000001E-2</v>
      </c>
      <c r="D11" s="552">
        <f>C11*'5. RWA '!$C$13</f>
        <v>1964893.3080824786</v>
      </c>
    </row>
    <row r="12" spans="1:4" s="202" customFormat="1">
      <c r="A12" s="198" t="s">
        <v>264</v>
      </c>
      <c r="B12" s="212" t="s">
        <v>278</v>
      </c>
      <c r="C12" s="216">
        <v>7.4999999999999997E-3</v>
      </c>
      <c r="D12" s="552">
        <f>C12*'5. RWA '!$C$13</f>
        <v>589467.99242474348</v>
      </c>
    </row>
    <row r="13" spans="1:4" s="202" customFormat="1">
      <c r="A13" s="198" t="s">
        <v>265</v>
      </c>
      <c r="B13" s="212" t="s">
        <v>279</v>
      </c>
      <c r="C13" s="216">
        <v>0</v>
      </c>
      <c r="D13" s="552">
        <f>C13*'5. RWA '!$C$13</f>
        <v>0</v>
      </c>
    </row>
    <row r="14" spans="1:4" s="202" customFormat="1">
      <c r="A14" s="195" t="s">
        <v>266</v>
      </c>
      <c r="B14" s="220" t="s">
        <v>326</v>
      </c>
      <c r="C14" s="217"/>
      <c r="D14" s="223"/>
    </row>
    <row r="15" spans="1:4" s="202" customFormat="1">
      <c r="A15" s="198">
        <v>3.1</v>
      </c>
      <c r="B15" s="212" t="s">
        <v>284</v>
      </c>
      <c r="C15" s="216">
        <v>2.1757025934491588E-2</v>
      </c>
      <c r="D15" s="552">
        <f>C15*'5. RWA '!$C$13</f>
        <v>1710009.3864983781</v>
      </c>
    </row>
    <row r="16" spans="1:4" s="202" customFormat="1">
      <c r="A16" s="198">
        <v>3.2</v>
      </c>
      <c r="B16" s="212" t="s">
        <v>285</v>
      </c>
      <c r="C16" s="216">
        <v>2.9138874019408376E-2</v>
      </c>
      <c r="D16" s="552">
        <f>C16*'5. RWA '!$C$13</f>
        <v>2290191.1426317566</v>
      </c>
    </row>
    <row r="17" spans="1:4" s="201" customFormat="1">
      <c r="A17" s="198">
        <v>3.3</v>
      </c>
      <c r="B17" s="212" t="s">
        <v>286</v>
      </c>
      <c r="C17" s="216">
        <v>3.885183202587783E-2</v>
      </c>
      <c r="D17" s="552">
        <f>C17*'5. RWA '!$C$13</f>
        <v>3053588.1901756749</v>
      </c>
    </row>
    <row r="18" spans="1:4" s="136" customFormat="1" ht="12.75" customHeight="1">
      <c r="A18" s="225"/>
      <c r="B18" s="226" t="s">
        <v>325</v>
      </c>
      <c r="C18" s="218" t="s">
        <v>270</v>
      </c>
      <c r="D18" s="224" t="s">
        <v>271</v>
      </c>
    </row>
    <row r="19" spans="1:4" s="201" customFormat="1">
      <c r="A19" s="199">
        <v>4</v>
      </c>
      <c r="B19" s="212" t="s">
        <v>280</v>
      </c>
      <c r="C19" s="216">
        <f>C7+C11+C12+C13+C15</f>
        <v>9.9257025934491594E-2</v>
      </c>
      <c r="D19" s="552">
        <f>C19*'5. RWA '!$C$13</f>
        <v>7801178.6415540623</v>
      </c>
    </row>
    <row r="20" spans="1:4" s="201" customFormat="1">
      <c r="A20" s="199">
        <v>5</v>
      </c>
      <c r="B20" s="212" t="s">
        <v>90</v>
      </c>
      <c r="C20" s="216">
        <f>C8+C11+C12+C13+C16</f>
        <v>0.12163887401940837</v>
      </c>
      <c r="D20" s="552">
        <f>C20*'5. RWA '!$C$13</f>
        <v>9560296.3825369272</v>
      </c>
    </row>
    <row r="21" spans="1:4" s="201" customFormat="1" ht="14.4" thickBot="1">
      <c r="A21" s="203" t="s">
        <v>267</v>
      </c>
      <c r="B21" s="204" t="s">
        <v>281</v>
      </c>
      <c r="C21" s="219">
        <f>C9+C11+C12+C13+C17</f>
        <v>0.15135183202587785</v>
      </c>
      <c r="D21" s="553">
        <f>C21*'5. RWA '!$C$13</f>
        <v>11895608.076546829</v>
      </c>
    </row>
    <row r="23" spans="1:4">
      <c r="B23" s="164"/>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85" zoomScaleNormal="85" workbookViewId="0">
      <selection activeCell="C18" sqref="C18"/>
    </sheetView>
  </sheetViews>
  <sheetFormatPr defaultRowHeight="14.4"/>
  <cols>
    <col min="1" max="1" width="107.109375" bestFit="1" customWidth="1"/>
    <col min="2" max="2" width="50.88671875" bestFit="1" customWidth="1"/>
    <col min="3" max="3" width="28.109375" bestFit="1" customWidth="1"/>
    <col min="4" max="7" width="28.109375" customWidth="1"/>
  </cols>
  <sheetData>
    <row r="1" spans="1:3">
      <c r="A1" s="415" t="str">
        <f>'9.1. Capital Requirements'!A1</f>
        <v>Bank:</v>
      </c>
      <c r="B1" s="416" t="str">
        <f>'Info '!C2</f>
        <v>JSC Pave Bank Georgia</v>
      </c>
    </row>
    <row r="2" spans="1:3">
      <c r="A2" s="415" t="str">
        <f>'9.1. Capital Requirements'!A2</f>
        <v>Date:</v>
      </c>
      <c r="B2" s="417">
        <f>'1. key ratios '!B2</f>
        <v>46203</v>
      </c>
    </row>
    <row r="3" spans="1:3">
      <c r="A3" s="418" t="s">
        <v>675</v>
      </c>
      <c r="B3" s="419" t="s">
        <v>676</v>
      </c>
    </row>
    <row r="4" spans="1:3" ht="15" thickBot="1"/>
    <row r="5" spans="1:3">
      <c r="A5" s="420"/>
      <c r="B5" s="421" t="s">
        <v>677</v>
      </c>
      <c r="C5" s="452"/>
    </row>
    <row r="6" spans="1:3">
      <c r="A6" s="422" t="s">
        <v>697</v>
      </c>
      <c r="B6" s="423">
        <f>SUM(B7,B11)</f>
        <v>0</v>
      </c>
      <c r="C6" s="452"/>
    </row>
    <row r="7" spans="1:3" ht="15.6">
      <c r="A7" s="422" t="s">
        <v>683</v>
      </c>
      <c r="B7" s="423">
        <f>SUM(B8:B10)</f>
        <v>0</v>
      </c>
      <c r="C7" s="452"/>
    </row>
    <row r="8" spans="1:3">
      <c r="A8" s="424" t="s">
        <v>678</v>
      </c>
      <c r="B8" s="425"/>
      <c r="C8" s="452"/>
    </row>
    <row r="9" spans="1:3">
      <c r="A9" s="424" t="s">
        <v>679</v>
      </c>
      <c r="B9" s="425"/>
      <c r="C9" s="452"/>
    </row>
    <row r="10" spans="1:3">
      <c r="A10" s="424" t="s">
        <v>680</v>
      </c>
      <c r="B10" s="425"/>
      <c r="C10" s="452"/>
    </row>
    <row r="11" spans="1:3">
      <c r="A11" s="422" t="s">
        <v>684</v>
      </c>
      <c r="B11" s="423">
        <f>SUM(B12:B13)</f>
        <v>0</v>
      </c>
      <c r="C11" s="452"/>
    </row>
    <row r="12" spans="1:3" ht="15.6">
      <c r="A12" s="424" t="s">
        <v>703</v>
      </c>
      <c r="B12" s="425">
        <v>0</v>
      </c>
      <c r="C12" s="452"/>
    </row>
    <row r="13" spans="1:3" ht="15.6">
      <c r="A13" s="424" t="s">
        <v>685</v>
      </c>
      <c r="B13" s="425">
        <v>0</v>
      </c>
      <c r="C13" s="452"/>
    </row>
    <row r="14" spans="1:3">
      <c r="A14" s="422" t="s">
        <v>686</v>
      </c>
      <c r="B14" s="423">
        <f>SUM(B15:B16)</f>
        <v>0</v>
      </c>
      <c r="C14" s="452"/>
    </row>
    <row r="15" spans="1:3">
      <c r="A15" s="426" t="s">
        <v>687</v>
      </c>
      <c r="B15" s="425">
        <v>0</v>
      </c>
      <c r="C15" s="452"/>
    </row>
    <row r="16" spans="1:3">
      <c r="A16" s="426" t="s">
        <v>688</v>
      </c>
      <c r="B16" s="425">
        <f>B7</f>
        <v>0</v>
      </c>
      <c r="C16" s="452"/>
    </row>
    <row r="17" spans="1:5">
      <c r="A17" s="422" t="s">
        <v>691</v>
      </c>
      <c r="B17" s="423"/>
      <c r="C17" s="452"/>
    </row>
    <row r="18" spans="1:5">
      <c r="A18" s="426" t="s">
        <v>689</v>
      </c>
      <c r="B18" s="425"/>
      <c r="C18" s="452"/>
    </row>
    <row r="19" spans="1:5">
      <c r="A19" s="426" t="s">
        <v>690</v>
      </c>
      <c r="B19" s="425"/>
      <c r="C19" s="452"/>
    </row>
    <row r="20" spans="1:5">
      <c r="A20" s="422" t="s">
        <v>705</v>
      </c>
      <c r="B20" s="423"/>
      <c r="C20" s="452"/>
    </row>
    <row r="21" spans="1:5">
      <c r="A21" s="427" t="s">
        <v>692</v>
      </c>
      <c r="B21" s="428"/>
      <c r="C21" s="452"/>
    </row>
    <row r="22" spans="1:5">
      <c r="A22" s="427" t="s">
        <v>709</v>
      </c>
      <c r="B22" s="428"/>
      <c r="C22" s="452"/>
    </row>
    <row r="23" spans="1:5" ht="15" thickBot="1">
      <c r="A23" s="429" t="s">
        <v>693</v>
      </c>
      <c r="B23" s="430">
        <f>IFERROR(B6/B14,0)</f>
        <v>0</v>
      </c>
    </row>
    <row r="24" spans="1:5" ht="16.5" customHeight="1">
      <c r="A24" s="431" t="s">
        <v>681</v>
      </c>
      <c r="B24" s="432"/>
      <c r="C24" s="432"/>
      <c r="D24" s="432"/>
      <c r="E24" s="432"/>
    </row>
    <row r="25" spans="1:5" ht="25.5" customHeight="1">
      <c r="A25" s="431" t="s">
        <v>702</v>
      </c>
    </row>
    <row r="26" spans="1:5" ht="42.6" customHeight="1">
      <c r="A26" s="431" t="s">
        <v>704</v>
      </c>
      <c r="B26" s="131"/>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election activeCell="E30" sqref="E30"/>
    </sheetView>
  </sheetViews>
  <sheetFormatPr defaultRowHeight="14.4"/>
  <cols>
    <col min="1" max="1" width="56.88671875" customWidth="1"/>
    <col min="2" max="2" width="28.109375" bestFit="1" customWidth="1"/>
    <col min="3" max="6" width="28.109375" customWidth="1"/>
  </cols>
  <sheetData>
    <row r="1" spans="1:7">
      <c r="A1" s="415" t="s">
        <v>30</v>
      </c>
      <c r="B1" s="416" t="str">
        <f>'Info '!C2</f>
        <v>JSC Pave Bank Georgia</v>
      </c>
      <c r="C1" s="131"/>
    </row>
    <row r="2" spans="1:7">
      <c r="A2" s="415" t="s">
        <v>31</v>
      </c>
      <c r="B2" s="417">
        <f>'1. key ratios '!B2</f>
        <v>46203</v>
      </c>
      <c r="C2" s="131"/>
    </row>
    <row r="3" spans="1:7">
      <c r="A3" s="418" t="s">
        <v>682</v>
      </c>
      <c r="B3" s="419" t="s">
        <v>676</v>
      </c>
      <c r="C3" s="131"/>
    </row>
    <row r="5" spans="1:7">
      <c r="A5" s="433"/>
    </row>
    <row r="6" spans="1:7" ht="15" thickBot="1">
      <c r="A6" s="434"/>
      <c r="B6" s="434"/>
      <c r="C6" s="434"/>
      <c r="D6" s="434"/>
      <c r="E6" s="434"/>
      <c r="F6" s="434"/>
    </row>
    <row r="7" spans="1:7">
      <c r="A7" s="724"/>
      <c r="B7" s="726" t="s">
        <v>708</v>
      </c>
      <c r="C7" s="726"/>
      <c r="D7" s="726"/>
      <c r="E7" s="726"/>
      <c r="F7" s="727" t="s">
        <v>64</v>
      </c>
    </row>
    <row r="8" spans="1:7">
      <c r="A8" s="725"/>
      <c r="B8" s="435" t="s">
        <v>694</v>
      </c>
      <c r="C8" s="435" t="s">
        <v>695</v>
      </c>
      <c r="D8" s="435" t="s">
        <v>696</v>
      </c>
      <c r="E8" s="435" t="s">
        <v>706</v>
      </c>
      <c r="F8" s="728"/>
    </row>
    <row r="9" spans="1:7">
      <c r="A9" s="436" t="s">
        <v>697</v>
      </c>
      <c r="B9" s="437">
        <f>B13+B17</f>
        <v>0</v>
      </c>
      <c r="C9" s="437">
        <f t="shared" ref="C9:E9" si="0">C13+C17</f>
        <v>0</v>
      </c>
      <c r="D9" s="437">
        <f t="shared" si="0"/>
        <v>0</v>
      </c>
      <c r="E9" s="437">
        <f t="shared" si="0"/>
        <v>0</v>
      </c>
      <c r="F9" s="438">
        <f>F13+F17</f>
        <v>0</v>
      </c>
    </row>
    <row r="10" spans="1:7">
      <c r="A10" s="439" t="s">
        <v>699</v>
      </c>
      <c r="B10" s="440">
        <f t="shared" ref="B10:E12" si="1">B14+B18</f>
        <v>0</v>
      </c>
      <c r="C10" s="440">
        <f t="shared" si="1"/>
        <v>0</v>
      </c>
      <c r="D10" s="440">
        <f t="shared" si="1"/>
        <v>0</v>
      </c>
      <c r="E10" s="440">
        <f t="shared" si="1"/>
        <v>0</v>
      </c>
      <c r="F10" s="438">
        <f>SUM(B10:E10)</f>
        <v>0</v>
      </c>
      <c r="G10" s="452"/>
    </row>
    <row r="11" spans="1:7">
      <c r="A11" s="439" t="s">
        <v>707</v>
      </c>
      <c r="B11" s="440">
        <f t="shared" si="1"/>
        <v>0</v>
      </c>
      <c r="C11" s="440">
        <f t="shared" si="1"/>
        <v>0</v>
      </c>
      <c r="D11" s="440">
        <f t="shared" si="1"/>
        <v>0</v>
      </c>
      <c r="E11" s="440">
        <f t="shared" si="1"/>
        <v>0</v>
      </c>
      <c r="F11" s="438">
        <f t="shared" ref="F11:F12" si="2">SUM(B11:E11)</f>
        <v>0</v>
      </c>
      <c r="G11" s="452"/>
    </row>
    <row r="12" spans="1:7">
      <c r="A12" s="441" t="s">
        <v>698</v>
      </c>
      <c r="B12" s="440">
        <f t="shared" si="1"/>
        <v>0</v>
      </c>
      <c r="C12" s="440">
        <f t="shared" si="1"/>
        <v>0</v>
      </c>
      <c r="D12" s="440">
        <f t="shared" si="1"/>
        <v>0</v>
      </c>
      <c r="E12" s="440">
        <f t="shared" si="1"/>
        <v>0</v>
      </c>
      <c r="F12" s="438">
        <f t="shared" si="2"/>
        <v>0</v>
      </c>
      <c r="G12" s="452"/>
    </row>
    <row r="13" spans="1:7">
      <c r="A13" s="442" t="s">
        <v>688</v>
      </c>
      <c r="B13" s="443"/>
      <c r="C13" s="443"/>
      <c r="D13" s="443"/>
      <c r="E13" s="443"/>
      <c r="F13" s="444"/>
    </row>
    <row r="14" spans="1:7">
      <c r="A14" s="439" t="s">
        <v>699</v>
      </c>
      <c r="B14" s="445">
        <v>0</v>
      </c>
      <c r="C14" s="445">
        <v>0</v>
      </c>
      <c r="D14" s="445">
        <v>0</v>
      </c>
      <c r="E14" s="445">
        <v>0</v>
      </c>
      <c r="F14" s="446">
        <v>0</v>
      </c>
    </row>
    <row r="15" spans="1:7">
      <c r="A15" s="439" t="s">
        <v>707</v>
      </c>
      <c r="B15" s="445">
        <v>0</v>
      </c>
      <c r="C15" s="445">
        <v>0</v>
      </c>
      <c r="D15" s="445">
        <v>0</v>
      </c>
      <c r="E15" s="445">
        <v>0</v>
      </c>
      <c r="F15" s="446">
        <v>0</v>
      </c>
    </row>
    <row r="16" spans="1:7">
      <c r="A16" s="441" t="s">
        <v>698</v>
      </c>
      <c r="B16" s="445">
        <v>0</v>
      </c>
      <c r="C16" s="445">
        <v>0</v>
      </c>
      <c r="D16" s="445">
        <v>0</v>
      </c>
      <c r="E16" s="445">
        <v>0</v>
      </c>
      <c r="F16" s="446">
        <v>0</v>
      </c>
    </row>
    <row r="17" spans="1:6">
      <c r="A17" s="442" t="s">
        <v>684</v>
      </c>
      <c r="B17" s="443"/>
      <c r="C17" s="443"/>
      <c r="D17" s="443"/>
      <c r="E17" s="443"/>
      <c r="F17" s="446"/>
    </row>
    <row r="18" spans="1:6">
      <c r="A18" s="439" t="s">
        <v>699</v>
      </c>
      <c r="B18" s="445">
        <v>0</v>
      </c>
      <c r="C18" s="445">
        <v>0</v>
      </c>
      <c r="D18" s="445">
        <v>0</v>
      </c>
      <c r="E18" s="445">
        <v>0</v>
      </c>
      <c r="F18" s="446">
        <v>0</v>
      </c>
    </row>
    <row r="19" spans="1:6">
      <c r="A19" s="439" t="s">
        <v>707</v>
      </c>
      <c r="B19" s="445">
        <v>0</v>
      </c>
      <c r="C19" s="445">
        <v>0</v>
      </c>
      <c r="D19" s="445">
        <v>0</v>
      </c>
      <c r="E19" s="445">
        <v>0</v>
      </c>
      <c r="F19" s="446">
        <v>0</v>
      </c>
    </row>
    <row r="20" spans="1:6" ht="15" thickBot="1">
      <c r="A20" s="441" t="s">
        <v>698</v>
      </c>
      <c r="B20" s="447">
        <v>0</v>
      </c>
      <c r="C20" s="447">
        <v>0</v>
      </c>
      <c r="D20" s="447">
        <v>0</v>
      </c>
      <c r="E20" s="447">
        <v>0</v>
      </c>
      <c r="F20" s="448">
        <v>0</v>
      </c>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F68"/>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H52" sqref="H52"/>
    </sheetView>
  </sheetViews>
  <sheetFormatPr defaultColWidth="9.109375" defaultRowHeight="14.4"/>
  <cols>
    <col min="1" max="1" width="10.88671875" style="4" customWidth="1"/>
    <col min="2" max="2" width="91.88671875" style="4" customWidth="1"/>
    <col min="3" max="3" width="53.109375" style="454" customWidth="1"/>
    <col min="4" max="4" width="32.109375" style="4" customWidth="1"/>
    <col min="5" max="5" width="9.44140625" style="5" customWidth="1"/>
    <col min="6" max="16384" width="9.109375" style="5"/>
  </cols>
  <sheetData>
    <row r="1" spans="1:6">
      <c r="A1" s="2" t="s">
        <v>30</v>
      </c>
      <c r="B1" s="3" t="str">
        <f>'Info '!C2</f>
        <v>JSC Pave Bank Georgia</v>
      </c>
      <c r="E1" s="4"/>
      <c r="F1" s="4"/>
    </row>
    <row r="2" spans="1:6" s="2" customFormat="1" ht="15.75" customHeight="1">
      <c r="A2" s="2" t="s">
        <v>31</v>
      </c>
      <c r="B2" s="241">
        <f>'1. key ratios '!B2</f>
        <v>46203</v>
      </c>
      <c r="C2" s="129"/>
    </row>
    <row r="3" spans="1:6" s="2" customFormat="1" ht="15.75" customHeight="1">
      <c r="A3" s="73"/>
      <c r="C3" s="129"/>
    </row>
    <row r="4" spans="1:6" s="2" customFormat="1" ht="15.75" customHeight="1" thickBot="1">
      <c r="A4" s="2" t="s">
        <v>47</v>
      </c>
      <c r="B4" s="127" t="s">
        <v>165</v>
      </c>
      <c r="C4" s="129"/>
      <c r="D4" s="20" t="s">
        <v>35</v>
      </c>
    </row>
    <row r="5" spans="1:6" ht="27.6">
      <c r="A5" s="74" t="s">
        <v>6</v>
      </c>
      <c r="B5" s="142" t="s">
        <v>205</v>
      </c>
      <c r="C5" s="554" t="s">
        <v>624</v>
      </c>
      <c r="D5" s="75" t="s">
        <v>49</v>
      </c>
    </row>
    <row r="6" spans="1:6">
      <c r="A6" s="663">
        <v>1</v>
      </c>
      <c r="B6" s="664" t="s">
        <v>525</v>
      </c>
      <c r="C6" s="665">
        <f>SUM(C7:C9)</f>
        <v>161939479.24000001</v>
      </c>
      <c r="D6" s="666"/>
      <c r="E6" s="76"/>
    </row>
    <row r="7" spans="1:6">
      <c r="A7" s="663">
        <v>1.1000000000000001</v>
      </c>
      <c r="B7" s="667" t="s">
        <v>526</v>
      </c>
      <c r="C7" s="555">
        <v>0</v>
      </c>
      <c r="D7" s="77" t="s">
        <v>768</v>
      </c>
      <c r="E7" s="76"/>
    </row>
    <row r="8" spans="1:6">
      <c r="A8" s="663">
        <v>1.2</v>
      </c>
      <c r="B8" s="667" t="s">
        <v>527</v>
      </c>
      <c r="C8" s="555">
        <v>71891042.250000015</v>
      </c>
      <c r="D8" s="77" t="s">
        <v>768</v>
      </c>
      <c r="E8" s="76"/>
    </row>
    <row r="9" spans="1:6">
      <c r="A9" s="663">
        <v>1.3</v>
      </c>
      <c r="B9" s="667" t="s">
        <v>528</v>
      </c>
      <c r="C9" s="555">
        <v>90048436.989999995</v>
      </c>
      <c r="D9" s="77" t="s">
        <v>768</v>
      </c>
      <c r="E9" s="76"/>
    </row>
    <row r="10" spans="1:6">
      <c r="A10" s="663">
        <v>2</v>
      </c>
      <c r="B10" s="291" t="s">
        <v>529</v>
      </c>
      <c r="C10" s="555">
        <v>0</v>
      </c>
      <c r="D10" s="77" t="s">
        <v>768</v>
      </c>
      <c r="E10" s="76"/>
    </row>
    <row r="11" spans="1:6">
      <c r="A11" s="663">
        <v>2.1</v>
      </c>
      <c r="B11" s="668" t="s">
        <v>530</v>
      </c>
      <c r="C11" s="555">
        <v>0</v>
      </c>
      <c r="D11" s="311" t="s">
        <v>768</v>
      </c>
      <c r="E11" s="78"/>
    </row>
    <row r="12" spans="1:6">
      <c r="A12" s="663">
        <v>3</v>
      </c>
      <c r="B12" s="292" t="s">
        <v>531</v>
      </c>
      <c r="C12" s="555">
        <v>0</v>
      </c>
      <c r="D12" s="311" t="s">
        <v>768</v>
      </c>
      <c r="E12" s="78"/>
    </row>
    <row r="13" spans="1:6">
      <c r="A13" s="663">
        <v>4</v>
      </c>
      <c r="B13" s="293" t="s">
        <v>532</v>
      </c>
      <c r="C13" s="555">
        <v>0</v>
      </c>
      <c r="D13" s="311" t="s">
        <v>768</v>
      </c>
      <c r="E13" s="78"/>
    </row>
    <row r="14" spans="1:6">
      <c r="A14" s="663">
        <v>5</v>
      </c>
      <c r="B14" s="294" t="s">
        <v>533</v>
      </c>
      <c r="C14" s="556">
        <f>SUM(C15:C17)</f>
        <v>0</v>
      </c>
      <c r="D14" s="311"/>
      <c r="E14" s="78"/>
    </row>
    <row r="15" spans="1:6">
      <c r="A15" s="663">
        <v>5.0999999999999996</v>
      </c>
      <c r="B15" s="295" t="s">
        <v>534</v>
      </c>
      <c r="C15" s="555">
        <v>0</v>
      </c>
      <c r="D15" s="311" t="s">
        <v>768</v>
      </c>
      <c r="E15" s="76"/>
    </row>
    <row r="16" spans="1:6">
      <c r="A16" s="663">
        <v>5.2</v>
      </c>
      <c r="B16" s="295" t="s">
        <v>535</v>
      </c>
      <c r="C16" s="555">
        <v>0</v>
      </c>
      <c r="D16" s="77" t="s">
        <v>768</v>
      </c>
      <c r="E16" s="76"/>
    </row>
    <row r="17" spans="1:5">
      <c r="A17" s="663">
        <v>5.3</v>
      </c>
      <c r="B17" s="296" t="s">
        <v>536</v>
      </c>
      <c r="C17" s="555">
        <v>0</v>
      </c>
      <c r="D17" s="77" t="s">
        <v>768</v>
      </c>
      <c r="E17" s="76"/>
    </row>
    <row r="18" spans="1:5">
      <c r="A18" s="663">
        <v>6</v>
      </c>
      <c r="B18" s="292" t="s">
        <v>537</v>
      </c>
      <c r="C18" s="557">
        <f>SUM(C19:C20)</f>
        <v>51442974.489999995</v>
      </c>
      <c r="D18" s="77"/>
      <c r="E18" s="76"/>
    </row>
    <row r="19" spans="1:5">
      <c r="A19" s="663">
        <v>6.1</v>
      </c>
      <c r="B19" s="295" t="s">
        <v>535</v>
      </c>
      <c r="C19" s="555">
        <v>51442974.489999995</v>
      </c>
      <c r="D19" s="77" t="s">
        <v>768</v>
      </c>
      <c r="E19" s="76"/>
    </row>
    <row r="20" spans="1:5">
      <c r="A20" s="663">
        <v>6.2</v>
      </c>
      <c r="B20" s="296" t="s">
        <v>536</v>
      </c>
      <c r="C20" s="555">
        <v>0</v>
      </c>
      <c r="D20" s="77" t="s">
        <v>768</v>
      </c>
      <c r="E20" s="76"/>
    </row>
    <row r="21" spans="1:5">
      <c r="A21" s="663">
        <v>7</v>
      </c>
      <c r="B21" s="291" t="s">
        <v>538</v>
      </c>
      <c r="C21" s="555">
        <v>0</v>
      </c>
      <c r="D21" s="77" t="s">
        <v>768</v>
      </c>
      <c r="E21" s="76"/>
    </row>
    <row r="22" spans="1:5">
      <c r="A22" s="663">
        <v>8</v>
      </c>
      <c r="B22" s="669" t="s">
        <v>539</v>
      </c>
      <c r="C22" s="555">
        <v>0</v>
      </c>
      <c r="D22" s="77" t="s">
        <v>768</v>
      </c>
      <c r="E22" s="76"/>
    </row>
    <row r="23" spans="1:5">
      <c r="A23" s="663">
        <v>9</v>
      </c>
      <c r="B23" s="293" t="s">
        <v>540</v>
      </c>
      <c r="C23" s="557">
        <f>SUM(C24:C25)</f>
        <v>77906.009999999995</v>
      </c>
      <c r="D23" s="312"/>
      <c r="E23" s="76"/>
    </row>
    <row r="24" spans="1:5">
      <c r="A24" s="663">
        <v>9.1</v>
      </c>
      <c r="B24" s="295" t="s">
        <v>541</v>
      </c>
      <c r="C24" s="555">
        <v>77906.009999999995</v>
      </c>
      <c r="D24" s="79" t="s">
        <v>768</v>
      </c>
      <c r="E24" s="76"/>
    </row>
    <row r="25" spans="1:5">
      <c r="A25" s="663">
        <v>9.1999999999999993</v>
      </c>
      <c r="B25" s="295" t="s">
        <v>542</v>
      </c>
      <c r="C25" s="555">
        <v>0</v>
      </c>
      <c r="D25" s="670" t="s">
        <v>768</v>
      </c>
      <c r="E25" s="80"/>
    </row>
    <row r="26" spans="1:5">
      <c r="A26" s="663">
        <v>10</v>
      </c>
      <c r="B26" s="293" t="s">
        <v>543</v>
      </c>
      <c r="C26" s="558">
        <f>SUM(C27:C28)</f>
        <v>350825.08999999997</v>
      </c>
      <c r="D26" s="414" t="s">
        <v>665</v>
      </c>
      <c r="E26" s="76"/>
    </row>
    <row r="27" spans="1:5">
      <c r="A27" s="663">
        <v>10.1</v>
      </c>
      <c r="B27" s="295" t="s">
        <v>544</v>
      </c>
      <c r="C27" s="555">
        <v>0</v>
      </c>
      <c r="D27" s="77" t="s">
        <v>768</v>
      </c>
      <c r="E27" s="76"/>
    </row>
    <row r="28" spans="1:5">
      <c r="A28" s="663">
        <v>10.199999999999999</v>
      </c>
      <c r="B28" s="295" t="s">
        <v>545</v>
      </c>
      <c r="C28" s="555">
        <v>350825.08999999997</v>
      </c>
      <c r="D28" s="77" t="s">
        <v>768</v>
      </c>
      <c r="E28" s="76"/>
    </row>
    <row r="29" spans="1:5">
      <c r="A29" s="663">
        <v>11</v>
      </c>
      <c r="B29" s="293" t="s">
        <v>546</v>
      </c>
      <c r="C29" s="557">
        <f>SUM(C30:C31)</f>
        <v>33846.79</v>
      </c>
      <c r="D29" s="77"/>
      <c r="E29" s="76"/>
    </row>
    <row r="30" spans="1:5">
      <c r="A30" s="663">
        <v>11.1</v>
      </c>
      <c r="B30" s="295" t="s">
        <v>547</v>
      </c>
      <c r="C30" s="555">
        <v>33846.79</v>
      </c>
      <c r="D30" s="77" t="s">
        <v>768</v>
      </c>
      <c r="E30" s="76"/>
    </row>
    <row r="31" spans="1:5">
      <c r="A31" s="663">
        <v>11.2</v>
      </c>
      <c r="B31" s="295" t="s">
        <v>548</v>
      </c>
      <c r="C31" s="555">
        <v>0</v>
      </c>
      <c r="D31" s="77" t="s">
        <v>768</v>
      </c>
      <c r="E31" s="76"/>
    </row>
    <row r="32" spans="1:5">
      <c r="A32" s="663">
        <v>13</v>
      </c>
      <c r="B32" s="293" t="s">
        <v>549</v>
      </c>
      <c r="C32" s="555">
        <v>9914038.7799999993</v>
      </c>
      <c r="D32" s="77" t="s">
        <v>768</v>
      </c>
      <c r="E32" s="76"/>
    </row>
    <row r="33" spans="1:5">
      <c r="A33" s="663">
        <v>13.1</v>
      </c>
      <c r="B33" s="671" t="s">
        <v>550</v>
      </c>
      <c r="C33" s="555">
        <v>0</v>
      </c>
      <c r="D33" s="77" t="s">
        <v>768</v>
      </c>
      <c r="E33" s="76"/>
    </row>
    <row r="34" spans="1:5">
      <c r="A34" s="663">
        <v>13.2</v>
      </c>
      <c r="B34" s="671" t="s">
        <v>551</v>
      </c>
      <c r="C34" s="555">
        <v>0</v>
      </c>
      <c r="D34" s="79" t="s">
        <v>768</v>
      </c>
      <c r="E34" s="76"/>
    </row>
    <row r="35" spans="1:5">
      <c r="A35" s="663">
        <v>14</v>
      </c>
      <c r="B35" s="672" t="s">
        <v>552</v>
      </c>
      <c r="C35" s="559">
        <f>SUM(C6,C10,C12,C13,C14,C18,C21,C22,C23,C26,C29,C32)</f>
        <v>223759070.40000001</v>
      </c>
      <c r="D35" s="79"/>
      <c r="E35" s="76"/>
    </row>
    <row r="36" spans="1:5">
      <c r="A36" s="663"/>
      <c r="B36" s="673" t="s">
        <v>553</v>
      </c>
      <c r="C36" s="560">
        <v>0</v>
      </c>
      <c r="D36" s="81" t="s">
        <v>768</v>
      </c>
      <c r="E36" s="76"/>
    </row>
    <row r="37" spans="1:5">
      <c r="A37" s="663">
        <v>15</v>
      </c>
      <c r="B37" s="298" t="s">
        <v>554</v>
      </c>
      <c r="C37" s="555">
        <v>0</v>
      </c>
      <c r="D37" s="670" t="s">
        <v>768</v>
      </c>
      <c r="E37" s="80"/>
    </row>
    <row r="38" spans="1:5">
      <c r="A38" s="663">
        <v>15.1</v>
      </c>
      <c r="B38" s="668" t="s">
        <v>530</v>
      </c>
      <c r="C38" s="555">
        <v>0</v>
      </c>
      <c r="D38" s="77" t="s">
        <v>768</v>
      </c>
      <c r="E38" s="76"/>
    </row>
    <row r="39" spans="1:5">
      <c r="A39" s="663">
        <v>16</v>
      </c>
      <c r="B39" s="291" t="s">
        <v>555</v>
      </c>
      <c r="C39" s="555">
        <v>0</v>
      </c>
      <c r="D39" s="77" t="s">
        <v>768</v>
      </c>
      <c r="E39" s="76"/>
    </row>
    <row r="40" spans="1:5">
      <c r="A40" s="663">
        <v>17</v>
      </c>
      <c r="B40" s="291" t="s">
        <v>556</v>
      </c>
      <c r="C40" s="557">
        <f>SUM(C41:C44)</f>
        <v>181125826.25000006</v>
      </c>
      <c r="D40" s="77"/>
      <c r="E40" s="76"/>
    </row>
    <row r="41" spans="1:5">
      <c r="A41" s="663">
        <v>17.100000000000001</v>
      </c>
      <c r="B41" s="299" t="s">
        <v>557</v>
      </c>
      <c r="C41" s="555">
        <v>181125826.25000006</v>
      </c>
      <c r="D41" s="77" t="s">
        <v>768</v>
      </c>
      <c r="E41" s="76"/>
    </row>
    <row r="42" spans="1:5">
      <c r="A42" s="663">
        <v>17.2</v>
      </c>
      <c r="B42" s="667" t="s">
        <v>558</v>
      </c>
      <c r="C42" s="555">
        <v>0</v>
      </c>
      <c r="D42" s="77" t="s">
        <v>768</v>
      </c>
      <c r="E42" s="76"/>
    </row>
    <row r="43" spans="1:5">
      <c r="A43" s="663">
        <v>17.3</v>
      </c>
      <c r="B43" s="674" t="s">
        <v>559</v>
      </c>
      <c r="C43" s="555">
        <v>0</v>
      </c>
      <c r="D43" s="79" t="s">
        <v>768</v>
      </c>
      <c r="E43" s="76"/>
    </row>
    <row r="44" spans="1:5">
      <c r="A44" s="663">
        <v>17.399999999999999</v>
      </c>
      <c r="B44" s="675" t="s">
        <v>560</v>
      </c>
      <c r="C44" s="555">
        <v>0</v>
      </c>
      <c r="D44" s="676" t="s">
        <v>768</v>
      </c>
      <c r="E44" s="76"/>
    </row>
    <row r="45" spans="1:5">
      <c r="A45" s="663">
        <v>18</v>
      </c>
      <c r="B45" s="672" t="s">
        <v>561</v>
      </c>
      <c r="C45" s="555">
        <v>0</v>
      </c>
      <c r="D45" s="677" t="s">
        <v>768</v>
      </c>
      <c r="E45" s="80"/>
    </row>
    <row r="46" spans="1:5">
      <c r="A46" s="663">
        <v>19</v>
      </c>
      <c r="B46" s="672" t="s">
        <v>562</v>
      </c>
      <c r="C46" s="678">
        <f>SUM(C47:C48)</f>
        <v>0</v>
      </c>
      <c r="D46" s="679"/>
    </row>
    <row r="47" spans="1:5">
      <c r="A47" s="663">
        <v>19.100000000000001</v>
      </c>
      <c r="B47" s="680" t="s">
        <v>563</v>
      </c>
      <c r="C47" s="555">
        <v>0</v>
      </c>
      <c r="D47" s="679" t="s">
        <v>768</v>
      </c>
    </row>
    <row r="48" spans="1:5">
      <c r="A48" s="663">
        <v>19.2</v>
      </c>
      <c r="B48" s="680" t="s">
        <v>564</v>
      </c>
      <c r="C48" s="555">
        <v>0</v>
      </c>
      <c r="D48" s="679" t="s">
        <v>768</v>
      </c>
    </row>
    <row r="49" spans="1:4">
      <c r="A49" s="663">
        <v>20</v>
      </c>
      <c r="B49" s="681" t="s">
        <v>565</v>
      </c>
      <c r="C49" s="555">
        <v>0</v>
      </c>
      <c r="D49" s="679" t="s">
        <v>768</v>
      </c>
    </row>
    <row r="50" spans="1:4">
      <c r="A50" s="663">
        <v>21</v>
      </c>
      <c r="B50" s="682" t="s">
        <v>566</v>
      </c>
      <c r="C50" s="555">
        <v>19564671.370000001</v>
      </c>
      <c r="D50" s="679" t="s">
        <v>768</v>
      </c>
    </row>
    <row r="51" spans="1:4">
      <c r="A51" s="663">
        <v>21.1</v>
      </c>
      <c r="B51" s="667" t="s">
        <v>567</v>
      </c>
      <c r="C51" s="555">
        <v>0</v>
      </c>
      <c r="D51" s="679" t="s">
        <v>768</v>
      </c>
    </row>
    <row r="52" spans="1:4">
      <c r="A52" s="663">
        <v>22</v>
      </c>
      <c r="B52" s="683" t="s">
        <v>568</v>
      </c>
      <c r="C52" s="559">
        <f>SUM(C37,C39,C40,C45,C46,C49,C50)</f>
        <v>200690497.62000006</v>
      </c>
      <c r="D52" s="679"/>
    </row>
    <row r="53" spans="1:4">
      <c r="A53" s="663"/>
      <c r="B53" s="673" t="s">
        <v>569</v>
      </c>
      <c r="C53" s="684"/>
      <c r="D53" s="679"/>
    </row>
    <row r="54" spans="1:4">
      <c r="A54" s="663">
        <v>23</v>
      </c>
      <c r="B54" s="681" t="s">
        <v>570</v>
      </c>
      <c r="C54" s="555">
        <v>16577760</v>
      </c>
      <c r="D54" s="679" t="s">
        <v>768</v>
      </c>
    </row>
    <row r="55" spans="1:4">
      <c r="A55" s="663">
        <v>24</v>
      </c>
      <c r="B55" s="681" t="s">
        <v>571</v>
      </c>
      <c r="C55" s="555">
        <v>0</v>
      </c>
      <c r="D55" s="679" t="s">
        <v>768</v>
      </c>
    </row>
    <row r="56" spans="1:4">
      <c r="A56" s="663">
        <v>25</v>
      </c>
      <c r="B56" s="672" t="s">
        <v>572</v>
      </c>
      <c r="C56" s="555">
        <v>0</v>
      </c>
      <c r="D56" s="679" t="s">
        <v>768</v>
      </c>
    </row>
    <row r="57" spans="1:4">
      <c r="A57" s="663">
        <v>26</v>
      </c>
      <c r="B57" s="672" t="s">
        <v>573</v>
      </c>
      <c r="C57" s="555">
        <v>0</v>
      </c>
      <c r="D57" s="679" t="s">
        <v>768</v>
      </c>
    </row>
    <row r="58" spans="1:4">
      <c r="A58" s="663">
        <v>27</v>
      </c>
      <c r="B58" s="672" t="s">
        <v>574</v>
      </c>
      <c r="C58" s="603">
        <f>SUM(C59:C60)</f>
        <v>0</v>
      </c>
      <c r="D58" s="679"/>
    </row>
    <row r="59" spans="1:4">
      <c r="A59" s="663">
        <v>27.1</v>
      </c>
      <c r="B59" s="675" t="s">
        <v>575</v>
      </c>
      <c r="C59" s="555">
        <v>0</v>
      </c>
      <c r="D59" s="679" t="s">
        <v>768</v>
      </c>
    </row>
    <row r="60" spans="1:4">
      <c r="A60" s="663">
        <v>27.2</v>
      </c>
      <c r="B60" s="675" t="s">
        <v>576</v>
      </c>
      <c r="C60" s="555">
        <v>0</v>
      </c>
      <c r="D60" s="679" t="s">
        <v>768</v>
      </c>
    </row>
    <row r="61" spans="1:4">
      <c r="A61" s="663">
        <v>28</v>
      </c>
      <c r="B61" s="685" t="s">
        <v>577</v>
      </c>
      <c r="C61" s="555">
        <v>0</v>
      </c>
      <c r="D61" s="679" t="s">
        <v>768</v>
      </c>
    </row>
    <row r="62" spans="1:4">
      <c r="A62" s="663">
        <v>29</v>
      </c>
      <c r="B62" s="672" t="s">
        <v>578</v>
      </c>
      <c r="C62" s="603">
        <f>SUM(C63:C65)</f>
        <v>0</v>
      </c>
      <c r="D62" s="679"/>
    </row>
    <row r="63" spans="1:4">
      <c r="A63" s="663">
        <v>29.1</v>
      </c>
      <c r="B63" s="686" t="s">
        <v>579</v>
      </c>
      <c r="C63" s="555">
        <v>0</v>
      </c>
      <c r="D63" s="679" t="s">
        <v>768</v>
      </c>
    </row>
    <row r="64" spans="1:4">
      <c r="A64" s="663">
        <v>29.2</v>
      </c>
      <c r="B64" s="680" t="s">
        <v>580</v>
      </c>
      <c r="C64" s="555">
        <v>0</v>
      </c>
      <c r="D64" s="679" t="s">
        <v>768</v>
      </c>
    </row>
    <row r="65" spans="1:4">
      <c r="A65" s="663">
        <v>29.3</v>
      </c>
      <c r="B65" s="680" t="s">
        <v>581</v>
      </c>
      <c r="C65" s="555">
        <v>0</v>
      </c>
      <c r="D65" s="679" t="s">
        <v>768</v>
      </c>
    </row>
    <row r="66" spans="1:4">
      <c r="A66" s="663">
        <v>30</v>
      </c>
      <c r="B66" s="672" t="s">
        <v>582</v>
      </c>
      <c r="C66" s="555">
        <v>6490812.7799999909</v>
      </c>
      <c r="D66" s="679" t="s">
        <v>768</v>
      </c>
    </row>
    <row r="67" spans="1:4">
      <c r="A67" s="663">
        <v>31</v>
      </c>
      <c r="B67" s="687" t="s">
        <v>583</v>
      </c>
      <c r="C67" s="559">
        <f>SUM(C54,C55,C56,C57,C58,C61,C62,C66)</f>
        <v>23068572.77999999</v>
      </c>
      <c r="D67" s="679"/>
    </row>
    <row r="68" spans="1:4" ht="15" thickBot="1">
      <c r="A68" s="688">
        <v>32</v>
      </c>
      <c r="B68" s="689" t="s">
        <v>584</v>
      </c>
      <c r="C68" s="690">
        <f>SUM(C52,C67)</f>
        <v>223759070.40000007</v>
      </c>
      <c r="D68" s="691"/>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22"/>
  <sheetViews>
    <sheetView zoomScale="80" zoomScaleNormal="80" workbookViewId="0">
      <pane xSplit="1" ySplit="4" topLeftCell="H5" activePane="bottomRight" state="frozen"/>
      <selection activeCell="B19" sqref="B19"/>
      <selection pane="topRight" activeCell="B19" sqref="B19"/>
      <selection pane="bottomLeft" activeCell="B19" sqref="B19"/>
      <selection pane="bottomRight" activeCell="Z27" sqref="Z27"/>
    </sheetView>
  </sheetViews>
  <sheetFormatPr defaultColWidth="9.109375" defaultRowHeight="13.2"/>
  <cols>
    <col min="1" max="1" width="10.44140625" style="4" bestFit="1" customWidth="1"/>
    <col min="2" max="2" width="95" style="4" customWidth="1"/>
    <col min="3" max="3" width="13" style="4" bestFit="1" customWidth="1"/>
    <col min="4" max="4" width="16.44140625" style="4" bestFit="1" customWidth="1"/>
    <col min="5" max="5" width="13" style="4" bestFit="1" customWidth="1"/>
    <col min="6" max="6" width="16.44140625" style="4" bestFit="1" customWidth="1"/>
    <col min="7" max="7" width="13" style="4" bestFit="1" customWidth="1"/>
    <col min="8" max="8" width="13.109375" style="4" bestFit="1" customWidth="1"/>
    <col min="9" max="9" width="13" style="4" bestFit="1" customWidth="1"/>
    <col min="10" max="10" width="13.109375" style="4" bestFit="1" customWidth="1"/>
    <col min="11" max="11" width="13" style="4" bestFit="1" customWidth="1"/>
    <col min="12" max="16" width="13" style="19" bestFit="1" customWidth="1"/>
    <col min="17" max="17" width="14.88671875" style="19" customWidth="1"/>
    <col min="18" max="18" width="13" style="19" bestFit="1" customWidth="1"/>
    <col min="19" max="19" width="34.88671875" style="19" customWidth="1"/>
    <col min="20" max="16384" width="9.109375" style="19"/>
  </cols>
  <sheetData>
    <row r="1" spans="1:19">
      <c r="A1" s="2" t="s">
        <v>30</v>
      </c>
      <c r="B1" s="3" t="str">
        <f>'Info '!C2</f>
        <v>JSC Pave Bank Georgia</v>
      </c>
    </row>
    <row r="2" spans="1:19">
      <c r="A2" s="2" t="s">
        <v>31</v>
      </c>
      <c r="B2" s="241">
        <f>'1. key ratios '!B2</f>
        <v>46203</v>
      </c>
    </row>
    <row r="4" spans="1:19" ht="27" thickBot="1">
      <c r="A4" s="4" t="s">
        <v>146</v>
      </c>
      <c r="B4" s="156" t="s">
        <v>238</v>
      </c>
    </row>
    <row r="5" spans="1:19" s="144" customFormat="1" ht="13.8">
      <c r="A5" s="561"/>
      <c r="B5" s="562"/>
      <c r="C5" s="563" t="s">
        <v>0</v>
      </c>
      <c r="D5" s="563" t="s">
        <v>1</v>
      </c>
      <c r="E5" s="563" t="s">
        <v>2</v>
      </c>
      <c r="F5" s="563" t="s">
        <v>3</v>
      </c>
      <c r="G5" s="563" t="s">
        <v>4</v>
      </c>
      <c r="H5" s="563" t="s">
        <v>5</v>
      </c>
      <c r="I5" s="563" t="s">
        <v>8</v>
      </c>
      <c r="J5" s="563" t="s">
        <v>9</v>
      </c>
      <c r="K5" s="563" t="s">
        <v>10</v>
      </c>
      <c r="L5" s="563" t="s">
        <v>11</v>
      </c>
      <c r="M5" s="563" t="s">
        <v>12</v>
      </c>
      <c r="N5" s="563" t="s">
        <v>13</v>
      </c>
      <c r="O5" s="563" t="s">
        <v>222</v>
      </c>
      <c r="P5" s="563" t="s">
        <v>223</v>
      </c>
      <c r="Q5" s="563" t="s">
        <v>224</v>
      </c>
      <c r="R5" s="564" t="s">
        <v>225</v>
      </c>
      <c r="S5" s="565" t="s">
        <v>226</v>
      </c>
    </row>
    <row r="6" spans="1:19" s="144" customFormat="1" ht="99" customHeight="1">
      <c r="A6" s="145"/>
      <c r="B6" s="733" t="s">
        <v>227</v>
      </c>
      <c r="C6" s="729">
        <v>0</v>
      </c>
      <c r="D6" s="730"/>
      <c r="E6" s="729">
        <v>0.2</v>
      </c>
      <c r="F6" s="730"/>
      <c r="G6" s="729">
        <v>0.35</v>
      </c>
      <c r="H6" s="730"/>
      <c r="I6" s="729">
        <v>0.5</v>
      </c>
      <c r="J6" s="730"/>
      <c r="K6" s="729">
        <v>0.75</v>
      </c>
      <c r="L6" s="730"/>
      <c r="M6" s="729">
        <v>1</v>
      </c>
      <c r="N6" s="730"/>
      <c r="O6" s="729">
        <v>1.5</v>
      </c>
      <c r="P6" s="730"/>
      <c r="Q6" s="729">
        <v>2.5</v>
      </c>
      <c r="R6" s="730"/>
      <c r="S6" s="731" t="s">
        <v>145</v>
      </c>
    </row>
    <row r="7" spans="1:19" s="144" customFormat="1" ht="30.75" customHeight="1">
      <c r="A7" s="145"/>
      <c r="B7" s="734"/>
      <c r="C7" s="566" t="s">
        <v>148</v>
      </c>
      <c r="D7" s="566" t="s">
        <v>147</v>
      </c>
      <c r="E7" s="566" t="s">
        <v>148</v>
      </c>
      <c r="F7" s="566" t="s">
        <v>147</v>
      </c>
      <c r="G7" s="566" t="s">
        <v>148</v>
      </c>
      <c r="H7" s="566" t="s">
        <v>147</v>
      </c>
      <c r="I7" s="566" t="s">
        <v>148</v>
      </c>
      <c r="J7" s="566" t="s">
        <v>147</v>
      </c>
      <c r="K7" s="566" t="s">
        <v>148</v>
      </c>
      <c r="L7" s="566" t="s">
        <v>147</v>
      </c>
      <c r="M7" s="566" t="s">
        <v>148</v>
      </c>
      <c r="N7" s="566" t="s">
        <v>147</v>
      </c>
      <c r="O7" s="566" t="s">
        <v>148</v>
      </c>
      <c r="P7" s="566" t="s">
        <v>147</v>
      </c>
      <c r="Q7" s="566" t="s">
        <v>148</v>
      </c>
      <c r="R7" s="566" t="s">
        <v>147</v>
      </c>
      <c r="S7" s="732"/>
    </row>
    <row r="8" spans="1:19">
      <c r="A8" s="82">
        <v>1</v>
      </c>
      <c r="B8" s="567" t="s">
        <v>51</v>
      </c>
      <c r="C8" s="568">
        <v>76226956.819999993</v>
      </c>
      <c r="D8" s="568">
        <v>0</v>
      </c>
      <c r="E8" s="568">
        <v>0</v>
      </c>
      <c r="F8" s="568">
        <v>0</v>
      </c>
      <c r="G8" s="568">
        <v>0</v>
      </c>
      <c r="H8" s="568">
        <v>0</v>
      </c>
      <c r="I8" s="568">
        <v>0</v>
      </c>
      <c r="J8" s="568">
        <v>0</v>
      </c>
      <c r="K8" s="568">
        <v>0</v>
      </c>
      <c r="L8" s="568">
        <v>0</v>
      </c>
      <c r="M8" s="568">
        <v>47107059.920000002</v>
      </c>
      <c r="N8" s="568">
        <v>0</v>
      </c>
      <c r="O8" s="568">
        <v>0</v>
      </c>
      <c r="P8" s="568">
        <v>0</v>
      </c>
      <c r="Q8" s="568">
        <v>0</v>
      </c>
      <c r="R8" s="568">
        <v>0</v>
      </c>
      <c r="S8" s="569">
        <f>$C$6*SUM(C8:D8)+$E$6*SUM(E8:F8)+$G$6*SUM(G8:H8)+$I$6*SUM(I8:J8)+$K$6*SUM(K8:L8)+$M$6*SUM(M8:N8)+$O$6*SUM(O8:P8)+$Q$6*SUM(Q8:R8)</f>
        <v>47107059.920000002</v>
      </c>
    </row>
    <row r="9" spans="1:19">
      <c r="A9" s="82">
        <v>2</v>
      </c>
      <c r="B9" s="567" t="s">
        <v>52</v>
      </c>
      <c r="C9" s="568">
        <v>0</v>
      </c>
      <c r="D9" s="568">
        <v>0</v>
      </c>
      <c r="E9" s="568">
        <v>0</v>
      </c>
      <c r="F9" s="568">
        <v>0</v>
      </c>
      <c r="G9" s="568">
        <v>0</v>
      </c>
      <c r="H9" s="568">
        <v>0</v>
      </c>
      <c r="I9" s="568">
        <v>0</v>
      </c>
      <c r="J9" s="568">
        <v>0</v>
      </c>
      <c r="K9" s="568">
        <v>0</v>
      </c>
      <c r="L9" s="568">
        <v>0</v>
      </c>
      <c r="M9" s="568">
        <v>0</v>
      </c>
      <c r="N9" s="568">
        <v>0</v>
      </c>
      <c r="O9" s="568">
        <v>0</v>
      </c>
      <c r="P9" s="568">
        <v>0</v>
      </c>
      <c r="Q9" s="568">
        <v>0</v>
      </c>
      <c r="R9" s="568">
        <v>0</v>
      </c>
      <c r="S9" s="569">
        <f t="shared" ref="S9:S21" si="0">$C$6*SUM(C9:D9)+$E$6*SUM(E9:F9)+$G$6*SUM(G9:H9)+$I$6*SUM(I9:J9)+$K$6*SUM(K9:L9)+$M$6*SUM(M9:N9)+$O$6*SUM(O9:P9)+$Q$6*SUM(Q9:R9)</f>
        <v>0</v>
      </c>
    </row>
    <row r="10" spans="1:19">
      <c r="A10" s="82">
        <v>3</v>
      </c>
      <c r="B10" s="567" t="s">
        <v>152</v>
      </c>
      <c r="C10" s="568">
        <v>0</v>
      </c>
      <c r="D10" s="568">
        <v>0</v>
      </c>
      <c r="E10" s="568">
        <v>0</v>
      </c>
      <c r="F10" s="568">
        <v>0</v>
      </c>
      <c r="G10" s="568">
        <v>0</v>
      </c>
      <c r="H10" s="568">
        <v>0</v>
      </c>
      <c r="I10" s="568">
        <v>0</v>
      </c>
      <c r="J10" s="568">
        <v>0</v>
      </c>
      <c r="K10" s="568">
        <v>0</v>
      </c>
      <c r="L10" s="568">
        <v>0</v>
      </c>
      <c r="M10" s="568">
        <v>0</v>
      </c>
      <c r="N10" s="568">
        <v>0</v>
      </c>
      <c r="O10" s="568">
        <v>0</v>
      </c>
      <c r="P10" s="568">
        <v>0</v>
      </c>
      <c r="Q10" s="568">
        <v>0</v>
      </c>
      <c r="R10" s="568">
        <v>0</v>
      </c>
      <c r="S10" s="569">
        <f t="shared" si="0"/>
        <v>0</v>
      </c>
    </row>
    <row r="11" spans="1:19">
      <c r="A11" s="82">
        <v>4</v>
      </c>
      <c r="B11" s="567" t="s">
        <v>53</v>
      </c>
      <c r="C11" s="568">
        <v>0</v>
      </c>
      <c r="D11" s="568">
        <v>0</v>
      </c>
      <c r="E11" s="568">
        <v>0</v>
      </c>
      <c r="F11" s="568">
        <v>0</v>
      </c>
      <c r="G11" s="568">
        <v>0</v>
      </c>
      <c r="H11" s="568">
        <v>0</v>
      </c>
      <c r="I11" s="568">
        <v>0</v>
      </c>
      <c r="J11" s="568">
        <v>0</v>
      </c>
      <c r="K11" s="568">
        <v>0</v>
      </c>
      <c r="L11" s="568">
        <v>0</v>
      </c>
      <c r="M11" s="568">
        <v>0</v>
      </c>
      <c r="N11" s="568">
        <v>0</v>
      </c>
      <c r="O11" s="568">
        <v>0</v>
      </c>
      <c r="P11" s="568">
        <v>0</v>
      </c>
      <c r="Q11" s="568">
        <v>0</v>
      </c>
      <c r="R11" s="568">
        <v>0</v>
      </c>
      <c r="S11" s="569">
        <f t="shared" si="0"/>
        <v>0</v>
      </c>
    </row>
    <row r="12" spans="1:19">
      <c r="A12" s="82">
        <v>5</v>
      </c>
      <c r="B12" s="567" t="s">
        <v>54</v>
      </c>
      <c r="C12" s="568">
        <v>0</v>
      </c>
      <c r="D12" s="568">
        <v>0</v>
      </c>
      <c r="E12" s="568">
        <v>0</v>
      </c>
      <c r="F12" s="568">
        <v>0</v>
      </c>
      <c r="G12" s="568">
        <v>0</v>
      </c>
      <c r="H12" s="568">
        <v>0</v>
      </c>
      <c r="I12" s="568">
        <v>0</v>
      </c>
      <c r="J12" s="568">
        <v>0</v>
      </c>
      <c r="K12" s="568">
        <v>0</v>
      </c>
      <c r="L12" s="568">
        <v>0</v>
      </c>
      <c r="M12" s="568">
        <v>0</v>
      </c>
      <c r="N12" s="568">
        <v>0</v>
      </c>
      <c r="O12" s="568">
        <v>0</v>
      </c>
      <c r="P12" s="568">
        <v>0</v>
      </c>
      <c r="Q12" s="568">
        <v>0</v>
      </c>
      <c r="R12" s="568">
        <v>0</v>
      </c>
      <c r="S12" s="569">
        <f t="shared" si="0"/>
        <v>0</v>
      </c>
    </row>
    <row r="13" spans="1:19">
      <c r="A13" s="82">
        <v>6</v>
      </c>
      <c r="B13" s="567" t="s">
        <v>55</v>
      </c>
      <c r="C13" s="568">
        <v>31460276.420000002</v>
      </c>
      <c r="D13" s="568">
        <v>0</v>
      </c>
      <c r="E13" s="568">
        <v>43122558.839999989</v>
      </c>
      <c r="F13" s="568">
        <v>0</v>
      </c>
      <c r="G13" s="568">
        <v>0</v>
      </c>
      <c r="H13" s="568">
        <v>0</v>
      </c>
      <c r="I13" s="568">
        <v>15375325.639999997</v>
      </c>
      <c r="J13" s="568">
        <v>0</v>
      </c>
      <c r="K13" s="568">
        <v>0</v>
      </c>
      <c r="L13" s="568">
        <v>0</v>
      </c>
      <c r="M13" s="568">
        <v>90276.09</v>
      </c>
      <c r="N13" s="568">
        <v>0</v>
      </c>
      <c r="O13" s="568">
        <v>0</v>
      </c>
      <c r="P13" s="568">
        <v>0</v>
      </c>
      <c r="Q13" s="568">
        <v>0</v>
      </c>
      <c r="R13" s="568">
        <v>0</v>
      </c>
      <c r="S13" s="569">
        <f t="shared" si="0"/>
        <v>16402450.677999996</v>
      </c>
    </row>
    <row r="14" spans="1:19">
      <c r="A14" s="82">
        <v>7</v>
      </c>
      <c r="B14" s="567" t="s">
        <v>56</v>
      </c>
      <c r="C14" s="568">
        <v>0</v>
      </c>
      <c r="D14" s="568">
        <v>0</v>
      </c>
      <c r="E14" s="568">
        <v>0</v>
      </c>
      <c r="F14" s="568">
        <v>0</v>
      </c>
      <c r="G14" s="568">
        <v>0</v>
      </c>
      <c r="H14" s="568">
        <v>0</v>
      </c>
      <c r="I14" s="568">
        <v>0</v>
      </c>
      <c r="J14" s="568">
        <v>0</v>
      </c>
      <c r="K14" s="568">
        <v>0</v>
      </c>
      <c r="L14" s="568">
        <v>0</v>
      </c>
      <c r="M14" s="568">
        <v>0</v>
      </c>
      <c r="N14" s="568">
        <v>0</v>
      </c>
      <c r="O14" s="568">
        <v>0</v>
      </c>
      <c r="P14" s="568">
        <v>0</v>
      </c>
      <c r="Q14" s="568">
        <v>0</v>
      </c>
      <c r="R14" s="568">
        <v>0</v>
      </c>
      <c r="S14" s="569">
        <f t="shared" si="0"/>
        <v>0</v>
      </c>
    </row>
    <row r="15" spans="1:19">
      <c r="A15" s="82">
        <v>8</v>
      </c>
      <c r="B15" s="567" t="s">
        <v>57</v>
      </c>
      <c r="C15" s="568">
        <v>0</v>
      </c>
      <c r="D15" s="568">
        <v>0</v>
      </c>
      <c r="E15" s="568">
        <v>0</v>
      </c>
      <c r="F15" s="568">
        <v>0</v>
      </c>
      <c r="G15" s="568">
        <v>0</v>
      </c>
      <c r="H15" s="568">
        <v>0</v>
      </c>
      <c r="I15" s="568">
        <v>0</v>
      </c>
      <c r="J15" s="568">
        <v>0</v>
      </c>
      <c r="K15" s="568">
        <v>0</v>
      </c>
      <c r="L15" s="568">
        <v>0</v>
      </c>
      <c r="M15" s="568">
        <v>0</v>
      </c>
      <c r="N15" s="568">
        <v>0</v>
      </c>
      <c r="O15" s="568">
        <v>0</v>
      </c>
      <c r="P15" s="568">
        <v>0</v>
      </c>
      <c r="Q15" s="568">
        <v>0</v>
      </c>
      <c r="R15" s="568">
        <v>0</v>
      </c>
      <c r="S15" s="569">
        <f t="shared" si="0"/>
        <v>0</v>
      </c>
    </row>
    <row r="16" spans="1:19">
      <c r="A16" s="82">
        <v>9</v>
      </c>
      <c r="B16" s="567" t="s">
        <v>58</v>
      </c>
      <c r="C16" s="568">
        <v>0</v>
      </c>
      <c r="D16" s="568">
        <v>0</v>
      </c>
      <c r="E16" s="568">
        <v>0</v>
      </c>
      <c r="F16" s="568">
        <v>0</v>
      </c>
      <c r="G16" s="568">
        <v>0</v>
      </c>
      <c r="H16" s="568">
        <v>0</v>
      </c>
      <c r="I16" s="568">
        <v>0</v>
      </c>
      <c r="J16" s="568">
        <v>0</v>
      </c>
      <c r="K16" s="568">
        <v>0</v>
      </c>
      <c r="L16" s="568">
        <v>0</v>
      </c>
      <c r="M16" s="568">
        <v>0</v>
      </c>
      <c r="N16" s="568">
        <v>0</v>
      </c>
      <c r="O16" s="568">
        <v>0</v>
      </c>
      <c r="P16" s="568">
        <v>0</v>
      </c>
      <c r="Q16" s="568">
        <v>0</v>
      </c>
      <c r="R16" s="568">
        <v>0</v>
      </c>
      <c r="S16" s="569">
        <f t="shared" si="0"/>
        <v>0</v>
      </c>
    </row>
    <row r="17" spans="1:19">
      <c r="A17" s="82">
        <v>10</v>
      </c>
      <c r="B17" s="567" t="s">
        <v>59</v>
      </c>
      <c r="C17" s="568">
        <v>0</v>
      </c>
      <c r="D17" s="568">
        <v>0</v>
      </c>
      <c r="E17" s="568">
        <v>0</v>
      </c>
      <c r="F17" s="568">
        <v>0</v>
      </c>
      <c r="G17" s="568">
        <v>0</v>
      </c>
      <c r="H17" s="568">
        <v>0</v>
      </c>
      <c r="I17" s="568">
        <v>0</v>
      </c>
      <c r="J17" s="568">
        <v>0</v>
      </c>
      <c r="K17" s="568">
        <v>0</v>
      </c>
      <c r="L17" s="568">
        <v>0</v>
      </c>
      <c r="M17" s="568">
        <v>0</v>
      </c>
      <c r="N17" s="568">
        <v>0</v>
      </c>
      <c r="O17" s="568">
        <v>0</v>
      </c>
      <c r="P17" s="568">
        <v>0</v>
      </c>
      <c r="Q17" s="568">
        <v>0</v>
      </c>
      <c r="R17" s="568">
        <v>0</v>
      </c>
      <c r="S17" s="569">
        <f t="shared" si="0"/>
        <v>0</v>
      </c>
    </row>
    <row r="18" spans="1:19">
      <c r="A18" s="82">
        <v>11</v>
      </c>
      <c r="B18" s="567" t="s">
        <v>60</v>
      </c>
      <c r="C18" s="568">
        <v>0</v>
      </c>
      <c r="D18" s="568">
        <v>0</v>
      </c>
      <c r="E18" s="568">
        <v>0</v>
      </c>
      <c r="F18" s="568">
        <v>0</v>
      </c>
      <c r="G18" s="568">
        <v>0</v>
      </c>
      <c r="H18" s="568">
        <v>0</v>
      </c>
      <c r="I18" s="568">
        <v>0</v>
      </c>
      <c r="J18" s="568">
        <v>0</v>
      </c>
      <c r="K18" s="568">
        <v>0</v>
      </c>
      <c r="L18" s="568">
        <v>0</v>
      </c>
      <c r="M18" s="568">
        <v>0</v>
      </c>
      <c r="N18" s="568">
        <v>0</v>
      </c>
      <c r="O18" s="568">
        <v>0</v>
      </c>
      <c r="P18" s="568">
        <v>0</v>
      </c>
      <c r="Q18" s="568">
        <v>0</v>
      </c>
      <c r="R18" s="568">
        <v>0</v>
      </c>
      <c r="S18" s="569">
        <f t="shared" si="0"/>
        <v>0</v>
      </c>
    </row>
    <row r="19" spans="1:19">
      <c r="A19" s="82">
        <v>12</v>
      </c>
      <c r="B19" s="567" t="s">
        <v>61</v>
      </c>
      <c r="C19" s="568">
        <v>0</v>
      </c>
      <c r="D19" s="568">
        <v>0</v>
      </c>
      <c r="E19" s="568">
        <v>0</v>
      </c>
      <c r="F19" s="568">
        <v>0</v>
      </c>
      <c r="G19" s="568">
        <v>0</v>
      </c>
      <c r="H19" s="568">
        <v>0</v>
      </c>
      <c r="I19" s="568">
        <v>0</v>
      </c>
      <c r="J19" s="568">
        <v>0</v>
      </c>
      <c r="K19" s="568">
        <v>0</v>
      </c>
      <c r="L19" s="568">
        <v>0</v>
      </c>
      <c r="M19" s="568">
        <v>0</v>
      </c>
      <c r="N19" s="568">
        <v>0</v>
      </c>
      <c r="O19" s="568">
        <v>0</v>
      </c>
      <c r="P19" s="568">
        <v>0</v>
      </c>
      <c r="Q19" s="568">
        <v>0</v>
      </c>
      <c r="R19" s="568">
        <v>0</v>
      </c>
      <c r="S19" s="569">
        <f t="shared" si="0"/>
        <v>0</v>
      </c>
    </row>
    <row r="20" spans="1:19">
      <c r="A20" s="82">
        <v>13</v>
      </c>
      <c r="B20" s="567" t="s">
        <v>144</v>
      </c>
      <c r="C20" s="568">
        <v>0</v>
      </c>
      <c r="D20" s="568">
        <v>0</v>
      </c>
      <c r="E20" s="568">
        <v>0</v>
      </c>
      <c r="F20" s="568">
        <v>0</v>
      </c>
      <c r="G20" s="568">
        <v>0</v>
      </c>
      <c r="H20" s="568">
        <v>0</v>
      </c>
      <c r="I20" s="568">
        <v>0</v>
      </c>
      <c r="J20" s="568">
        <v>0</v>
      </c>
      <c r="K20" s="568">
        <v>0</v>
      </c>
      <c r="L20" s="568">
        <v>0</v>
      </c>
      <c r="M20" s="568">
        <v>0</v>
      </c>
      <c r="N20" s="568">
        <v>0</v>
      </c>
      <c r="O20" s="568">
        <v>0</v>
      </c>
      <c r="P20" s="568">
        <v>0</v>
      </c>
      <c r="Q20" s="568">
        <v>0</v>
      </c>
      <c r="R20" s="568">
        <v>0</v>
      </c>
      <c r="S20" s="569">
        <f t="shared" si="0"/>
        <v>0</v>
      </c>
    </row>
    <row r="21" spans="1:19">
      <c r="A21" s="82">
        <v>14</v>
      </c>
      <c r="B21" s="567" t="s">
        <v>63</v>
      </c>
      <c r="C21" s="568">
        <v>0</v>
      </c>
      <c r="D21" s="568">
        <v>0</v>
      </c>
      <c r="E21" s="568">
        <v>0</v>
      </c>
      <c r="F21" s="568">
        <v>0</v>
      </c>
      <c r="G21" s="568">
        <v>0</v>
      </c>
      <c r="H21" s="568">
        <v>0</v>
      </c>
      <c r="I21" s="568">
        <v>0</v>
      </c>
      <c r="J21" s="568">
        <v>0</v>
      </c>
      <c r="K21" s="568">
        <v>0</v>
      </c>
      <c r="L21" s="568">
        <v>0</v>
      </c>
      <c r="M21" s="568">
        <v>10025791.579999998</v>
      </c>
      <c r="N21" s="568">
        <v>0</v>
      </c>
      <c r="O21" s="568">
        <v>0</v>
      </c>
      <c r="P21" s="568">
        <v>0</v>
      </c>
      <c r="Q21" s="568">
        <v>0</v>
      </c>
      <c r="R21" s="568">
        <v>0</v>
      </c>
      <c r="S21" s="569">
        <f t="shared" si="0"/>
        <v>10025791.579999998</v>
      </c>
    </row>
    <row r="22" spans="1:19" ht="13.8" thickBot="1">
      <c r="A22" s="84"/>
      <c r="B22" s="85" t="s">
        <v>64</v>
      </c>
      <c r="C22" s="86">
        <f>SUM(C8:C21)</f>
        <v>107687233.23999999</v>
      </c>
      <c r="D22" s="86">
        <f t="shared" ref="D22:J22" si="1">SUM(D8:D21)</f>
        <v>0</v>
      </c>
      <c r="E22" s="86">
        <f t="shared" si="1"/>
        <v>43122558.839999989</v>
      </c>
      <c r="F22" s="86">
        <f t="shared" si="1"/>
        <v>0</v>
      </c>
      <c r="G22" s="86">
        <f t="shared" si="1"/>
        <v>0</v>
      </c>
      <c r="H22" s="86">
        <f t="shared" si="1"/>
        <v>0</v>
      </c>
      <c r="I22" s="86">
        <f t="shared" si="1"/>
        <v>15375325.639999997</v>
      </c>
      <c r="J22" s="86">
        <f t="shared" si="1"/>
        <v>0</v>
      </c>
      <c r="K22" s="86">
        <f t="shared" ref="K22:S22" si="2">SUM(K8:K21)</f>
        <v>0</v>
      </c>
      <c r="L22" s="86">
        <f t="shared" si="2"/>
        <v>0</v>
      </c>
      <c r="M22" s="86">
        <f t="shared" si="2"/>
        <v>57223127.590000004</v>
      </c>
      <c r="N22" s="86">
        <f t="shared" si="2"/>
        <v>0</v>
      </c>
      <c r="O22" s="86">
        <f t="shared" si="2"/>
        <v>0</v>
      </c>
      <c r="P22" s="86">
        <f t="shared" si="2"/>
        <v>0</v>
      </c>
      <c r="Q22" s="86">
        <f t="shared" si="2"/>
        <v>0</v>
      </c>
      <c r="R22" s="86">
        <f t="shared" si="2"/>
        <v>0</v>
      </c>
      <c r="S22" s="570">
        <f t="shared" si="2"/>
        <v>73535302.178000003</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28"/>
  <sheetViews>
    <sheetView zoomScale="80" zoomScaleNormal="80" workbookViewId="0">
      <pane xSplit="2" ySplit="6" topLeftCell="R7" activePane="bottomRight" state="frozen"/>
      <selection activeCell="B19" sqref="B19"/>
      <selection pane="topRight" activeCell="B19" sqref="B19"/>
      <selection pane="bottomLeft" activeCell="B19" sqref="B19"/>
      <selection pane="bottomRight" activeCell="V22" sqref="V22"/>
    </sheetView>
  </sheetViews>
  <sheetFormatPr defaultColWidth="9.109375" defaultRowHeight="13.2"/>
  <cols>
    <col min="1" max="1" width="10.44140625" style="4" bestFit="1" customWidth="1"/>
    <col min="2" max="2" width="63.88671875" style="4" bestFit="1" customWidth="1"/>
    <col min="3" max="3" width="19" style="4" customWidth="1"/>
    <col min="4" max="4" width="19.44140625" style="4" customWidth="1"/>
    <col min="5" max="5" width="31.109375" style="4" customWidth="1"/>
    <col min="6" max="6" width="29.109375" style="4" customWidth="1"/>
    <col min="7" max="7" width="28.44140625" style="4" customWidth="1"/>
    <col min="8" max="8" width="26.44140625" style="4" customWidth="1"/>
    <col min="9" max="9" width="23.88671875" style="4" customWidth="1"/>
    <col min="10" max="10" width="21.44140625" style="4" customWidth="1"/>
    <col min="11" max="11" width="15.88671875" style="4" customWidth="1"/>
    <col min="12" max="12" width="13.109375" style="4" customWidth="1"/>
    <col min="13" max="13" width="20.88671875" style="4" customWidth="1"/>
    <col min="14" max="14" width="19.109375" style="4" customWidth="1"/>
    <col min="15" max="15" width="18.44140625" style="4" customWidth="1"/>
    <col min="16" max="16" width="19" style="4" customWidth="1"/>
    <col min="17" max="17" width="20.109375" style="4" customWidth="1"/>
    <col min="18" max="18" width="18" style="4" customWidth="1"/>
    <col min="19" max="19" width="36" style="4" customWidth="1"/>
    <col min="20" max="20" width="26.109375" style="4" customWidth="1"/>
    <col min="21" max="21" width="24.88671875" style="4" customWidth="1"/>
    <col min="22" max="22" width="20" style="4" customWidth="1"/>
    <col min="23" max="16384" width="9.109375" style="19"/>
  </cols>
  <sheetData>
    <row r="1" spans="1:22">
      <c r="A1" s="2" t="s">
        <v>30</v>
      </c>
      <c r="B1" s="3" t="str">
        <f>'Info '!C2</f>
        <v>JSC Pave Bank Georgia</v>
      </c>
    </row>
    <row r="2" spans="1:22">
      <c r="A2" s="2" t="s">
        <v>31</v>
      </c>
      <c r="B2" s="241">
        <f>'1. key ratios '!B2</f>
        <v>46203</v>
      </c>
    </row>
    <row r="4" spans="1:22" ht="13.8" thickBot="1">
      <c r="A4" s="4" t="s">
        <v>230</v>
      </c>
      <c r="B4" s="87" t="s">
        <v>50</v>
      </c>
      <c r="V4" s="20" t="s">
        <v>35</v>
      </c>
    </row>
    <row r="5" spans="1:22" ht="12.75" customHeight="1">
      <c r="A5" s="88"/>
      <c r="B5" s="89"/>
      <c r="C5" s="735" t="s">
        <v>156</v>
      </c>
      <c r="D5" s="736"/>
      <c r="E5" s="736"/>
      <c r="F5" s="736"/>
      <c r="G5" s="736"/>
      <c r="H5" s="736"/>
      <c r="I5" s="736"/>
      <c r="J5" s="736"/>
      <c r="K5" s="736"/>
      <c r="L5" s="737"/>
      <c r="M5" s="738" t="s">
        <v>157</v>
      </c>
      <c r="N5" s="739"/>
      <c r="O5" s="739"/>
      <c r="P5" s="739"/>
      <c r="Q5" s="739"/>
      <c r="R5" s="739"/>
      <c r="S5" s="740"/>
      <c r="T5" s="743" t="s">
        <v>228</v>
      </c>
      <c r="U5" s="743" t="s">
        <v>229</v>
      </c>
      <c r="V5" s="741" t="s">
        <v>76</v>
      </c>
    </row>
    <row r="6" spans="1:22" s="47" customFormat="1" ht="105.6">
      <c r="A6" s="45"/>
      <c r="B6" s="90"/>
      <c r="C6" s="91" t="s">
        <v>65</v>
      </c>
      <c r="D6" s="128" t="s">
        <v>66</v>
      </c>
      <c r="E6" s="109" t="s">
        <v>159</v>
      </c>
      <c r="F6" s="109" t="s">
        <v>160</v>
      </c>
      <c r="G6" s="128" t="s">
        <v>163</v>
      </c>
      <c r="H6" s="128" t="s">
        <v>158</v>
      </c>
      <c r="I6" s="128" t="s">
        <v>67</v>
      </c>
      <c r="J6" s="128" t="s">
        <v>68</v>
      </c>
      <c r="K6" s="92" t="s">
        <v>69</v>
      </c>
      <c r="L6" s="93" t="s">
        <v>70</v>
      </c>
      <c r="M6" s="91" t="s">
        <v>161</v>
      </c>
      <c r="N6" s="92" t="s">
        <v>71</v>
      </c>
      <c r="O6" s="92" t="s">
        <v>72</v>
      </c>
      <c r="P6" s="92" t="s">
        <v>73</v>
      </c>
      <c r="Q6" s="92" t="s">
        <v>74</v>
      </c>
      <c r="R6" s="92" t="s">
        <v>75</v>
      </c>
      <c r="S6" s="143" t="s">
        <v>162</v>
      </c>
      <c r="T6" s="744"/>
      <c r="U6" s="744"/>
      <c r="V6" s="742"/>
    </row>
    <row r="7" spans="1:22">
      <c r="A7" s="94">
        <v>1</v>
      </c>
      <c r="B7" s="1" t="s">
        <v>51</v>
      </c>
      <c r="C7" s="95"/>
      <c r="D7" s="83"/>
      <c r="E7" s="83"/>
      <c r="F7" s="83"/>
      <c r="G7" s="83"/>
      <c r="H7" s="83"/>
      <c r="I7" s="83"/>
      <c r="J7" s="83"/>
      <c r="K7" s="83"/>
      <c r="L7" s="96"/>
      <c r="M7" s="95"/>
      <c r="N7" s="83"/>
      <c r="O7" s="83"/>
      <c r="P7" s="83"/>
      <c r="Q7" s="83"/>
      <c r="R7" s="83"/>
      <c r="S7" s="96"/>
      <c r="T7" s="146"/>
      <c r="U7" s="146"/>
      <c r="V7" s="97">
        <f>SUM(C7:S7)</f>
        <v>0</v>
      </c>
    </row>
    <row r="8" spans="1:22">
      <c r="A8" s="94">
        <v>2</v>
      </c>
      <c r="B8" s="1" t="s">
        <v>52</v>
      </c>
      <c r="C8" s="95"/>
      <c r="D8" s="83"/>
      <c r="E8" s="83"/>
      <c r="F8" s="83"/>
      <c r="G8" s="83"/>
      <c r="H8" s="83"/>
      <c r="I8" s="83"/>
      <c r="J8" s="83"/>
      <c r="K8" s="83"/>
      <c r="L8" s="96"/>
      <c r="M8" s="95"/>
      <c r="N8" s="83"/>
      <c r="O8" s="83"/>
      <c r="P8" s="83"/>
      <c r="Q8" s="83"/>
      <c r="R8" s="83"/>
      <c r="S8" s="96"/>
      <c r="T8" s="146"/>
      <c r="U8" s="146"/>
      <c r="V8" s="97">
        <f t="shared" ref="V8:V20" si="0">SUM(C8:S8)</f>
        <v>0</v>
      </c>
    </row>
    <row r="9" spans="1:22">
      <c r="A9" s="94">
        <v>3</v>
      </c>
      <c r="B9" s="1" t="s">
        <v>153</v>
      </c>
      <c r="C9" s="95"/>
      <c r="D9" s="83"/>
      <c r="E9" s="83"/>
      <c r="F9" s="83"/>
      <c r="G9" s="83"/>
      <c r="H9" s="83"/>
      <c r="I9" s="83"/>
      <c r="J9" s="83"/>
      <c r="K9" s="83"/>
      <c r="L9" s="96"/>
      <c r="M9" s="95"/>
      <c r="N9" s="83"/>
      <c r="O9" s="83"/>
      <c r="P9" s="83"/>
      <c r="Q9" s="83"/>
      <c r="R9" s="83"/>
      <c r="S9" s="96"/>
      <c r="T9" s="146"/>
      <c r="U9" s="146"/>
      <c r="V9" s="97">
        <f t="shared" si="0"/>
        <v>0</v>
      </c>
    </row>
    <row r="10" spans="1:22">
      <c r="A10" s="94">
        <v>4</v>
      </c>
      <c r="B10" s="1" t="s">
        <v>53</v>
      </c>
      <c r="C10" s="95"/>
      <c r="D10" s="83"/>
      <c r="E10" s="83"/>
      <c r="F10" s="83"/>
      <c r="G10" s="83"/>
      <c r="H10" s="83"/>
      <c r="I10" s="83"/>
      <c r="J10" s="83"/>
      <c r="K10" s="83"/>
      <c r="L10" s="96"/>
      <c r="M10" s="95"/>
      <c r="N10" s="83"/>
      <c r="O10" s="83"/>
      <c r="P10" s="83"/>
      <c r="Q10" s="83"/>
      <c r="R10" s="83"/>
      <c r="S10" s="96"/>
      <c r="T10" s="146"/>
      <c r="U10" s="146"/>
      <c r="V10" s="97">
        <f t="shared" si="0"/>
        <v>0</v>
      </c>
    </row>
    <row r="11" spans="1:22">
      <c r="A11" s="94">
        <v>5</v>
      </c>
      <c r="B11" s="1" t="s">
        <v>54</v>
      </c>
      <c r="C11" s="95"/>
      <c r="D11" s="83"/>
      <c r="E11" s="83"/>
      <c r="F11" s="83"/>
      <c r="G11" s="83"/>
      <c r="H11" s="83"/>
      <c r="I11" s="83"/>
      <c r="J11" s="83"/>
      <c r="K11" s="83"/>
      <c r="L11" s="96"/>
      <c r="M11" s="95"/>
      <c r="N11" s="83"/>
      <c r="O11" s="83"/>
      <c r="P11" s="83"/>
      <c r="Q11" s="83"/>
      <c r="R11" s="83"/>
      <c r="S11" s="96"/>
      <c r="T11" s="146"/>
      <c r="U11" s="146"/>
      <c r="V11" s="97">
        <f t="shared" si="0"/>
        <v>0</v>
      </c>
    </row>
    <row r="12" spans="1:22">
      <c r="A12" s="94">
        <v>6</v>
      </c>
      <c r="B12" s="1" t="s">
        <v>55</v>
      </c>
      <c r="C12" s="95"/>
      <c r="D12" s="83"/>
      <c r="E12" s="83"/>
      <c r="F12" s="83"/>
      <c r="G12" s="83"/>
      <c r="H12" s="83"/>
      <c r="I12" s="83"/>
      <c r="J12" s="83"/>
      <c r="K12" s="83"/>
      <c r="L12" s="96"/>
      <c r="M12" s="95"/>
      <c r="N12" s="83"/>
      <c r="O12" s="83"/>
      <c r="P12" s="83"/>
      <c r="Q12" s="83"/>
      <c r="R12" s="83"/>
      <c r="S12" s="96"/>
      <c r="T12" s="146"/>
      <c r="U12" s="146"/>
      <c r="V12" s="97">
        <f t="shared" si="0"/>
        <v>0</v>
      </c>
    </row>
    <row r="13" spans="1:22">
      <c r="A13" s="94">
        <v>7</v>
      </c>
      <c r="B13" s="1" t="s">
        <v>56</v>
      </c>
      <c r="C13" s="95"/>
      <c r="D13" s="83"/>
      <c r="E13" s="83"/>
      <c r="F13" s="83"/>
      <c r="G13" s="83"/>
      <c r="H13" s="83"/>
      <c r="I13" s="83"/>
      <c r="J13" s="83"/>
      <c r="K13" s="83"/>
      <c r="L13" s="96"/>
      <c r="M13" s="95"/>
      <c r="N13" s="83"/>
      <c r="O13" s="83"/>
      <c r="P13" s="83"/>
      <c r="Q13" s="83"/>
      <c r="R13" s="83"/>
      <c r="S13" s="96"/>
      <c r="T13" s="146"/>
      <c r="U13" s="146"/>
      <c r="V13" s="97">
        <f t="shared" si="0"/>
        <v>0</v>
      </c>
    </row>
    <row r="14" spans="1:22">
      <c r="A14" s="94">
        <v>8</v>
      </c>
      <c r="B14" s="1" t="s">
        <v>57</v>
      </c>
      <c r="C14" s="95"/>
      <c r="D14" s="83"/>
      <c r="E14" s="83"/>
      <c r="F14" s="83"/>
      <c r="G14" s="83"/>
      <c r="H14" s="83"/>
      <c r="I14" s="83"/>
      <c r="J14" s="83"/>
      <c r="K14" s="83"/>
      <c r="L14" s="96"/>
      <c r="M14" s="95"/>
      <c r="N14" s="83"/>
      <c r="O14" s="83"/>
      <c r="P14" s="83"/>
      <c r="Q14" s="83"/>
      <c r="R14" s="83"/>
      <c r="S14" s="96"/>
      <c r="T14" s="146"/>
      <c r="U14" s="146"/>
      <c r="V14" s="97">
        <f t="shared" si="0"/>
        <v>0</v>
      </c>
    </row>
    <row r="15" spans="1:22">
      <c r="A15" s="94">
        <v>9</v>
      </c>
      <c r="B15" s="1" t="s">
        <v>58</v>
      </c>
      <c r="C15" s="95"/>
      <c r="D15" s="83"/>
      <c r="E15" s="83"/>
      <c r="F15" s="83"/>
      <c r="G15" s="83"/>
      <c r="H15" s="83"/>
      <c r="I15" s="83"/>
      <c r="J15" s="83"/>
      <c r="K15" s="83"/>
      <c r="L15" s="96"/>
      <c r="M15" s="95"/>
      <c r="N15" s="83"/>
      <c r="O15" s="83"/>
      <c r="P15" s="83"/>
      <c r="Q15" s="83"/>
      <c r="R15" s="83"/>
      <c r="S15" s="96"/>
      <c r="T15" s="146"/>
      <c r="U15" s="146"/>
      <c r="V15" s="97">
        <f t="shared" si="0"/>
        <v>0</v>
      </c>
    </row>
    <row r="16" spans="1:22">
      <c r="A16" s="94">
        <v>10</v>
      </c>
      <c r="B16" s="1" t="s">
        <v>59</v>
      </c>
      <c r="C16" s="95"/>
      <c r="D16" s="83"/>
      <c r="E16" s="83"/>
      <c r="F16" s="83"/>
      <c r="G16" s="83"/>
      <c r="H16" s="83"/>
      <c r="I16" s="83"/>
      <c r="J16" s="83"/>
      <c r="K16" s="83"/>
      <c r="L16" s="96"/>
      <c r="M16" s="95"/>
      <c r="N16" s="83"/>
      <c r="O16" s="83"/>
      <c r="P16" s="83"/>
      <c r="Q16" s="83"/>
      <c r="R16" s="83"/>
      <c r="S16" s="96"/>
      <c r="T16" s="146"/>
      <c r="U16" s="146"/>
      <c r="V16" s="97">
        <f t="shared" si="0"/>
        <v>0</v>
      </c>
    </row>
    <row r="17" spans="1:22">
      <c r="A17" s="94">
        <v>11</v>
      </c>
      <c r="B17" s="1" t="s">
        <v>60</v>
      </c>
      <c r="C17" s="95"/>
      <c r="D17" s="83"/>
      <c r="E17" s="83"/>
      <c r="F17" s="83"/>
      <c r="G17" s="83"/>
      <c r="H17" s="83"/>
      <c r="I17" s="83"/>
      <c r="J17" s="83"/>
      <c r="K17" s="83"/>
      <c r="L17" s="96"/>
      <c r="M17" s="95"/>
      <c r="N17" s="83"/>
      <c r="O17" s="83"/>
      <c r="P17" s="83"/>
      <c r="Q17" s="83"/>
      <c r="R17" s="83"/>
      <c r="S17" s="96"/>
      <c r="T17" s="146"/>
      <c r="U17" s="146"/>
      <c r="V17" s="97">
        <f t="shared" si="0"/>
        <v>0</v>
      </c>
    </row>
    <row r="18" spans="1:22">
      <c r="A18" s="94">
        <v>12</v>
      </c>
      <c r="B18" s="1" t="s">
        <v>61</v>
      </c>
      <c r="C18" s="95"/>
      <c r="D18" s="83"/>
      <c r="E18" s="83"/>
      <c r="F18" s="83"/>
      <c r="G18" s="83"/>
      <c r="H18" s="83"/>
      <c r="I18" s="83"/>
      <c r="J18" s="83"/>
      <c r="K18" s="83"/>
      <c r="L18" s="96"/>
      <c r="M18" s="95"/>
      <c r="N18" s="83"/>
      <c r="O18" s="83"/>
      <c r="P18" s="83"/>
      <c r="Q18" s="83"/>
      <c r="R18" s="83"/>
      <c r="S18" s="96"/>
      <c r="T18" s="146"/>
      <c r="U18" s="146"/>
      <c r="V18" s="97">
        <f t="shared" si="0"/>
        <v>0</v>
      </c>
    </row>
    <row r="19" spans="1:22">
      <c r="A19" s="94">
        <v>13</v>
      </c>
      <c r="B19" s="1" t="s">
        <v>62</v>
      </c>
      <c r="C19" s="95"/>
      <c r="D19" s="83"/>
      <c r="E19" s="83"/>
      <c r="F19" s="83"/>
      <c r="G19" s="83"/>
      <c r="H19" s="83"/>
      <c r="I19" s="83"/>
      <c r="J19" s="83"/>
      <c r="K19" s="83"/>
      <c r="L19" s="96"/>
      <c r="M19" s="95"/>
      <c r="N19" s="83"/>
      <c r="O19" s="83"/>
      <c r="P19" s="83"/>
      <c r="Q19" s="83"/>
      <c r="R19" s="83"/>
      <c r="S19" s="96"/>
      <c r="T19" s="146"/>
      <c r="U19" s="146"/>
      <c r="V19" s="97">
        <f t="shared" si="0"/>
        <v>0</v>
      </c>
    </row>
    <row r="20" spans="1:22">
      <c r="A20" s="94">
        <v>14</v>
      </c>
      <c r="B20" s="1" t="s">
        <v>63</v>
      </c>
      <c r="C20" s="95"/>
      <c r="D20" s="83"/>
      <c r="E20" s="83"/>
      <c r="F20" s="83"/>
      <c r="G20" s="83"/>
      <c r="H20" s="83"/>
      <c r="I20" s="83"/>
      <c r="J20" s="83"/>
      <c r="K20" s="83"/>
      <c r="L20" s="96"/>
      <c r="M20" s="95"/>
      <c r="N20" s="83"/>
      <c r="O20" s="83"/>
      <c r="P20" s="83"/>
      <c r="Q20" s="83"/>
      <c r="R20" s="83"/>
      <c r="S20" s="96"/>
      <c r="T20" s="146"/>
      <c r="U20" s="146"/>
      <c r="V20" s="97">
        <f t="shared" si="0"/>
        <v>0</v>
      </c>
    </row>
    <row r="21" spans="1:22" ht="13.8" thickBot="1">
      <c r="A21" s="84"/>
      <c r="B21" s="98" t="s">
        <v>64</v>
      </c>
      <c r="C21" s="99">
        <f>SUM(C7:C20)</f>
        <v>0</v>
      </c>
      <c r="D21" s="86">
        <f t="shared" ref="D21:V21" si="1">SUM(D7:D20)</f>
        <v>0</v>
      </c>
      <c r="E21" s="86">
        <f t="shared" si="1"/>
        <v>0</v>
      </c>
      <c r="F21" s="86">
        <f t="shared" si="1"/>
        <v>0</v>
      </c>
      <c r="G21" s="86">
        <f t="shared" si="1"/>
        <v>0</v>
      </c>
      <c r="H21" s="86">
        <f t="shared" si="1"/>
        <v>0</v>
      </c>
      <c r="I21" s="86">
        <f t="shared" si="1"/>
        <v>0</v>
      </c>
      <c r="J21" s="86">
        <f t="shared" si="1"/>
        <v>0</v>
      </c>
      <c r="K21" s="86">
        <f t="shared" si="1"/>
        <v>0</v>
      </c>
      <c r="L21" s="100">
        <f t="shared" si="1"/>
        <v>0</v>
      </c>
      <c r="M21" s="99">
        <f t="shared" si="1"/>
        <v>0</v>
      </c>
      <c r="N21" s="86">
        <f t="shared" si="1"/>
        <v>0</v>
      </c>
      <c r="O21" s="86">
        <f t="shared" si="1"/>
        <v>0</v>
      </c>
      <c r="P21" s="86">
        <f t="shared" si="1"/>
        <v>0</v>
      </c>
      <c r="Q21" s="86">
        <f t="shared" si="1"/>
        <v>0</v>
      </c>
      <c r="R21" s="86">
        <f t="shared" si="1"/>
        <v>0</v>
      </c>
      <c r="S21" s="100">
        <f>SUM(S7:S20)</f>
        <v>0</v>
      </c>
      <c r="T21" s="100">
        <f>SUM(T7:T20)</f>
        <v>0</v>
      </c>
      <c r="U21" s="100">
        <f t="shared" ref="U21" si="2">SUM(U7:U20)</f>
        <v>0</v>
      </c>
      <c r="V21" s="101">
        <f t="shared" si="1"/>
        <v>0</v>
      </c>
    </row>
    <row r="24" spans="1:22">
      <c r="C24" s="26"/>
      <c r="D24" s="26"/>
      <c r="E24" s="26"/>
    </row>
    <row r="25" spans="1:22">
      <c r="A25" s="44"/>
      <c r="B25" s="44"/>
      <c r="D25" s="26"/>
      <c r="E25" s="26"/>
    </row>
    <row r="26" spans="1:22">
      <c r="A26" s="44"/>
      <c r="B26" s="27"/>
      <c r="D26" s="26"/>
      <c r="E26" s="26"/>
    </row>
    <row r="27" spans="1:22">
      <c r="A27" s="44"/>
      <c r="B27" s="44"/>
      <c r="D27" s="26"/>
      <c r="E27" s="26"/>
    </row>
    <row r="28" spans="1:22">
      <c r="A28" s="44"/>
      <c r="B28" s="27"/>
      <c r="D28" s="26"/>
      <c r="E28" s="26"/>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I22"/>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activeCell="C9" sqref="C9"/>
    </sheetView>
  </sheetViews>
  <sheetFormatPr defaultColWidth="9.109375" defaultRowHeight="13.8"/>
  <cols>
    <col min="1" max="1" width="10.44140625" style="4" bestFit="1" customWidth="1"/>
    <col min="2" max="2" width="101.88671875" style="4" customWidth="1"/>
    <col min="3" max="3" width="13.88671875" style="131" customWidth="1"/>
    <col min="4" max="4" width="14.88671875" style="131" bestFit="1" customWidth="1"/>
    <col min="5" max="5" width="17.88671875" style="131" customWidth="1"/>
    <col min="6" max="6" width="15.88671875" style="131" customWidth="1"/>
    <col min="7" max="7" width="17.44140625" style="131" customWidth="1"/>
    <col min="8" max="8" width="15.109375" style="131" customWidth="1"/>
    <col min="9" max="16384" width="9.109375" style="19"/>
  </cols>
  <sheetData>
    <row r="1" spans="1:9">
      <c r="A1" s="2" t="s">
        <v>30</v>
      </c>
      <c r="B1" s="4" t="str">
        <f>'Info '!C2</f>
        <v>JSC Pave Bank Georgia</v>
      </c>
      <c r="C1" s="3"/>
    </row>
    <row r="2" spans="1:9">
      <c r="A2" s="2" t="s">
        <v>31</v>
      </c>
      <c r="B2" s="241">
        <f>'1. key ratios '!B2</f>
        <v>46203</v>
      </c>
      <c r="C2" s="241"/>
    </row>
    <row r="4" spans="1:9" ht="14.4" thickBot="1">
      <c r="A4" s="2" t="s">
        <v>150</v>
      </c>
      <c r="B4" s="87" t="s">
        <v>239</v>
      </c>
    </row>
    <row r="5" spans="1:9">
      <c r="A5" s="88"/>
      <c r="B5" s="102"/>
      <c r="C5" s="147" t="s">
        <v>0</v>
      </c>
      <c r="D5" s="147" t="s">
        <v>1</v>
      </c>
      <c r="E5" s="147" t="s">
        <v>2</v>
      </c>
      <c r="F5" s="147" t="s">
        <v>3</v>
      </c>
      <c r="G5" s="148" t="s">
        <v>4</v>
      </c>
      <c r="H5" s="149" t="s">
        <v>5</v>
      </c>
      <c r="I5" s="103"/>
    </row>
    <row r="6" spans="1:9" s="103" customFormat="1" ht="12.75" customHeight="1">
      <c r="A6" s="104"/>
      <c r="B6" s="747" t="s">
        <v>149</v>
      </c>
      <c r="C6" s="749" t="s">
        <v>232</v>
      </c>
      <c r="D6" s="750" t="s">
        <v>231</v>
      </c>
      <c r="E6" s="751"/>
      <c r="F6" s="749" t="s">
        <v>236</v>
      </c>
      <c r="G6" s="749" t="s">
        <v>237</v>
      </c>
      <c r="H6" s="745" t="s">
        <v>235</v>
      </c>
    </row>
    <row r="7" spans="1:9" ht="41.4">
      <c r="A7" s="106"/>
      <c r="B7" s="748"/>
      <c r="C7" s="734"/>
      <c r="D7" s="150" t="s">
        <v>234</v>
      </c>
      <c r="E7" s="150" t="s">
        <v>233</v>
      </c>
      <c r="F7" s="734"/>
      <c r="G7" s="734"/>
      <c r="H7" s="746"/>
      <c r="I7" s="103"/>
    </row>
    <row r="8" spans="1:9">
      <c r="A8" s="104">
        <v>1</v>
      </c>
      <c r="B8" s="1" t="s">
        <v>51</v>
      </c>
      <c r="C8" s="151">
        <v>123334016.73999999</v>
      </c>
      <c r="D8" s="151"/>
      <c r="E8" s="151"/>
      <c r="F8" s="151">
        <v>47107059.920000002</v>
      </c>
      <c r="G8" s="152">
        <v>47107059.920000002</v>
      </c>
      <c r="H8" s="154">
        <f>G8/(C8+E8)</f>
        <v>0.38194701806644493</v>
      </c>
    </row>
    <row r="9" spans="1:9" ht="15" customHeight="1">
      <c r="A9" s="104">
        <v>2</v>
      </c>
      <c r="B9" s="1" t="s">
        <v>52</v>
      </c>
      <c r="C9" s="151">
        <v>0</v>
      </c>
      <c r="D9" s="151"/>
      <c r="E9" s="151"/>
      <c r="F9" s="151">
        <v>0</v>
      </c>
      <c r="G9" s="152">
        <v>0</v>
      </c>
      <c r="H9" s="154" t="e">
        <f t="shared" ref="H9:H21" si="0">G9/(C9+E9)</f>
        <v>#DIV/0!</v>
      </c>
    </row>
    <row r="10" spans="1:9">
      <c r="A10" s="104">
        <v>3</v>
      </c>
      <c r="B10" s="1" t="s">
        <v>153</v>
      </c>
      <c r="C10" s="151">
        <v>0</v>
      </c>
      <c r="D10" s="151"/>
      <c r="E10" s="151"/>
      <c r="F10" s="151">
        <v>0</v>
      </c>
      <c r="G10" s="152">
        <v>0</v>
      </c>
      <c r="H10" s="154" t="e">
        <f t="shared" si="0"/>
        <v>#DIV/0!</v>
      </c>
    </row>
    <row r="11" spans="1:9">
      <c r="A11" s="104">
        <v>4</v>
      </c>
      <c r="B11" s="1" t="s">
        <v>53</v>
      </c>
      <c r="C11" s="151">
        <v>0</v>
      </c>
      <c r="D11" s="151"/>
      <c r="E11" s="151"/>
      <c r="F11" s="151">
        <v>0</v>
      </c>
      <c r="G11" s="152">
        <v>0</v>
      </c>
      <c r="H11" s="154" t="e">
        <f t="shared" si="0"/>
        <v>#DIV/0!</v>
      </c>
    </row>
    <row r="12" spans="1:9">
      <c r="A12" s="104">
        <v>5</v>
      </c>
      <c r="B12" s="1" t="s">
        <v>54</v>
      </c>
      <c r="C12" s="151">
        <v>0</v>
      </c>
      <c r="D12" s="151"/>
      <c r="E12" s="151"/>
      <c r="F12" s="151">
        <v>0</v>
      </c>
      <c r="G12" s="152">
        <v>0</v>
      </c>
      <c r="H12" s="154" t="e">
        <f t="shared" si="0"/>
        <v>#DIV/0!</v>
      </c>
    </row>
    <row r="13" spans="1:9">
      <c r="A13" s="104">
        <v>6</v>
      </c>
      <c r="B13" s="1" t="s">
        <v>55</v>
      </c>
      <c r="C13" s="151">
        <v>90048436.989999995</v>
      </c>
      <c r="D13" s="151"/>
      <c r="E13" s="151"/>
      <c r="F13" s="151">
        <v>16402450.677999996</v>
      </c>
      <c r="G13" s="152">
        <v>16402450.677999996</v>
      </c>
      <c r="H13" s="154">
        <f t="shared" si="0"/>
        <v>0.18215142012760877</v>
      </c>
    </row>
    <row r="14" spans="1:9">
      <c r="A14" s="104">
        <v>7</v>
      </c>
      <c r="B14" s="1" t="s">
        <v>56</v>
      </c>
      <c r="C14" s="151">
        <v>0</v>
      </c>
      <c r="D14" s="151"/>
      <c r="E14" s="151"/>
      <c r="F14" s="151">
        <v>0</v>
      </c>
      <c r="G14" s="152">
        <v>0</v>
      </c>
      <c r="H14" s="154" t="e">
        <f t="shared" si="0"/>
        <v>#DIV/0!</v>
      </c>
    </row>
    <row r="15" spans="1:9">
      <c r="A15" s="104">
        <v>8</v>
      </c>
      <c r="B15" s="1" t="s">
        <v>57</v>
      </c>
      <c r="C15" s="151">
        <v>0</v>
      </c>
      <c r="D15" s="151"/>
      <c r="E15" s="151"/>
      <c r="F15" s="151">
        <v>0</v>
      </c>
      <c r="G15" s="152">
        <v>0</v>
      </c>
      <c r="H15" s="154" t="e">
        <f t="shared" si="0"/>
        <v>#DIV/0!</v>
      </c>
    </row>
    <row r="16" spans="1:9">
      <c r="A16" s="104">
        <v>9</v>
      </c>
      <c r="B16" s="1" t="s">
        <v>58</v>
      </c>
      <c r="C16" s="151">
        <v>0</v>
      </c>
      <c r="D16" s="151"/>
      <c r="E16" s="151"/>
      <c r="F16" s="151">
        <v>0</v>
      </c>
      <c r="G16" s="152">
        <v>0</v>
      </c>
      <c r="H16" s="154" t="e">
        <f t="shared" si="0"/>
        <v>#DIV/0!</v>
      </c>
    </row>
    <row r="17" spans="1:8">
      <c r="A17" s="104">
        <v>10</v>
      </c>
      <c r="B17" s="1" t="s">
        <v>59</v>
      </c>
      <c r="C17" s="151">
        <v>0</v>
      </c>
      <c r="D17" s="151"/>
      <c r="E17" s="151"/>
      <c r="F17" s="151">
        <v>0</v>
      </c>
      <c r="G17" s="152">
        <v>0</v>
      </c>
      <c r="H17" s="154" t="e">
        <f t="shared" si="0"/>
        <v>#DIV/0!</v>
      </c>
    </row>
    <row r="18" spans="1:8">
      <c r="A18" s="104">
        <v>11</v>
      </c>
      <c r="B18" s="1" t="s">
        <v>60</v>
      </c>
      <c r="C18" s="151">
        <v>0</v>
      </c>
      <c r="D18" s="151"/>
      <c r="E18" s="151"/>
      <c r="F18" s="151">
        <v>0</v>
      </c>
      <c r="G18" s="152">
        <v>0</v>
      </c>
      <c r="H18" s="154" t="e">
        <f t="shared" si="0"/>
        <v>#DIV/0!</v>
      </c>
    </row>
    <row r="19" spans="1:8">
      <c r="A19" s="104">
        <v>12</v>
      </c>
      <c r="B19" s="1" t="s">
        <v>61</v>
      </c>
      <c r="C19" s="151">
        <v>0</v>
      </c>
      <c r="D19" s="151"/>
      <c r="E19" s="151"/>
      <c r="F19" s="151">
        <v>0</v>
      </c>
      <c r="G19" s="152">
        <v>0</v>
      </c>
      <c r="H19" s="154" t="e">
        <f t="shared" si="0"/>
        <v>#DIV/0!</v>
      </c>
    </row>
    <row r="20" spans="1:8">
      <c r="A20" s="104">
        <v>13</v>
      </c>
      <c r="B20" s="1" t="s">
        <v>144</v>
      </c>
      <c r="C20" s="151">
        <v>0</v>
      </c>
      <c r="D20" s="151"/>
      <c r="E20" s="151"/>
      <c r="F20" s="151">
        <v>0</v>
      </c>
      <c r="G20" s="152">
        <v>0</v>
      </c>
      <c r="H20" s="154" t="e">
        <f t="shared" si="0"/>
        <v>#DIV/0!</v>
      </c>
    </row>
    <row r="21" spans="1:8">
      <c r="A21" s="104">
        <v>14</v>
      </c>
      <c r="B21" s="1" t="s">
        <v>63</v>
      </c>
      <c r="C21" s="151">
        <v>10025791.579999998</v>
      </c>
      <c r="D21" s="151"/>
      <c r="E21" s="151"/>
      <c r="F21" s="151">
        <v>10025791.579999998</v>
      </c>
      <c r="G21" s="152">
        <v>10025791.579999998</v>
      </c>
      <c r="H21" s="154">
        <f t="shared" si="0"/>
        <v>1</v>
      </c>
    </row>
    <row r="22" spans="1:8" ht="14.4" thickBot="1">
      <c r="A22" s="107"/>
      <c r="B22" s="108" t="s">
        <v>64</v>
      </c>
      <c r="C22" s="153">
        <f>SUM(C8:C21)</f>
        <v>223408245.31</v>
      </c>
      <c r="D22" s="153">
        <f>SUM(D8:D21)</f>
        <v>0</v>
      </c>
      <c r="E22" s="153">
        <f>SUM(E8:E21)</f>
        <v>0</v>
      </c>
      <c r="F22" s="153">
        <f>SUM(F8:F21)</f>
        <v>73535302.178000003</v>
      </c>
      <c r="G22" s="153">
        <f>SUM(G8:G21)</f>
        <v>73535302.178000003</v>
      </c>
      <c r="H22" s="155">
        <f>G22/(C22+E22)</f>
        <v>0.32915214062920034</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K27"/>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H30" sqref="H30"/>
    </sheetView>
  </sheetViews>
  <sheetFormatPr defaultColWidth="9.109375" defaultRowHeight="13.8"/>
  <cols>
    <col min="1" max="1" width="10.44140625" style="131" bestFit="1" customWidth="1"/>
    <col min="2" max="2" width="104.109375" style="131" customWidth="1"/>
    <col min="3" max="11" width="12.88671875" style="131" customWidth="1"/>
    <col min="12" max="16384" width="9.109375" style="131"/>
  </cols>
  <sheetData>
    <row r="1" spans="1:11">
      <c r="A1" s="131" t="s">
        <v>30</v>
      </c>
      <c r="B1" s="3" t="str">
        <f>'Info '!C2</f>
        <v>JSC Pave Bank Georgia</v>
      </c>
    </row>
    <row r="2" spans="1:11">
      <c r="A2" s="131" t="s">
        <v>31</v>
      </c>
      <c r="B2" s="241">
        <f>'1. key ratios '!B2</f>
        <v>46203</v>
      </c>
    </row>
    <row r="4" spans="1:11" ht="14.4" thickBot="1">
      <c r="A4" s="131" t="s">
        <v>146</v>
      </c>
      <c r="B4" s="191" t="s">
        <v>240</v>
      </c>
    </row>
    <row r="5" spans="1:11" ht="30" customHeight="1">
      <c r="A5" s="752"/>
      <c r="B5" s="753"/>
      <c r="C5" s="754" t="s">
        <v>292</v>
      </c>
      <c r="D5" s="754"/>
      <c r="E5" s="754"/>
      <c r="F5" s="754" t="s">
        <v>293</v>
      </c>
      <c r="G5" s="754"/>
      <c r="H5" s="754"/>
      <c r="I5" s="754" t="s">
        <v>294</v>
      </c>
      <c r="J5" s="754"/>
      <c r="K5" s="755"/>
    </row>
    <row r="6" spans="1:11">
      <c r="A6" s="165"/>
      <c r="B6" s="166"/>
      <c r="C6" s="21" t="s">
        <v>32</v>
      </c>
      <c r="D6" s="21" t="s">
        <v>33</v>
      </c>
      <c r="E6" s="21" t="s">
        <v>34</v>
      </c>
      <c r="F6" s="21" t="s">
        <v>32</v>
      </c>
      <c r="G6" s="21" t="s">
        <v>33</v>
      </c>
      <c r="H6" s="21" t="s">
        <v>34</v>
      </c>
      <c r="I6" s="21" t="s">
        <v>32</v>
      </c>
      <c r="J6" s="21" t="s">
        <v>33</v>
      </c>
      <c r="K6" s="21" t="s">
        <v>34</v>
      </c>
    </row>
    <row r="7" spans="1:11">
      <c r="A7" s="167" t="s">
        <v>243</v>
      </c>
      <c r="B7" s="168"/>
      <c r="C7" s="168"/>
      <c r="D7" s="168"/>
      <c r="E7" s="168"/>
      <c r="F7" s="168"/>
      <c r="G7" s="168"/>
      <c r="H7" s="168"/>
      <c r="I7" s="168"/>
      <c r="J7" s="168"/>
      <c r="K7" s="169"/>
    </row>
    <row r="8" spans="1:11">
      <c r="A8" s="170">
        <v>1</v>
      </c>
      <c r="B8" s="171" t="s">
        <v>241</v>
      </c>
      <c r="C8" s="172"/>
      <c r="D8" s="172"/>
      <c r="E8" s="172"/>
      <c r="F8" s="577">
        <v>29003762.051978007</v>
      </c>
      <c r="G8" s="577">
        <v>188432005.47923079</v>
      </c>
      <c r="H8" s="577">
        <v>217435767.53120881</v>
      </c>
      <c r="I8" s="577">
        <v>5546431.259999997</v>
      </c>
      <c r="J8" s="577">
        <v>94150338.506483585</v>
      </c>
      <c r="K8" s="578">
        <v>99696769.766483575</v>
      </c>
    </row>
    <row r="9" spans="1:11">
      <c r="A9" s="167" t="s">
        <v>244</v>
      </c>
      <c r="B9" s="168"/>
      <c r="C9" s="168"/>
      <c r="D9" s="168"/>
      <c r="E9" s="168"/>
      <c r="F9" s="168"/>
      <c r="G9" s="168"/>
      <c r="H9" s="168"/>
      <c r="I9" s="168"/>
      <c r="J9" s="168"/>
      <c r="K9" s="169"/>
    </row>
    <row r="10" spans="1:11">
      <c r="A10" s="173">
        <v>2</v>
      </c>
      <c r="B10" s="174" t="s">
        <v>252</v>
      </c>
      <c r="C10" s="579">
        <v>0</v>
      </c>
      <c r="D10" s="580">
        <v>0</v>
      </c>
      <c r="E10" s="580">
        <v>0</v>
      </c>
      <c r="F10" s="580">
        <v>0</v>
      </c>
      <c r="G10" s="580">
        <v>0</v>
      </c>
      <c r="H10" s="580">
        <v>0</v>
      </c>
      <c r="I10" s="580">
        <v>0</v>
      </c>
      <c r="J10" s="580">
        <v>0</v>
      </c>
      <c r="K10" s="581">
        <v>0</v>
      </c>
    </row>
    <row r="11" spans="1:11">
      <c r="A11" s="173">
        <v>3</v>
      </c>
      <c r="B11" s="174" t="s">
        <v>246</v>
      </c>
      <c r="C11" s="579">
        <v>4873778.1434066072</v>
      </c>
      <c r="D11" s="580">
        <v>211662156.39505479</v>
      </c>
      <c r="E11" s="580">
        <v>216535934.53846139</v>
      </c>
      <c r="F11" s="580">
        <v>2520895.6889313362</v>
      </c>
      <c r="G11" s="580">
        <v>127885820.59752458</v>
      </c>
      <c r="H11" s="580">
        <v>130406716.28645591</v>
      </c>
      <c r="I11" s="580">
        <v>1218444.5358516516</v>
      </c>
      <c r="J11" s="580">
        <v>52921233.119945012</v>
      </c>
      <c r="K11" s="581">
        <v>54139677.655796662</v>
      </c>
    </row>
    <row r="12" spans="1:11">
      <c r="A12" s="173">
        <v>4</v>
      </c>
      <c r="B12" s="174" t="s">
        <v>247</v>
      </c>
      <c r="C12" s="579">
        <v>0</v>
      </c>
      <c r="D12" s="580">
        <v>0</v>
      </c>
      <c r="E12" s="580">
        <v>0</v>
      </c>
      <c r="F12" s="580">
        <v>0</v>
      </c>
      <c r="G12" s="580">
        <v>0</v>
      </c>
      <c r="H12" s="580">
        <v>0</v>
      </c>
      <c r="I12" s="580">
        <v>0</v>
      </c>
      <c r="J12" s="580">
        <v>0</v>
      </c>
      <c r="K12" s="581">
        <v>0</v>
      </c>
    </row>
    <row r="13" spans="1:11">
      <c r="A13" s="173">
        <v>5</v>
      </c>
      <c r="B13" s="174" t="s">
        <v>255</v>
      </c>
      <c r="C13" s="579">
        <v>0</v>
      </c>
      <c r="D13" s="580">
        <v>0</v>
      </c>
      <c r="E13" s="580">
        <v>0</v>
      </c>
      <c r="F13" s="580">
        <v>0</v>
      </c>
      <c r="G13" s="580">
        <v>0</v>
      </c>
      <c r="H13" s="580">
        <v>0</v>
      </c>
      <c r="I13" s="580">
        <v>0</v>
      </c>
      <c r="J13" s="580">
        <v>0</v>
      </c>
      <c r="K13" s="581">
        <v>0</v>
      </c>
    </row>
    <row r="14" spans="1:11">
      <c r="A14" s="173">
        <v>6</v>
      </c>
      <c r="B14" s="174" t="s">
        <v>287</v>
      </c>
      <c r="C14" s="579">
        <v>0</v>
      </c>
      <c r="D14" s="580">
        <v>0</v>
      </c>
      <c r="E14" s="580">
        <v>0</v>
      </c>
      <c r="F14" s="580">
        <v>0</v>
      </c>
      <c r="G14" s="580">
        <v>0</v>
      </c>
      <c r="H14" s="580">
        <v>0</v>
      </c>
      <c r="I14" s="580">
        <v>0</v>
      </c>
      <c r="J14" s="580">
        <v>0</v>
      </c>
      <c r="K14" s="581">
        <v>0</v>
      </c>
    </row>
    <row r="15" spans="1:11">
      <c r="A15" s="173">
        <v>7</v>
      </c>
      <c r="B15" s="174" t="s">
        <v>288</v>
      </c>
      <c r="C15" s="579">
        <v>3884066.4571429123</v>
      </c>
      <c r="D15" s="580">
        <v>17607342.387142885</v>
      </c>
      <c r="E15" s="580">
        <v>21491408.844285797</v>
      </c>
      <c r="F15" s="580">
        <v>485636.03263737692</v>
      </c>
      <c r="G15" s="580">
        <v>6202394.1592308106</v>
      </c>
      <c r="H15" s="580">
        <v>6688030.1918681879</v>
      </c>
      <c r="I15" s="580">
        <v>485636.03263737692</v>
      </c>
      <c r="J15" s="580">
        <v>6202394.1592308106</v>
      </c>
      <c r="K15" s="581">
        <v>6688030.1918681879</v>
      </c>
    </row>
    <row r="16" spans="1:11">
      <c r="A16" s="173">
        <v>8</v>
      </c>
      <c r="B16" s="175" t="s">
        <v>248</v>
      </c>
      <c r="C16" s="579">
        <v>8757844.6005495191</v>
      </c>
      <c r="D16" s="580">
        <v>229269498.78219768</v>
      </c>
      <c r="E16" s="580">
        <v>238027343.3827472</v>
      </c>
      <c r="F16" s="580">
        <v>3006531.721568713</v>
      </c>
      <c r="G16" s="580">
        <v>134088214.7567554</v>
      </c>
      <c r="H16" s="580">
        <v>137094746.47832412</v>
      </c>
      <c r="I16" s="580">
        <v>1704080.5684890286</v>
      </c>
      <c r="J16" s="580">
        <v>59123627.279175825</v>
      </c>
      <c r="K16" s="581">
        <v>60827707.847664855</v>
      </c>
    </row>
    <row r="17" spans="1:11">
      <c r="A17" s="167" t="s">
        <v>245</v>
      </c>
      <c r="B17" s="168"/>
      <c r="C17" s="168"/>
      <c r="D17" s="168"/>
      <c r="E17" s="168"/>
      <c r="F17" s="168"/>
      <c r="G17" s="168"/>
      <c r="H17" s="168"/>
      <c r="I17" s="168"/>
      <c r="J17" s="168"/>
      <c r="K17" s="169"/>
    </row>
    <row r="18" spans="1:11">
      <c r="A18" s="173">
        <v>9</v>
      </c>
      <c r="B18" s="174" t="s">
        <v>251</v>
      </c>
      <c r="C18" s="579"/>
      <c r="D18" s="580"/>
      <c r="E18" s="580"/>
      <c r="F18" s="580"/>
      <c r="G18" s="580"/>
      <c r="H18" s="580"/>
      <c r="I18" s="580"/>
      <c r="J18" s="580"/>
      <c r="K18" s="581"/>
    </row>
    <row r="19" spans="1:11">
      <c r="A19" s="173">
        <v>10</v>
      </c>
      <c r="B19" s="174" t="s">
        <v>289</v>
      </c>
      <c r="C19" s="579">
        <v>23457330.791978009</v>
      </c>
      <c r="D19" s="580">
        <v>122687049.81692316</v>
      </c>
      <c r="E19" s="580">
        <v>146144380.60890117</v>
      </c>
      <c r="F19" s="580">
        <v>0</v>
      </c>
      <c r="G19" s="580">
        <v>0</v>
      </c>
      <c r="H19" s="580">
        <v>0</v>
      </c>
      <c r="I19" s="580">
        <v>23457330.791978009</v>
      </c>
      <c r="J19" s="580">
        <v>122687049.81692316</v>
      </c>
      <c r="K19" s="581">
        <v>146144380.60890117</v>
      </c>
    </row>
    <row r="20" spans="1:11">
      <c r="A20" s="173">
        <v>11</v>
      </c>
      <c r="B20" s="174" t="s">
        <v>250</v>
      </c>
      <c r="C20" s="579"/>
      <c r="D20" s="580"/>
      <c r="E20" s="580"/>
      <c r="F20" s="580"/>
      <c r="G20" s="580"/>
      <c r="H20" s="580"/>
      <c r="I20" s="580"/>
      <c r="J20" s="580"/>
      <c r="K20" s="581"/>
    </row>
    <row r="21" spans="1:11" ht="14.4" thickBot="1">
      <c r="A21" s="176">
        <v>12</v>
      </c>
      <c r="B21" s="177" t="s">
        <v>249</v>
      </c>
      <c r="C21" s="582">
        <v>23457330.791978009</v>
      </c>
      <c r="D21" s="583">
        <v>122687049.81692316</v>
      </c>
      <c r="E21" s="582">
        <v>146144380.60890117</v>
      </c>
      <c r="F21" s="583">
        <v>0</v>
      </c>
      <c r="G21" s="583">
        <v>0</v>
      </c>
      <c r="H21" s="583">
        <v>0</v>
      </c>
      <c r="I21" s="583">
        <v>23457330.791978009</v>
      </c>
      <c r="J21" s="583">
        <v>122687049.81692316</v>
      </c>
      <c r="K21" s="584">
        <v>146144380.60890117</v>
      </c>
    </row>
    <row r="22" spans="1:11" ht="38.25" customHeight="1" thickBot="1">
      <c r="A22" s="178"/>
      <c r="B22" s="179"/>
      <c r="C22" s="179"/>
      <c r="D22" s="179"/>
      <c r="E22" s="179"/>
      <c r="F22" s="756" t="s">
        <v>291</v>
      </c>
      <c r="G22" s="754"/>
      <c r="H22" s="754"/>
      <c r="I22" s="756" t="s">
        <v>256</v>
      </c>
      <c r="J22" s="754"/>
      <c r="K22" s="755"/>
    </row>
    <row r="23" spans="1:11">
      <c r="A23" s="180">
        <v>13</v>
      </c>
      <c r="B23" s="181" t="s">
        <v>241</v>
      </c>
      <c r="C23" s="182"/>
      <c r="D23" s="182"/>
      <c r="E23" s="182"/>
      <c r="F23" s="571">
        <v>29003762.051978007</v>
      </c>
      <c r="G23" s="571">
        <v>188432005.47923079</v>
      </c>
      <c r="H23" s="571">
        <v>217435767.53120881</v>
      </c>
      <c r="I23" s="571">
        <v>5546431.259999997</v>
      </c>
      <c r="J23" s="571">
        <v>94150338.506483585</v>
      </c>
      <c r="K23" s="572">
        <v>99696769.766483575</v>
      </c>
    </row>
    <row r="24" spans="1:11" ht="14.4" thickBot="1">
      <c r="A24" s="183">
        <v>14</v>
      </c>
      <c r="B24" s="184" t="s">
        <v>253</v>
      </c>
      <c r="C24" s="185"/>
      <c r="D24" s="186"/>
      <c r="E24" s="187"/>
      <c r="F24" s="573">
        <v>3006531.721568713</v>
      </c>
      <c r="G24" s="573">
        <v>134088214.7567554</v>
      </c>
      <c r="H24" s="573">
        <v>137094746.47832412</v>
      </c>
      <c r="I24" s="573">
        <v>426020.14212225715</v>
      </c>
      <c r="J24" s="573">
        <v>14780906.819793956</v>
      </c>
      <c r="K24" s="574">
        <v>15206926.961916214</v>
      </c>
    </row>
    <row r="25" spans="1:11" ht="14.4" thickBot="1">
      <c r="A25" s="188">
        <v>15</v>
      </c>
      <c r="B25" s="189" t="s">
        <v>254</v>
      </c>
      <c r="C25" s="190"/>
      <c r="D25" s="190"/>
      <c r="E25" s="190"/>
      <c r="F25" s="575">
        <v>9.6469170253240382</v>
      </c>
      <c r="G25" s="575">
        <v>1.4052838709282431</v>
      </c>
      <c r="H25" s="575">
        <v>1.5860255269926578</v>
      </c>
      <c r="I25" s="575">
        <v>13.019176117753394</v>
      </c>
      <c r="J25" s="575">
        <v>6.3697268140816297</v>
      </c>
      <c r="K25" s="576">
        <v>6.5560102982122075</v>
      </c>
    </row>
    <row r="27" spans="1:11" ht="27">
      <c r="B27" s="164"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80" zoomScaleNormal="80" workbookViewId="0">
      <pane xSplit="1" ySplit="3" topLeftCell="B4" activePane="bottomRight" state="frozen"/>
      <selection activeCell="B19" sqref="B19"/>
      <selection pane="topRight" activeCell="B19" sqref="B19"/>
      <selection pane="bottomLeft" activeCell="B19" sqref="B19"/>
      <selection pane="bottomRight" activeCell="E41" sqref="E41"/>
    </sheetView>
  </sheetViews>
  <sheetFormatPr defaultColWidth="9.109375" defaultRowHeight="13.2"/>
  <cols>
    <col min="1" max="1" width="10.44140625" style="4" bestFit="1" customWidth="1"/>
    <col min="2" max="2" width="95" style="4" customWidth="1"/>
    <col min="3" max="3" width="12.44140625" style="4" bestFit="1" customWidth="1"/>
    <col min="4" max="4" width="11.44140625" style="4" customWidth="1"/>
    <col min="5" max="5" width="18.109375" style="4" bestFit="1" customWidth="1"/>
    <col min="6" max="13" width="12.88671875" style="4" customWidth="1"/>
    <col min="14" max="14" width="31" style="4" bestFit="1" customWidth="1"/>
    <col min="15" max="16" width="9.109375" style="19"/>
    <col min="17" max="17" width="44.109375" style="19" customWidth="1"/>
    <col min="18" max="16384" width="9.109375" style="19"/>
  </cols>
  <sheetData>
    <row r="1" spans="1:17" ht="13.8">
      <c r="A1" s="416" t="s">
        <v>717</v>
      </c>
      <c r="B1" s="454" t="str">
        <f>'Info '!C2</f>
        <v>JSC Pave Bank Georgia</v>
      </c>
      <c r="C1" s="454"/>
      <c r="D1" s="454"/>
      <c r="E1" s="454"/>
      <c r="F1" s="454"/>
      <c r="G1" s="454"/>
      <c r="H1" s="454"/>
      <c r="I1" s="454"/>
      <c r="J1" s="454"/>
      <c r="K1" s="454"/>
      <c r="L1" s="454"/>
      <c r="M1" s="454"/>
      <c r="N1" s="454"/>
      <c r="O1" s="144"/>
      <c r="P1" s="144"/>
      <c r="Q1" s="144"/>
    </row>
    <row r="2" spans="1:17" ht="14.25" customHeight="1">
      <c r="A2" s="454" t="s">
        <v>718</v>
      </c>
      <c r="B2" s="417">
        <f>'1. key ratios '!B2</f>
        <v>46203</v>
      </c>
      <c r="C2" s="454"/>
      <c r="D2" s="454"/>
      <c r="E2" s="454"/>
      <c r="F2" s="454"/>
      <c r="G2" s="454"/>
      <c r="H2" s="454"/>
      <c r="I2" s="454"/>
      <c r="J2" s="454"/>
      <c r="K2" s="454"/>
      <c r="L2" s="454"/>
      <c r="M2" s="454"/>
      <c r="N2" s="454"/>
      <c r="O2" s="144"/>
      <c r="P2" s="144"/>
      <c r="Q2" s="144"/>
    </row>
    <row r="3" spans="1:17" ht="14.25" customHeight="1">
      <c r="A3" s="454"/>
      <c r="B3" s="144"/>
      <c r="C3" s="144"/>
      <c r="D3" s="144"/>
      <c r="E3" s="144"/>
      <c r="F3" s="144"/>
      <c r="G3" s="144"/>
      <c r="H3" s="144"/>
      <c r="I3" s="144"/>
      <c r="J3" s="144"/>
      <c r="K3" s="144"/>
      <c r="L3" s="144"/>
      <c r="M3" s="144"/>
      <c r="N3" s="144"/>
      <c r="O3" s="144"/>
      <c r="P3" s="144"/>
      <c r="Q3" s="144"/>
    </row>
    <row r="4" spans="1:17" ht="14.4">
      <c r="A4" s="454"/>
      <c r="B4" s="472" t="s">
        <v>719</v>
      </c>
      <c r="C4" s="144"/>
      <c r="D4" s="144"/>
      <c r="E4" s="144"/>
      <c r="F4" s="144"/>
      <c r="G4" s="144"/>
      <c r="H4" s="144"/>
      <c r="I4" s="144"/>
      <c r="J4" s="144"/>
      <c r="K4" s="144"/>
      <c r="L4" s="144"/>
      <c r="M4" s="144"/>
      <c r="N4" s="144"/>
      <c r="O4" s="144"/>
      <c r="P4" s="144"/>
      <c r="Q4" s="144"/>
    </row>
    <row r="5" spans="1:17" ht="43.2">
      <c r="A5" s="454"/>
      <c r="B5" s="473" t="s">
        <v>720</v>
      </c>
      <c r="C5" s="474" t="s">
        <v>721</v>
      </c>
      <c r="D5" s="474" t="s">
        <v>722</v>
      </c>
      <c r="E5" s="474" t="s">
        <v>723</v>
      </c>
      <c r="F5" s="474" t="s">
        <v>724</v>
      </c>
      <c r="G5" s="474" t="s">
        <v>725</v>
      </c>
      <c r="H5" s="474" t="s">
        <v>726</v>
      </c>
      <c r="I5" s="475" t="s">
        <v>727</v>
      </c>
      <c r="J5" s="476">
        <v>0.02</v>
      </c>
      <c r="K5" s="476">
        <v>0.2</v>
      </c>
      <c r="L5" s="476">
        <v>0.35</v>
      </c>
      <c r="M5" s="476">
        <v>0.5</v>
      </c>
      <c r="N5" s="476">
        <v>0.75</v>
      </c>
      <c r="O5" s="476">
        <v>1</v>
      </c>
      <c r="P5" s="476">
        <v>1.5</v>
      </c>
      <c r="Q5" s="477" t="s">
        <v>728</v>
      </c>
    </row>
    <row r="6" spans="1:17" ht="14.4">
      <c r="A6" s="454"/>
      <c r="B6" s="478"/>
      <c r="C6" s="479" t="b">
        <f>IF(C7&gt;0,C7,IF(C8&gt;0,C8,IF(C9&gt;0,C9)))</f>
        <v>0</v>
      </c>
      <c r="D6" s="479" t="b">
        <f t="shared" ref="D6:Q6" si="0">IF(D7&gt;0,D7,IF(D8&gt;0,D8,IF(D9&gt;0,D9)))</f>
        <v>0</v>
      </c>
      <c r="E6" s="479" t="b">
        <f t="shared" si="0"/>
        <v>0</v>
      </c>
      <c r="F6" s="479" t="b">
        <f t="shared" si="0"/>
        <v>0</v>
      </c>
      <c r="G6" s="479" t="b">
        <f t="shared" si="0"/>
        <v>0</v>
      </c>
      <c r="H6" s="479"/>
      <c r="I6" s="479" t="b">
        <f t="shared" si="0"/>
        <v>0</v>
      </c>
      <c r="J6" s="479" t="b">
        <f t="shared" si="0"/>
        <v>0</v>
      </c>
      <c r="K6" s="479" t="b">
        <f t="shared" si="0"/>
        <v>0</v>
      </c>
      <c r="L6" s="479" t="b">
        <f t="shared" si="0"/>
        <v>0</v>
      </c>
      <c r="M6" s="479" t="b">
        <f t="shared" si="0"/>
        <v>0</v>
      </c>
      <c r="N6" s="479" t="b">
        <f t="shared" si="0"/>
        <v>0</v>
      </c>
      <c r="O6" s="479" t="b">
        <f t="shared" si="0"/>
        <v>0</v>
      </c>
      <c r="P6" s="479" t="b">
        <f t="shared" si="0"/>
        <v>0</v>
      </c>
      <c r="Q6" s="479" t="b">
        <f t="shared" si="0"/>
        <v>0</v>
      </c>
    </row>
    <row r="7" spans="1:17" ht="14.4">
      <c r="A7" s="454"/>
      <c r="B7" s="480" t="s">
        <v>729</v>
      </c>
      <c r="C7" s="479">
        <f>C11+C15+C19+C23+C27+C31</f>
        <v>0</v>
      </c>
      <c r="D7" s="479"/>
      <c r="E7" s="479"/>
      <c r="F7" s="479">
        <f t="shared" ref="F7:G9" si="1">F11+F15+F19+F23+F27+F31</f>
        <v>0</v>
      </c>
      <c r="G7" s="479">
        <f t="shared" si="1"/>
        <v>0</v>
      </c>
      <c r="H7" s="481">
        <v>1.4</v>
      </c>
      <c r="I7" s="482">
        <f t="shared" ref="I7:I33" si="2">(F7+G7)*H7</f>
        <v>0</v>
      </c>
      <c r="J7" s="479">
        <f>J11+J15+J19+J23+J27+J31</f>
        <v>0</v>
      </c>
      <c r="K7" s="479">
        <f t="shared" ref="J7:Q9" si="3">K11+K15+K19+K23+K27+K31</f>
        <v>0</v>
      </c>
      <c r="L7" s="479">
        <f t="shared" si="3"/>
        <v>0</v>
      </c>
      <c r="M7" s="479">
        <f t="shared" si="3"/>
        <v>0</v>
      </c>
      <c r="N7" s="479">
        <f t="shared" si="3"/>
        <v>0</v>
      </c>
      <c r="O7" s="479">
        <f t="shared" si="3"/>
        <v>0</v>
      </c>
      <c r="P7" s="479">
        <f t="shared" si="3"/>
        <v>0</v>
      </c>
      <c r="Q7" s="479">
        <f>Q11+Q15+Q19+Q23+Q27+Q31</f>
        <v>0</v>
      </c>
    </row>
    <row r="8" spans="1:17" ht="14.4">
      <c r="A8" s="454"/>
      <c r="B8" s="480" t="s">
        <v>730</v>
      </c>
      <c r="C8" s="479">
        <f>C12+C16+C20+C24+C28+C32</f>
        <v>0</v>
      </c>
      <c r="D8" s="479"/>
      <c r="E8" s="479"/>
      <c r="F8" s="479">
        <f t="shared" si="1"/>
        <v>0</v>
      </c>
      <c r="G8" s="479">
        <f t="shared" si="1"/>
        <v>0</v>
      </c>
      <c r="H8" s="481">
        <v>1.4</v>
      </c>
      <c r="I8" s="482">
        <f t="shared" si="2"/>
        <v>0</v>
      </c>
      <c r="J8" s="479">
        <f t="shared" si="3"/>
        <v>0</v>
      </c>
      <c r="K8" s="479">
        <f t="shared" si="3"/>
        <v>0</v>
      </c>
      <c r="L8" s="479">
        <f t="shared" si="3"/>
        <v>0</v>
      </c>
      <c r="M8" s="479">
        <f t="shared" si="3"/>
        <v>0</v>
      </c>
      <c r="N8" s="479">
        <f t="shared" si="3"/>
        <v>0</v>
      </c>
      <c r="O8" s="479">
        <f t="shared" si="3"/>
        <v>0</v>
      </c>
      <c r="P8" s="479">
        <f t="shared" si="3"/>
        <v>0</v>
      </c>
      <c r="Q8" s="479">
        <f>Q12+Q16+Q20+Q24+Q28+Q32</f>
        <v>0</v>
      </c>
    </row>
    <row r="9" spans="1:17" ht="14.4">
      <c r="A9" s="454"/>
      <c r="B9" s="480" t="s">
        <v>737</v>
      </c>
      <c r="C9" s="479">
        <f>C13+C17+C21+C25+C29+C33</f>
        <v>0</v>
      </c>
      <c r="D9" s="479"/>
      <c r="E9" s="479"/>
      <c r="F9" s="479">
        <f t="shared" si="1"/>
        <v>0</v>
      </c>
      <c r="G9" s="479">
        <f t="shared" si="1"/>
        <v>0</v>
      </c>
      <c r="H9" s="481">
        <v>1.4</v>
      </c>
      <c r="I9" s="482">
        <f t="shared" si="2"/>
        <v>0</v>
      </c>
      <c r="J9" s="479">
        <f t="shared" si="3"/>
        <v>0</v>
      </c>
      <c r="K9" s="479">
        <f t="shared" si="3"/>
        <v>0</v>
      </c>
      <c r="L9" s="479">
        <f t="shared" si="3"/>
        <v>0</v>
      </c>
      <c r="M9" s="479">
        <f t="shared" si="3"/>
        <v>0</v>
      </c>
      <c r="N9" s="479">
        <f t="shared" si="3"/>
        <v>0</v>
      </c>
      <c r="O9" s="479">
        <f t="shared" si="3"/>
        <v>0</v>
      </c>
      <c r="P9" s="479">
        <f t="shared" si="3"/>
        <v>0</v>
      </c>
      <c r="Q9" s="479">
        <f t="shared" si="3"/>
        <v>0</v>
      </c>
    </row>
    <row r="10" spans="1:17" ht="14.4">
      <c r="A10" s="454"/>
      <c r="B10" s="483" t="s">
        <v>731</v>
      </c>
      <c r="C10" s="484"/>
      <c r="D10" s="484"/>
      <c r="E10" s="484"/>
      <c r="F10" s="484"/>
      <c r="G10" s="484"/>
      <c r="H10" s="481">
        <v>1.4</v>
      </c>
      <c r="I10" s="482">
        <f t="shared" si="2"/>
        <v>0</v>
      </c>
      <c r="J10" s="485"/>
      <c r="K10" s="485"/>
      <c r="L10" s="485"/>
      <c r="M10" s="485"/>
      <c r="N10" s="485"/>
      <c r="O10" s="485"/>
      <c r="P10" s="485"/>
      <c r="Q10" s="479">
        <f>SUM(Q11:Q13)</f>
        <v>0</v>
      </c>
    </row>
    <row r="11" spans="1:17" ht="14.4">
      <c r="A11" s="454"/>
      <c r="B11" s="486" t="s">
        <v>729</v>
      </c>
      <c r="C11" s="484"/>
      <c r="D11" s="484"/>
      <c r="E11" s="484"/>
      <c r="F11" s="484"/>
      <c r="G11" s="484"/>
      <c r="H11" s="481">
        <v>1.4</v>
      </c>
      <c r="I11" s="482">
        <f t="shared" si="2"/>
        <v>0</v>
      </c>
      <c r="J11" s="485"/>
      <c r="K11" s="485"/>
      <c r="L11" s="485"/>
      <c r="M11" s="485"/>
      <c r="N11" s="485"/>
      <c r="O11" s="485"/>
      <c r="P11" s="485"/>
      <c r="Q11" s="479">
        <f>SUMPRODUCT($J$5:$P$5,J11:P11)</f>
        <v>0</v>
      </c>
    </row>
    <row r="12" spans="1:17" ht="14.4">
      <c r="A12" s="454"/>
      <c r="B12" s="486" t="s">
        <v>730</v>
      </c>
      <c r="C12" s="484"/>
      <c r="D12" s="484"/>
      <c r="E12" s="484"/>
      <c r="F12" s="484"/>
      <c r="G12" s="484"/>
      <c r="H12" s="481">
        <v>1.4</v>
      </c>
      <c r="I12" s="482">
        <f t="shared" si="2"/>
        <v>0</v>
      </c>
      <c r="J12" s="485"/>
      <c r="K12" s="485"/>
      <c r="L12" s="485"/>
      <c r="M12" s="485"/>
      <c r="N12" s="485"/>
      <c r="O12" s="485"/>
      <c r="P12" s="485"/>
      <c r="Q12" s="479">
        <f t="shared" ref="Q12:Q13" si="4">SUMPRODUCT($J$5:$P$5,J12:P12)</f>
        <v>0</v>
      </c>
    </row>
    <row r="13" spans="1:17" ht="14.4">
      <c r="A13" s="454"/>
      <c r="B13" s="486" t="s">
        <v>737</v>
      </c>
      <c r="C13" s="484"/>
      <c r="D13" s="484"/>
      <c r="E13" s="484"/>
      <c r="F13" s="484"/>
      <c r="G13" s="484"/>
      <c r="H13" s="481">
        <v>1.4</v>
      </c>
      <c r="I13" s="482">
        <f t="shared" si="2"/>
        <v>0</v>
      </c>
      <c r="J13" s="485"/>
      <c r="K13" s="485"/>
      <c r="L13" s="485"/>
      <c r="M13" s="485"/>
      <c r="N13" s="485"/>
      <c r="O13" s="485"/>
      <c r="P13" s="485"/>
      <c r="Q13" s="479">
        <f t="shared" si="4"/>
        <v>0</v>
      </c>
    </row>
    <row r="14" spans="1:17" ht="14.4">
      <c r="A14" s="454"/>
      <c r="B14" s="483" t="s">
        <v>732</v>
      </c>
      <c r="C14" s="484"/>
      <c r="D14" s="484"/>
      <c r="E14" s="484"/>
      <c r="F14" s="484"/>
      <c r="G14" s="484"/>
      <c r="H14" s="481">
        <v>1.4</v>
      </c>
      <c r="I14" s="482">
        <f t="shared" si="2"/>
        <v>0</v>
      </c>
      <c r="J14" s="485"/>
      <c r="K14" s="485"/>
      <c r="L14" s="485"/>
      <c r="M14" s="485"/>
      <c r="N14" s="485"/>
      <c r="O14" s="485"/>
      <c r="P14" s="485"/>
      <c r="Q14" s="479">
        <f>SUM(Q15:Q17)</f>
        <v>0</v>
      </c>
    </row>
    <row r="15" spans="1:17" ht="14.4">
      <c r="A15" s="454"/>
      <c r="B15" s="486" t="s">
        <v>729</v>
      </c>
      <c r="C15" s="484"/>
      <c r="D15" s="484"/>
      <c r="E15" s="484"/>
      <c r="F15" s="484"/>
      <c r="G15" s="484"/>
      <c r="H15" s="481">
        <v>1.4</v>
      </c>
      <c r="I15" s="482">
        <f t="shared" si="2"/>
        <v>0</v>
      </c>
      <c r="J15" s="485"/>
      <c r="K15" s="485"/>
      <c r="L15" s="485"/>
      <c r="M15" s="485"/>
      <c r="N15" s="485"/>
      <c r="O15" s="485"/>
      <c r="P15" s="485"/>
      <c r="Q15" s="479">
        <f>SUMPRODUCT($J$5:$P$5,J15:P15)</f>
        <v>0</v>
      </c>
    </row>
    <row r="16" spans="1:17" ht="14.4">
      <c r="A16" s="454"/>
      <c r="B16" s="486" t="s">
        <v>730</v>
      </c>
      <c r="C16" s="484"/>
      <c r="D16" s="484"/>
      <c r="E16" s="484"/>
      <c r="F16" s="484"/>
      <c r="G16" s="484"/>
      <c r="H16" s="481">
        <v>1.4</v>
      </c>
      <c r="I16" s="482">
        <f t="shared" si="2"/>
        <v>0</v>
      </c>
      <c r="J16" s="485"/>
      <c r="K16" s="485"/>
      <c r="L16" s="485"/>
      <c r="M16" s="485"/>
      <c r="N16" s="485"/>
      <c r="O16" s="485"/>
      <c r="P16" s="485"/>
      <c r="Q16" s="479">
        <f t="shared" ref="Q16:Q17" si="5">SUMPRODUCT($J$5:$P$5,J16:P16)</f>
        <v>0</v>
      </c>
    </row>
    <row r="17" spans="1:17" ht="14.4">
      <c r="A17" s="454"/>
      <c r="B17" s="486" t="s">
        <v>737</v>
      </c>
      <c r="C17" s="484"/>
      <c r="D17" s="484"/>
      <c r="E17" s="484"/>
      <c r="F17" s="484"/>
      <c r="G17" s="484"/>
      <c r="H17" s="481">
        <v>1.4</v>
      </c>
      <c r="I17" s="482">
        <f t="shared" si="2"/>
        <v>0</v>
      </c>
      <c r="J17" s="485"/>
      <c r="K17" s="485"/>
      <c r="L17" s="485"/>
      <c r="M17" s="485"/>
      <c r="N17" s="485"/>
      <c r="O17" s="485"/>
      <c r="P17" s="485"/>
      <c r="Q17" s="479">
        <f t="shared" si="5"/>
        <v>0</v>
      </c>
    </row>
    <row r="18" spans="1:17" ht="14.4">
      <c r="A18" s="454"/>
      <c r="B18" s="483" t="s">
        <v>733</v>
      </c>
      <c r="C18" s="484"/>
      <c r="D18" s="484"/>
      <c r="E18" s="484"/>
      <c r="F18" s="484"/>
      <c r="G18" s="484"/>
      <c r="H18" s="481">
        <v>1.4</v>
      </c>
      <c r="I18" s="482">
        <f t="shared" si="2"/>
        <v>0</v>
      </c>
      <c r="J18" s="485"/>
      <c r="K18" s="485"/>
      <c r="L18" s="485"/>
      <c r="M18" s="485"/>
      <c r="N18" s="485"/>
      <c r="O18" s="485"/>
      <c r="P18" s="485"/>
      <c r="Q18" s="479">
        <f>SUM(Q19:Q21)</f>
        <v>0</v>
      </c>
    </row>
    <row r="19" spans="1:17" ht="14.4">
      <c r="A19" s="454"/>
      <c r="B19" s="486" t="s">
        <v>729</v>
      </c>
      <c r="C19" s="484"/>
      <c r="D19" s="484"/>
      <c r="E19" s="484"/>
      <c r="F19" s="484"/>
      <c r="G19" s="484"/>
      <c r="H19" s="481">
        <v>1.4</v>
      </c>
      <c r="I19" s="482">
        <f t="shared" si="2"/>
        <v>0</v>
      </c>
      <c r="J19" s="485"/>
      <c r="K19" s="485"/>
      <c r="L19" s="485"/>
      <c r="M19" s="485"/>
      <c r="N19" s="485"/>
      <c r="O19" s="485"/>
      <c r="P19" s="485"/>
      <c r="Q19" s="479">
        <f>SUMPRODUCT($J$5:$P$5,J19:P19)</f>
        <v>0</v>
      </c>
    </row>
    <row r="20" spans="1:17" ht="14.4">
      <c r="A20" s="454"/>
      <c r="B20" s="486" t="s">
        <v>730</v>
      </c>
      <c r="C20" s="484"/>
      <c r="D20" s="484"/>
      <c r="E20" s="484"/>
      <c r="F20" s="484"/>
      <c r="G20" s="484"/>
      <c r="H20" s="481">
        <v>1.4</v>
      </c>
      <c r="I20" s="482">
        <f t="shared" si="2"/>
        <v>0</v>
      </c>
      <c r="J20" s="485"/>
      <c r="K20" s="485"/>
      <c r="L20" s="485"/>
      <c r="M20" s="485"/>
      <c r="N20" s="485"/>
      <c r="O20" s="485"/>
      <c r="P20" s="485"/>
      <c r="Q20" s="479">
        <f t="shared" ref="Q20:Q21" si="6">SUMPRODUCT($J$5:$P$5,J20:P20)</f>
        <v>0</v>
      </c>
    </row>
    <row r="21" spans="1:17" ht="14.4">
      <c r="A21" s="454"/>
      <c r="B21" s="486" t="s">
        <v>737</v>
      </c>
      <c r="C21" s="484"/>
      <c r="D21" s="484"/>
      <c r="E21" s="484"/>
      <c r="F21" s="484"/>
      <c r="G21" s="484"/>
      <c r="H21" s="481">
        <v>1.4</v>
      </c>
      <c r="I21" s="482">
        <f t="shared" si="2"/>
        <v>0</v>
      </c>
      <c r="J21" s="485"/>
      <c r="K21" s="485"/>
      <c r="L21" s="485"/>
      <c r="M21" s="485"/>
      <c r="N21" s="485"/>
      <c r="O21" s="485"/>
      <c r="P21" s="485"/>
      <c r="Q21" s="479">
        <f t="shared" si="6"/>
        <v>0</v>
      </c>
    </row>
    <row r="22" spans="1:17" ht="14.4">
      <c r="A22" s="454"/>
      <c r="B22" s="483" t="s">
        <v>734</v>
      </c>
      <c r="C22" s="484"/>
      <c r="D22" s="484"/>
      <c r="E22" s="484"/>
      <c r="F22" s="484"/>
      <c r="G22" s="484"/>
      <c r="H22" s="481">
        <v>1.4</v>
      </c>
      <c r="I22" s="482">
        <f t="shared" si="2"/>
        <v>0</v>
      </c>
      <c r="J22" s="485"/>
      <c r="K22" s="485"/>
      <c r="L22" s="485"/>
      <c r="M22" s="485"/>
      <c r="N22" s="485"/>
      <c r="O22" s="485"/>
      <c r="P22" s="485"/>
      <c r="Q22" s="479">
        <f>SUM(Q23:Q25)</f>
        <v>0</v>
      </c>
    </row>
    <row r="23" spans="1:17" ht="14.4">
      <c r="A23" s="454"/>
      <c r="B23" s="486" t="s">
        <v>729</v>
      </c>
      <c r="C23" s="484"/>
      <c r="D23" s="484"/>
      <c r="E23" s="484"/>
      <c r="F23" s="484"/>
      <c r="G23" s="484"/>
      <c r="H23" s="481">
        <v>1.4</v>
      </c>
      <c r="I23" s="482">
        <f t="shared" si="2"/>
        <v>0</v>
      </c>
      <c r="J23" s="485"/>
      <c r="K23" s="485"/>
      <c r="L23" s="485"/>
      <c r="M23" s="485"/>
      <c r="N23" s="485"/>
      <c r="O23" s="485"/>
      <c r="P23" s="485"/>
      <c r="Q23" s="479">
        <f>SUMPRODUCT($J$5:$P$5,J23:P23)</f>
        <v>0</v>
      </c>
    </row>
    <row r="24" spans="1:17" ht="14.4">
      <c r="A24" s="454"/>
      <c r="B24" s="486" t="s">
        <v>730</v>
      </c>
      <c r="C24" s="484"/>
      <c r="D24" s="484"/>
      <c r="E24" s="484"/>
      <c r="F24" s="484"/>
      <c r="G24" s="484"/>
      <c r="H24" s="481">
        <v>1.4</v>
      </c>
      <c r="I24" s="482">
        <f t="shared" si="2"/>
        <v>0</v>
      </c>
      <c r="J24" s="485"/>
      <c r="K24" s="485"/>
      <c r="L24" s="485"/>
      <c r="M24" s="485"/>
      <c r="N24" s="485"/>
      <c r="O24" s="485"/>
      <c r="P24" s="485"/>
      <c r="Q24" s="479">
        <f t="shared" ref="Q24:Q25" si="7">SUMPRODUCT($J$5:$P$5,J24:P24)</f>
        <v>0</v>
      </c>
    </row>
    <row r="25" spans="1:17" ht="14.4">
      <c r="A25" s="454"/>
      <c r="B25" s="486" t="s">
        <v>737</v>
      </c>
      <c r="C25" s="484"/>
      <c r="D25" s="484"/>
      <c r="E25" s="484"/>
      <c r="F25" s="484"/>
      <c r="G25" s="484"/>
      <c r="H25" s="481">
        <v>1.4</v>
      </c>
      <c r="I25" s="482">
        <f t="shared" si="2"/>
        <v>0</v>
      </c>
      <c r="J25" s="485"/>
      <c r="K25" s="485"/>
      <c r="L25" s="485"/>
      <c r="M25" s="485"/>
      <c r="N25" s="485"/>
      <c r="O25" s="485"/>
      <c r="P25" s="485"/>
      <c r="Q25" s="479">
        <f t="shared" si="7"/>
        <v>0</v>
      </c>
    </row>
    <row r="26" spans="1:17" ht="14.4">
      <c r="A26" s="454"/>
      <c r="B26" s="483" t="s">
        <v>735</v>
      </c>
      <c r="C26" s="484"/>
      <c r="D26" s="484"/>
      <c r="E26" s="484"/>
      <c r="F26" s="484"/>
      <c r="G26" s="484"/>
      <c r="H26" s="481">
        <v>1.4</v>
      </c>
      <c r="I26" s="482">
        <f t="shared" si="2"/>
        <v>0</v>
      </c>
      <c r="J26" s="485"/>
      <c r="K26" s="485"/>
      <c r="L26" s="485"/>
      <c r="M26" s="485"/>
      <c r="N26" s="485"/>
      <c r="O26" s="485"/>
      <c r="P26" s="485"/>
      <c r="Q26" s="479">
        <f>SUM(Q27:Q29)</f>
        <v>0</v>
      </c>
    </row>
    <row r="27" spans="1:17" ht="14.4">
      <c r="A27" s="454"/>
      <c r="B27" s="486" t="s">
        <v>729</v>
      </c>
      <c r="C27" s="484"/>
      <c r="D27" s="484"/>
      <c r="E27" s="484"/>
      <c r="F27" s="484"/>
      <c r="G27" s="484"/>
      <c r="H27" s="481">
        <v>1.4</v>
      </c>
      <c r="I27" s="482">
        <f t="shared" si="2"/>
        <v>0</v>
      </c>
      <c r="J27" s="485"/>
      <c r="K27" s="485"/>
      <c r="L27" s="485"/>
      <c r="M27" s="485"/>
      <c r="N27" s="485"/>
      <c r="O27" s="485"/>
      <c r="P27" s="485"/>
      <c r="Q27" s="479">
        <f>SUMPRODUCT($J$5:$P$5,J27:P27)</f>
        <v>0</v>
      </c>
    </row>
    <row r="28" spans="1:17" ht="14.4">
      <c r="A28" s="454"/>
      <c r="B28" s="486" t="s">
        <v>730</v>
      </c>
      <c r="C28" s="484"/>
      <c r="D28" s="484"/>
      <c r="E28" s="484"/>
      <c r="F28" s="484"/>
      <c r="G28" s="484"/>
      <c r="H28" s="481">
        <v>1.4</v>
      </c>
      <c r="I28" s="482">
        <f t="shared" si="2"/>
        <v>0</v>
      </c>
      <c r="J28" s="485"/>
      <c r="K28" s="485"/>
      <c r="L28" s="485"/>
      <c r="M28" s="485"/>
      <c r="N28" s="485"/>
      <c r="O28" s="485"/>
      <c r="P28" s="485"/>
      <c r="Q28" s="479">
        <f t="shared" ref="Q28:Q29" si="8">SUMPRODUCT($J$5:$P$5,J28:P28)</f>
        <v>0</v>
      </c>
    </row>
    <row r="29" spans="1:17" ht="14.4">
      <c r="A29" s="454"/>
      <c r="B29" s="486" t="s">
        <v>737</v>
      </c>
      <c r="C29" s="484"/>
      <c r="D29" s="484"/>
      <c r="E29" s="484"/>
      <c r="F29" s="484"/>
      <c r="G29" s="484"/>
      <c r="H29" s="481">
        <v>1.4</v>
      </c>
      <c r="I29" s="482">
        <f t="shared" si="2"/>
        <v>0</v>
      </c>
      <c r="J29" s="485"/>
      <c r="K29" s="485"/>
      <c r="L29" s="485"/>
      <c r="M29" s="485"/>
      <c r="N29" s="485"/>
      <c r="O29" s="485"/>
      <c r="P29" s="485"/>
      <c r="Q29" s="479">
        <f t="shared" si="8"/>
        <v>0</v>
      </c>
    </row>
    <row r="30" spans="1:17" ht="14.4">
      <c r="A30" s="454"/>
      <c r="B30" s="487" t="s">
        <v>736</v>
      </c>
      <c r="C30" s="484"/>
      <c r="D30" s="484"/>
      <c r="E30" s="484"/>
      <c r="F30" s="484"/>
      <c r="G30" s="484"/>
      <c r="H30" s="481">
        <v>1.4</v>
      </c>
      <c r="I30" s="482">
        <f t="shared" si="2"/>
        <v>0</v>
      </c>
      <c r="J30" s="485"/>
      <c r="K30" s="485"/>
      <c r="L30" s="485"/>
      <c r="M30" s="485"/>
      <c r="N30" s="485"/>
      <c r="O30" s="485"/>
      <c r="P30" s="485"/>
      <c r="Q30" s="479">
        <f>SUM(Q31:Q33)</f>
        <v>0</v>
      </c>
    </row>
    <row r="31" spans="1:17" ht="14.4">
      <c r="A31" s="454"/>
      <c r="B31" s="486" t="s">
        <v>729</v>
      </c>
      <c r="C31" s="484"/>
      <c r="D31" s="484"/>
      <c r="E31" s="484"/>
      <c r="F31" s="484"/>
      <c r="G31" s="484"/>
      <c r="H31" s="481">
        <v>1.4</v>
      </c>
      <c r="I31" s="482">
        <f t="shared" si="2"/>
        <v>0</v>
      </c>
      <c r="J31" s="485"/>
      <c r="K31" s="485"/>
      <c r="L31" s="485"/>
      <c r="M31" s="485"/>
      <c r="N31" s="485"/>
      <c r="O31" s="485"/>
      <c r="P31" s="485"/>
      <c r="Q31" s="479">
        <f>SUMPRODUCT($J$5:$P$5,J31:P31)</f>
        <v>0</v>
      </c>
    </row>
    <row r="32" spans="1:17" ht="14.4">
      <c r="A32" s="454"/>
      <c r="B32" s="486" t="s">
        <v>730</v>
      </c>
      <c r="C32" s="484"/>
      <c r="D32" s="484"/>
      <c r="E32" s="484"/>
      <c r="F32" s="484"/>
      <c r="G32" s="484"/>
      <c r="H32" s="481">
        <v>1.4</v>
      </c>
      <c r="I32" s="482">
        <f t="shared" si="2"/>
        <v>0</v>
      </c>
      <c r="J32" s="485"/>
      <c r="K32" s="485"/>
      <c r="L32" s="485"/>
      <c r="M32" s="485"/>
      <c r="N32" s="485"/>
      <c r="O32" s="485"/>
      <c r="P32" s="485"/>
      <c r="Q32" s="479">
        <f t="shared" ref="Q32:Q33" si="9">SUMPRODUCT($J$5:$P$5,J32:P32)</f>
        <v>0</v>
      </c>
    </row>
    <row r="33" spans="1:17" ht="14.4">
      <c r="A33" s="454"/>
      <c r="B33" s="486" t="s">
        <v>737</v>
      </c>
      <c r="C33" s="484"/>
      <c r="D33" s="484"/>
      <c r="E33" s="484"/>
      <c r="F33" s="484"/>
      <c r="G33" s="484"/>
      <c r="H33" s="481">
        <v>1.4</v>
      </c>
      <c r="I33" s="482">
        <f t="shared" si="2"/>
        <v>0</v>
      </c>
      <c r="J33" s="485"/>
      <c r="K33" s="485"/>
      <c r="L33" s="485"/>
      <c r="M33" s="485"/>
      <c r="N33" s="485"/>
      <c r="O33" s="485"/>
      <c r="P33" s="485"/>
      <c r="Q33" s="479">
        <f t="shared" si="9"/>
        <v>0</v>
      </c>
    </row>
    <row r="34" spans="1:17" ht="14.4">
      <c r="A34" s="454"/>
      <c r="B34" s="488" t="s">
        <v>64</v>
      </c>
      <c r="C34" s="489" t="b">
        <f>C6</f>
        <v>0</v>
      </c>
      <c r="D34" s="489" t="b">
        <f t="shared" ref="D34:G34" si="10">D6</f>
        <v>0</v>
      </c>
      <c r="E34" s="489" t="b">
        <f t="shared" si="10"/>
        <v>0</v>
      </c>
      <c r="F34" s="489" t="b">
        <f t="shared" si="10"/>
        <v>0</v>
      </c>
      <c r="G34" s="489" t="b">
        <f t="shared" si="10"/>
        <v>0</v>
      </c>
      <c r="H34" s="481">
        <v>1.4</v>
      </c>
      <c r="I34" s="482">
        <f>(F34+G34)*H34</f>
        <v>0</v>
      </c>
      <c r="J34" s="489" t="b">
        <f t="shared" ref="J34:Q34" si="11">J6</f>
        <v>0</v>
      </c>
      <c r="K34" s="489" t="b">
        <f t="shared" si="11"/>
        <v>0</v>
      </c>
      <c r="L34" s="489" t="b">
        <f t="shared" si="11"/>
        <v>0</v>
      </c>
      <c r="M34" s="489" t="b">
        <f t="shared" si="11"/>
        <v>0</v>
      </c>
      <c r="N34" s="489" t="b">
        <f t="shared" si="11"/>
        <v>0</v>
      </c>
      <c r="O34" s="489" t="b">
        <f t="shared" si="11"/>
        <v>0</v>
      </c>
      <c r="P34" s="489" t="b">
        <f t="shared" si="11"/>
        <v>0</v>
      </c>
      <c r="Q34" s="489" t="b">
        <f t="shared" si="11"/>
        <v>0</v>
      </c>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H55"/>
  <sheetViews>
    <sheetView zoomScale="80" zoomScaleNormal="80" workbookViewId="0">
      <pane xSplit="1" ySplit="5" topLeftCell="B6" activePane="bottomRight" state="frozen"/>
      <selection activeCell="G42" sqref="A22:G42"/>
      <selection pane="topRight" activeCell="G42" sqref="A22:G42"/>
      <selection pane="bottomLeft" activeCell="G42" sqref="A22:G42"/>
      <selection pane="bottomRight" activeCell="I30" sqref="I30"/>
    </sheetView>
  </sheetViews>
  <sheetFormatPr defaultColWidth="9.109375" defaultRowHeight="13.8"/>
  <cols>
    <col min="1" max="1" width="9.44140625" style="3" bestFit="1" customWidth="1"/>
    <col min="2" max="2" width="86" style="3" customWidth="1"/>
    <col min="3" max="3" width="12.88671875" style="3" customWidth="1"/>
    <col min="4" max="7" width="12.88671875" style="4" customWidth="1"/>
    <col min="8" max="8" width="9.109375" style="5" customWidth="1"/>
    <col min="9" max="9" width="12.77734375" style="5" bestFit="1" customWidth="1"/>
    <col min="10" max="12" width="9.109375" style="5"/>
    <col min="13" max="13" width="6.88671875" style="5" customWidth="1"/>
    <col min="14" max="16384" width="9.109375" style="5"/>
  </cols>
  <sheetData>
    <row r="1" spans="1:7">
      <c r="A1" s="2" t="s">
        <v>30</v>
      </c>
      <c r="B1" s="3" t="str">
        <f>'Info '!C2</f>
        <v>JSC Pave Bank Georgia</v>
      </c>
    </row>
    <row r="2" spans="1:7">
      <c r="A2" s="2" t="s">
        <v>31</v>
      </c>
      <c r="B2" s="241">
        <v>46203</v>
      </c>
    </row>
    <row r="3" spans="1:7" ht="14.4" thickBot="1">
      <c r="A3" s="2"/>
    </row>
    <row r="4" spans="1:7" ht="15" customHeight="1" thickBot="1">
      <c r="A4" s="6" t="s">
        <v>93</v>
      </c>
      <c r="B4" s="7" t="s">
        <v>92</v>
      </c>
      <c r="C4" s="7"/>
      <c r="D4" s="694" t="s">
        <v>664</v>
      </c>
      <c r="E4" s="695"/>
      <c r="F4" s="695"/>
      <c r="G4" s="696"/>
    </row>
    <row r="5" spans="1:7">
      <c r="A5" s="8" t="s">
        <v>6</v>
      </c>
      <c r="B5" s="9"/>
      <c r="C5" s="239" t="str">
        <f>INT((MONTH($B$2))/3)&amp;"Q"&amp;"-"&amp;YEAR($B$2)</f>
        <v>2Q-2026</v>
      </c>
      <c r="D5" s="239" t="str">
        <f>IF(INT(MONTH($B$2))=3, "4"&amp;"Q"&amp;"-"&amp;YEAR($B$2)-1, IF(INT(MONTH($B$2))=6, "1"&amp;"Q"&amp;"-"&amp;YEAR($B$2), IF(INT(MONTH($B$2))=9, "2"&amp;"Q"&amp;"-"&amp;YEAR($B$2),IF(INT(MONTH($B$2))=12, "3"&amp;"Q"&amp;"-"&amp;YEAR($B$2), 0))))</f>
        <v>1Q-2026</v>
      </c>
      <c r="E5" s="239" t="str">
        <f>IF(INT(MONTH($B$2))=3, "3"&amp;"Q"&amp;"-"&amp;YEAR($B$2)-1, IF(INT(MONTH($B$2))=6, "4"&amp;"Q"&amp;"-"&amp;YEAR($B$2)-1, IF(INT(MONTH($B$2))=9, "1"&amp;"Q"&amp;"-"&amp;YEAR($B$2),IF(INT(MONTH($B$2))=12, "2"&amp;"Q"&amp;"-"&amp;YEAR($B$2), 0))))</f>
        <v>4Q-2025</v>
      </c>
      <c r="F5" s="239" t="str">
        <f>IF(INT(MONTH($B$2))=3, "2"&amp;"Q"&amp;"-"&amp;YEAR($B$2)-1, IF(INT(MONTH($B$2))=6, "3"&amp;"Q"&amp;"-"&amp;YEAR($B$2)-1, IF(INT(MONTH($B$2))=9, "4"&amp;"Q"&amp;"-"&amp;YEAR($B$2)-1,IF(INT(MONTH($B$2))=12, "1"&amp;"Q"&amp;"-"&amp;YEAR($B$2), 0))))</f>
        <v>3Q-2025</v>
      </c>
      <c r="G5" s="240" t="str">
        <f>IF(INT(MONTH($B$2))=3, "1"&amp;"Q"&amp;"-"&amp;YEAR($B$2)-1, IF(INT(MONTH($B$2))=6, "2"&amp;"Q"&amp;"-"&amp;YEAR($B$2)-1, IF(INT(MONTH($B$2))=9, "3"&amp;"Q"&amp;"-"&amp;YEAR($B$2)-1,IF(INT(MONTH($B$2))=12, "4"&amp;"Q"&amp;"-"&amp;YEAR($B$2)-1, 0))))</f>
        <v>2Q-2025</v>
      </c>
    </row>
    <row r="6" spans="1:7">
      <c r="B6" s="115" t="s">
        <v>91</v>
      </c>
      <c r="C6" s="242"/>
      <c r="D6" s="242"/>
      <c r="E6" s="242"/>
      <c r="F6" s="242"/>
      <c r="G6" s="243"/>
    </row>
    <row r="7" spans="1:7">
      <c r="A7" s="10"/>
      <c r="B7" s="116" t="s">
        <v>89</v>
      </c>
      <c r="C7" s="242"/>
      <c r="D7" s="242"/>
      <c r="E7" s="242"/>
      <c r="F7" s="242"/>
      <c r="G7" s="243"/>
    </row>
    <row r="8" spans="1:7">
      <c r="A8" s="8">
        <v>1</v>
      </c>
      <c r="B8" s="11" t="s">
        <v>327</v>
      </c>
      <c r="C8" s="12">
        <v>22717747.68999999</v>
      </c>
      <c r="D8" s="13">
        <v>19850639.050000019</v>
      </c>
      <c r="E8" s="13">
        <v>8694125.3199999798</v>
      </c>
      <c r="F8" s="13">
        <v>7975242.8100000024</v>
      </c>
      <c r="G8" s="14">
        <v>7278615.2800000012</v>
      </c>
    </row>
    <row r="9" spans="1:7">
      <c r="A9" s="8">
        <v>2</v>
      </c>
      <c r="B9" s="11" t="s">
        <v>328</v>
      </c>
      <c r="C9" s="12">
        <v>22717747.68999999</v>
      </c>
      <c r="D9" s="13">
        <v>19850639.050000019</v>
      </c>
      <c r="E9" s="13">
        <v>8694125.3199999798</v>
      </c>
      <c r="F9" s="13">
        <v>7975242.8100000024</v>
      </c>
      <c r="G9" s="14">
        <v>7278615.2800000012</v>
      </c>
    </row>
    <row r="10" spans="1:7">
      <c r="A10" s="8">
        <v>3</v>
      </c>
      <c r="B10" s="11" t="s">
        <v>142</v>
      </c>
      <c r="C10" s="12">
        <v>22717747.68999999</v>
      </c>
      <c r="D10" s="13">
        <v>19850639.050000019</v>
      </c>
      <c r="E10" s="13">
        <v>8694125.3199999798</v>
      </c>
      <c r="F10" s="13">
        <v>7975242.8100000024</v>
      </c>
      <c r="G10" s="14">
        <v>7278615.2800000012</v>
      </c>
    </row>
    <row r="11" spans="1:7">
      <c r="A11" s="8">
        <v>4</v>
      </c>
      <c r="B11" s="11" t="s">
        <v>330</v>
      </c>
      <c r="C11" s="12">
        <v>7801178.6415540623</v>
      </c>
      <c r="D11" s="13">
        <v>6074588.959981774</v>
      </c>
      <c r="E11" s="13">
        <v>3559836.8752705324</v>
      </c>
      <c r="F11" s="13">
        <v>3138306.0333923986</v>
      </c>
      <c r="G11" s="14">
        <v>1689687.3876280002</v>
      </c>
    </row>
    <row r="12" spans="1:7">
      <c r="A12" s="8">
        <v>5</v>
      </c>
      <c r="B12" s="11" t="s">
        <v>331</v>
      </c>
      <c r="C12" s="12">
        <v>9560296.3825369272</v>
      </c>
      <c r="D12" s="13">
        <v>7439386.4901356697</v>
      </c>
      <c r="E12" s="13">
        <v>4366112.6929184785</v>
      </c>
      <c r="F12" s="13">
        <v>3789269.2773748785</v>
      </c>
      <c r="G12" s="14">
        <v>2033903.3130383999</v>
      </c>
    </row>
    <row r="13" spans="1:7">
      <c r="A13" s="8">
        <v>6</v>
      </c>
      <c r="B13" s="11" t="s">
        <v>329</v>
      </c>
      <c r="C13" s="12">
        <v>11895608.076546827</v>
      </c>
      <c r="D13" s="13">
        <v>9251394.2778047901</v>
      </c>
      <c r="E13" s="13">
        <v>5437116.8411245514</v>
      </c>
      <c r="F13" s="13">
        <v>4656224.4557915181</v>
      </c>
      <c r="G13" s="14">
        <v>2492589.5705136</v>
      </c>
    </row>
    <row r="14" spans="1:7">
      <c r="A14" s="10"/>
      <c r="B14" s="115" t="s">
        <v>333</v>
      </c>
      <c r="C14" s="242"/>
      <c r="D14" s="242"/>
      <c r="E14" s="242"/>
      <c r="F14" s="242"/>
      <c r="G14" s="243"/>
    </row>
    <row r="15" spans="1:7" ht="15" customHeight="1">
      <c r="A15" s="8">
        <v>7</v>
      </c>
      <c r="B15" s="11" t="s">
        <v>332</v>
      </c>
      <c r="C15" s="161">
        <v>78595732.32329914</v>
      </c>
      <c r="D15" s="13">
        <v>61641942.373178728</v>
      </c>
      <c r="E15" s="13">
        <v>38436674.94334209</v>
      </c>
      <c r="F15" s="13">
        <v>39613458.070831984</v>
      </c>
      <c r="G15" s="14">
        <v>21928151.35376</v>
      </c>
    </row>
    <row r="16" spans="1:7">
      <c r="A16" s="10"/>
      <c r="B16" s="115" t="s">
        <v>334</v>
      </c>
      <c r="C16" s="242"/>
      <c r="D16" s="242"/>
      <c r="E16" s="242"/>
      <c r="F16" s="242"/>
      <c r="G16" s="243"/>
    </row>
    <row r="17" spans="1:8">
      <c r="A17" s="8"/>
      <c r="B17" s="116" t="s">
        <v>715</v>
      </c>
      <c r="C17" s="162"/>
      <c r="D17" s="13"/>
      <c r="E17" s="13"/>
      <c r="F17" s="13"/>
      <c r="G17" s="14"/>
    </row>
    <row r="18" spans="1:8">
      <c r="A18" s="8">
        <v>8</v>
      </c>
      <c r="B18" s="11" t="s">
        <v>327</v>
      </c>
      <c r="C18" s="519">
        <v>0.28904556288822159</v>
      </c>
      <c r="D18" s="520">
        <v>0.32203136834697327</v>
      </c>
      <c r="E18" s="520">
        <v>0.22619348142927634</v>
      </c>
      <c r="F18" s="520">
        <v>0.20132659955461701</v>
      </c>
      <c r="G18" s="521">
        <v>0.33193018246619971</v>
      </c>
    </row>
    <row r="19" spans="1:8" ht="15" customHeight="1">
      <c r="A19" s="8">
        <v>9</v>
      </c>
      <c r="B19" s="11" t="s">
        <v>328</v>
      </c>
      <c r="C19" s="519">
        <v>0.28904556288822159</v>
      </c>
      <c r="D19" s="520">
        <v>0.32203136834697327</v>
      </c>
      <c r="E19" s="520">
        <v>0.22619348142927634</v>
      </c>
      <c r="F19" s="520">
        <v>0.20132659955461701</v>
      </c>
      <c r="G19" s="521">
        <v>0.33193018246619971</v>
      </c>
    </row>
    <row r="20" spans="1:8">
      <c r="A20" s="8">
        <v>10</v>
      </c>
      <c r="B20" s="11" t="s">
        <v>142</v>
      </c>
      <c r="C20" s="519">
        <v>0.28904556288822159</v>
      </c>
      <c r="D20" s="520">
        <v>0.32203136834697327</v>
      </c>
      <c r="E20" s="520">
        <v>0.22619348142927634</v>
      </c>
      <c r="F20" s="520">
        <v>0.20132659955461701</v>
      </c>
      <c r="G20" s="521">
        <v>0.33193018246619971</v>
      </c>
    </row>
    <row r="21" spans="1:8">
      <c r="A21" s="8">
        <v>11</v>
      </c>
      <c r="B21" s="11" t="s">
        <v>330</v>
      </c>
      <c r="C21" s="519">
        <v>9.9257025934491594E-2</v>
      </c>
      <c r="D21" s="520">
        <v>9.8546358633645401E-2</v>
      </c>
      <c r="E21" s="520">
        <v>9.2615630267652974E-2</v>
      </c>
      <c r="F21" s="520">
        <v>7.9223228322578151E-2</v>
      </c>
      <c r="G21" s="521">
        <v>7.7055624086536184E-2</v>
      </c>
    </row>
    <row r="22" spans="1:8">
      <c r="A22" s="8">
        <v>12</v>
      </c>
      <c r="B22" s="11" t="s">
        <v>331</v>
      </c>
      <c r="C22" s="519">
        <v>0.12163887401940837</v>
      </c>
      <c r="D22" s="520">
        <v>0.1206870874557751</v>
      </c>
      <c r="E22" s="520">
        <v>0.11359236196560665</v>
      </c>
      <c r="F22" s="520">
        <v>9.5656109360595751E-2</v>
      </c>
      <c r="G22" s="521">
        <v>9.2753067973039519E-2</v>
      </c>
    </row>
    <row r="23" spans="1:8">
      <c r="A23" s="8">
        <v>13</v>
      </c>
      <c r="B23" s="11" t="s">
        <v>329</v>
      </c>
      <c r="C23" s="519">
        <v>0.15135183202587782</v>
      </c>
      <c r="D23" s="520">
        <v>0.1500827832743668</v>
      </c>
      <c r="E23" s="520">
        <v>0.1414564826208089</v>
      </c>
      <c r="F23" s="520">
        <v>0.11754147914746099</v>
      </c>
      <c r="G23" s="521">
        <v>0.11367075729738603</v>
      </c>
    </row>
    <row r="24" spans="1:8">
      <c r="A24" s="451"/>
      <c r="B24" s="115" t="s">
        <v>700</v>
      </c>
      <c r="C24" s="172"/>
      <c r="D24" s="172"/>
      <c r="E24" s="172"/>
      <c r="F24" s="172"/>
      <c r="G24" s="450"/>
    </row>
    <row r="25" spans="1:8" ht="26.4">
      <c r="A25" s="8">
        <v>14</v>
      </c>
      <c r="B25" s="11" t="s">
        <v>701</v>
      </c>
      <c r="C25" s="519">
        <v>0</v>
      </c>
      <c r="D25" s="520">
        <v>0</v>
      </c>
      <c r="E25" s="520">
        <v>0</v>
      </c>
      <c r="F25" s="520">
        <v>0</v>
      </c>
      <c r="G25" s="521">
        <v>0</v>
      </c>
      <c r="H25" s="449"/>
    </row>
    <row r="26" spans="1:8">
      <c r="A26" s="10"/>
      <c r="B26" s="115" t="s">
        <v>88</v>
      </c>
      <c r="C26" s="242"/>
      <c r="D26" s="242"/>
      <c r="E26" s="242"/>
      <c r="F26" s="242"/>
      <c r="G26" s="243"/>
    </row>
    <row r="27" spans="1:8" ht="15" customHeight="1">
      <c r="A27" s="244">
        <v>15</v>
      </c>
      <c r="B27" s="11" t="s">
        <v>87</v>
      </c>
      <c r="C27" s="600">
        <v>2.6540512849555595E-2</v>
      </c>
      <c r="D27" s="528">
        <v>2.7648511004969047E-2</v>
      </c>
      <c r="E27" s="528">
        <v>2.8443245272779069E-2</v>
      </c>
      <c r="F27" s="528">
        <v>3.1625921347424125E-2</v>
      </c>
      <c r="G27" s="529">
        <v>3.3444606629717308E-2</v>
      </c>
    </row>
    <row r="28" spans="1:8">
      <c r="A28" s="244">
        <v>16</v>
      </c>
      <c r="B28" s="11" t="s">
        <v>86</v>
      </c>
      <c r="C28" s="600">
        <v>0</v>
      </c>
      <c r="D28" s="528">
        <v>0</v>
      </c>
      <c r="E28" s="528">
        <v>-6.7655932565075546E-4</v>
      </c>
      <c r="F28" s="528">
        <v>-9.7574239910175288E-4</v>
      </c>
      <c r="G28" s="529">
        <v>-1.7667935160975798E-3</v>
      </c>
    </row>
    <row r="29" spans="1:8">
      <c r="A29" s="244">
        <v>17</v>
      </c>
      <c r="B29" s="11" t="s">
        <v>85</v>
      </c>
      <c r="C29" s="600">
        <v>5.4162678373287906E-2</v>
      </c>
      <c r="D29" s="528">
        <v>6.2920429249706339E-2</v>
      </c>
      <c r="E29" s="528">
        <v>2.5142901358523827E-2</v>
      </c>
      <c r="F29" s="528">
        <v>2.4040414395681595E-2</v>
      </c>
      <c r="G29" s="529">
        <v>7.6029477815666522E-3</v>
      </c>
    </row>
    <row r="30" spans="1:8">
      <c r="A30" s="244">
        <v>18</v>
      </c>
      <c r="B30" s="11" t="s">
        <v>84</v>
      </c>
      <c r="C30" s="600">
        <v>2.6540512849555595E-2</v>
      </c>
      <c r="D30" s="528">
        <v>2.7648511004969047E-2</v>
      </c>
      <c r="E30" s="528">
        <v>2.7766685947128313E-2</v>
      </c>
      <c r="F30" s="528">
        <v>3.0650178948322379E-2</v>
      </c>
      <c r="G30" s="529">
        <v>3.1677813113619731E-2</v>
      </c>
    </row>
    <row r="31" spans="1:8">
      <c r="A31" s="244">
        <v>19</v>
      </c>
      <c r="B31" s="11" t="s">
        <v>154</v>
      </c>
      <c r="C31" s="600">
        <v>5.3905673156088602E-2</v>
      </c>
      <c r="D31" s="528">
        <v>2.0646013484557069E-2</v>
      </c>
      <c r="E31" s="528">
        <v>4.0919549591900192E-3</v>
      </c>
      <c r="F31" s="528">
        <v>-6.5600040687275431E-3</v>
      </c>
      <c r="G31" s="529">
        <v>-3.7500289232912556E-2</v>
      </c>
    </row>
    <row r="32" spans="1:8">
      <c r="A32" s="244">
        <v>20</v>
      </c>
      <c r="B32" s="11" t="s">
        <v>155</v>
      </c>
      <c r="C32" s="600">
        <v>0.68173053774995462</v>
      </c>
      <c r="D32" s="528">
        <v>0.85859432839546768</v>
      </c>
      <c r="E32" s="528">
        <v>0.19381531642235966</v>
      </c>
      <c r="F32" s="528">
        <v>0.14139785993085688</v>
      </c>
      <c r="G32" s="529">
        <v>3.0352202020605169E-2</v>
      </c>
    </row>
    <row r="33" spans="1:7">
      <c r="A33" s="10"/>
      <c r="B33" s="115" t="s">
        <v>216</v>
      </c>
      <c r="C33" s="530"/>
      <c r="D33" s="530"/>
      <c r="E33" s="530"/>
      <c r="F33" s="530"/>
      <c r="G33" s="531"/>
    </row>
    <row r="34" spans="1:7">
      <c r="A34" s="244">
        <v>21</v>
      </c>
      <c r="B34" s="11" t="s">
        <v>83</v>
      </c>
      <c r="C34" s="527">
        <v>0</v>
      </c>
      <c r="D34" s="528">
        <v>0</v>
      </c>
      <c r="E34" s="528">
        <v>0</v>
      </c>
      <c r="F34" s="528">
        <v>0</v>
      </c>
      <c r="G34" s="529">
        <v>0</v>
      </c>
    </row>
    <row r="35" spans="1:7" ht="15" customHeight="1">
      <c r="A35" s="244">
        <v>22</v>
      </c>
      <c r="B35" s="11" t="s">
        <v>674</v>
      </c>
      <c r="C35" s="527">
        <v>0</v>
      </c>
      <c r="D35" s="528">
        <v>0</v>
      </c>
      <c r="E35" s="528">
        <v>0</v>
      </c>
      <c r="F35" s="528">
        <v>0</v>
      </c>
      <c r="G35" s="529">
        <v>0</v>
      </c>
    </row>
    <row r="36" spans="1:7">
      <c r="A36" s="244">
        <v>23</v>
      </c>
      <c r="B36" s="11" t="s">
        <v>82</v>
      </c>
      <c r="C36" s="527">
        <v>0</v>
      </c>
      <c r="D36" s="528">
        <v>0</v>
      </c>
      <c r="E36" s="528">
        <v>0</v>
      </c>
      <c r="F36" s="528">
        <v>0</v>
      </c>
      <c r="G36" s="529">
        <v>0</v>
      </c>
    </row>
    <row r="37" spans="1:7" ht="15" customHeight="1">
      <c r="A37" s="244">
        <v>24</v>
      </c>
      <c r="B37" s="11" t="s">
        <v>81</v>
      </c>
      <c r="C37" s="527">
        <v>0.85763008845607014</v>
      </c>
      <c r="D37" s="528">
        <v>0.89233117294311115</v>
      </c>
      <c r="E37" s="528">
        <v>0.89785824949285586</v>
      </c>
      <c r="F37" s="528">
        <v>0.86983944663993074</v>
      </c>
      <c r="G37" s="529">
        <v>0.81536690894316977</v>
      </c>
    </row>
    <row r="38" spans="1:7">
      <c r="A38" s="244">
        <v>25</v>
      </c>
      <c r="B38" s="11" t="s">
        <v>80</v>
      </c>
      <c r="C38" s="527">
        <v>0</v>
      </c>
      <c r="D38" s="528">
        <v>0</v>
      </c>
      <c r="E38" s="528">
        <v>0</v>
      </c>
      <c r="F38" s="528">
        <v>0</v>
      </c>
      <c r="G38" s="529">
        <v>0</v>
      </c>
    </row>
    <row r="39" spans="1:7" ht="15" customHeight="1">
      <c r="A39" s="10"/>
      <c r="B39" s="115" t="s">
        <v>217</v>
      </c>
      <c r="C39" s="242"/>
      <c r="D39" s="242"/>
      <c r="E39" s="242"/>
      <c r="F39" s="242"/>
      <c r="G39" s="243"/>
    </row>
    <row r="40" spans="1:7" ht="15" customHeight="1">
      <c r="A40" s="244">
        <v>26</v>
      </c>
      <c r="B40" s="11" t="s">
        <v>79</v>
      </c>
      <c r="C40" s="532">
        <v>0.95362593949174734</v>
      </c>
      <c r="D40" s="532">
        <v>0.96780229154524422</v>
      </c>
      <c r="E40" s="532">
        <v>0.98563211468901391</v>
      </c>
      <c r="F40" s="532">
        <v>1.0150575361659335</v>
      </c>
      <c r="G40" s="533">
        <v>1.0599622620317031</v>
      </c>
    </row>
    <row r="41" spans="1:7" ht="15" customHeight="1">
      <c r="A41" s="244">
        <v>27</v>
      </c>
      <c r="B41" s="11" t="s">
        <v>78</v>
      </c>
      <c r="C41" s="532">
        <v>0.96439383122398581</v>
      </c>
      <c r="D41" s="532">
        <v>0.96417597143756928</v>
      </c>
      <c r="E41" s="532">
        <v>0.97011520954673891</v>
      </c>
      <c r="F41" s="532">
        <v>0.96318004441312577</v>
      </c>
      <c r="G41" s="533">
        <v>0.94849184699537159</v>
      </c>
    </row>
    <row r="42" spans="1:7" ht="15" customHeight="1">
      <c r="A42" s="244">
        <v>28</v>
      </c>
      <c r="B42" s="11" t="s">
        <v>77</v>
      </c>
      <c r="C42" s="532">
        <v>0.80946612115528382</v>
      </c>
      <c r="D42" s="532">
        <v>0.85252265455603282</v>
      </c>
      <c r="E42" s="532">
        <v>0.83559783239181729</v>
      </c>
      <c r="F42" s="532">
        <v>0.78783390440027279</v>
      </c>
      <c r="G42" s="533">
        <v>0.79554974233544384</v>
      </c>
    </row>
    <row r="43" spans="1:7" ht="15" customHeight="1">
      <c r="A43" s="245"/>
      <c r="B43" s="115" t="s">
        <v>258</v>
      </c>
      <c r="C43" s="242"/>
      <c r="D43" s="242"/>
      <c r="E43" s="242"/>
      <c r="F43" s="242"/>
      <c r="G43" s="243"/>
    </row>
    <row r="44" spans="1:7">
      <c r="A44" s="244">
        <v>29</v>
      </c>
      <c r="B44" s="11" t="s">
        <v>241</v>
      </c>
      <c r="C44" s="15">
        <v>217435767.53120881</v>
      </c>
      <c r="D44" s="16">
        <v>154865254.49576083</v>
      </c>
      <c r="E44" s="16">
        <v>99289791.013586998</v>
      </c>
      <c r="F44" s="16">
        <v>63860324.525652207</v>
      </c>
      <c r="G44" s="17">
        <v>33965287.319450565</v>
      </c>
    </row>
    <row r="45" spans="1:7" ht="15" customHeight="1">
      <c r="A45" s="244">
        <v>30</v>
      </c>
      <c r="B45" s="11" t="s">
        <v>253</v>
      </c>
      <c r="C45" s="15">
        <v>137094746.47832412</v>
      </c>
      <c r="D45" s="16">
        <v>94981130.362375215</v>
      </c>
      <c r="E45" s="16">
        <v>68577825.65675275</v>
      </c>
      <c r="F45" s="16">
        <v>44994422.233239166</v>
      </c>
      <c r="G45" s="17">
        <v>21293432.011329591</v>
      </c>
    </row>
    <row r="46" spans="1:7" ht="15" customHeight="1">
      <c r="A46" s="279">
        <v>31</v>
      </c>
      <c r="B46" s="280" t="s">
        <v>242</v>
      </c>
      <c r="C46" s="522">
        <v>1.5860255269926578</v>
      </c>
      <c r="D46" s="538">
        <v>1.6304844331175432</v>
      </c>
      <c r="E46" s="538">
        <v>1.447841048658417</v>
      </c>
      <c r="F46" s="538">
        <v>1.4192942448425541</v>
      </c>
      <c r="G46" s="538">
        <v>1.5951062891777457</v>
      </c>
    </row>
    <row r="47" spans="1:7" ht="15" customHeight="1">
      <c r="A47" s="279"/>
      <c r="B47" s="115" t="s">
        <v>337</v>
      </c>
      <c r="C47" s="281"/>
      <c r="D47" s="282"/>
      <c r="E47" s="282"/>
      <c r="F47" s="282"/>
      <c r="G47" s="283"/>
    </row>
    <row r="48" spans="1:7" ht="15" customHeight="1">
      <c r="A48" s="279">
        <v>32</v>
      </c>
      <c r="B48" s="280" t="s">
        <v>344</v>
      </c>
      <c r="C48" s="281">
        <v>113280441.08500001</v>
      </c>
      <c r="D48" s="282">
        <v>128169061.93000001</v>
      </c>
      <c r="E48" s="282">
        <v>56840633.469999976</v>
      </c>
      <c r="F48" s="282">
        <v>40305116.644999996</v>
      </c>
      <c r="G48" s="283">
        <v>28955681.285000008</v>
      </c>
    </row>
    <row r="49" spans="1:7" ht="15" customHeight="1">
      <c r="A49" s="279">
        <v>33</v>
      </c>
      <c r="B49" s="280" t="s">
        <v>359</v>
      </c>
      <c r="C49" s="281">
        <v>26105205.85299997</v>
      </c>
      <c r="D49" s="282">
        <v>33058428.570999999</v>
      </c>
      <c r="E49" s="282">
        <v>10150293.75599999</v>
      </c>
      <c r="F49" s="282">
        <v>8165557.1829999974</v>
      </c>
      <c r="G49" s="283">
        <v>4615256.9434999954</v>
      </c>
    </row>
    <row r="50" spans="1:7" ht="14.4" thickBot="1">
      <c r="A50" s="246">
        <v>34</v>
      </c>
      <c r="B50" s="117" t="s">
        <v>377</v>
      </c>
      <c r="C50" s="535">
        <v>4.3393812606914182</v>
      </c>
      <c r="D50" s="536">
        <v>3.8770464135864691</v>
      </c>
      <c r="E50" s="536">
        <v>5.5999003414458457</v>
      </c>
      <c r="F50" s="536">
        <v>4.9359909852706503</v>
      </c>
      <c r="G50" s="537">
        <v>6.2739044953456853</v>
      </c>
    </row>
    <row r="51" spans="1:7">
      <c r="A51" s="18"/>
    </row>
    <row r="52" spans="1:7">
      <c r="B52" s="164"/>
    </row>
    <row r="53" spans="1:7" ht="52.8">
      <c r="B53" s="164" t="s">
        <v>257</v>
      </c>
    </row>
    <row r="55" spans="1:7" ht="14.4">
      <c r="B55" s="163"/>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C37"/>
  <sheetViews>
    <sheetView zoomScale="80" zoomScaleNormal="80" workbookViewId="0">
      <selection activeCell="I29" sqref="I29"/>
    </sheetView>
  </sheetViews>
  <sheetFormatPr defaultColWidth="8.77734375" defaultRowHeight="13.8"/>
  <cols>
    <col min="1" max="1" width="11.44140625" style="454" customWidth="1"/>
    <col min="2" max="2" width="76.88671875" style="512" customWidth="1"/>
    <col min="3" max="3" width="22.88671875" style="454" customWidth="1"/>
    <col min="4" max="16384" width="8.77734375" style="454"/>
  </cols>
  <sheetData>
    <row r="1" spans="1:3">
      <c r="A1" s="129" t="s">
        <v>30</v>
      </c>
      <c r="B1" s="453" t="str">
        <f>'Info '!C2</f>
        <v>JSC Pave Bank Georgia</v>
      </c>
    </row>
    <row r="2" spans="1:3">
      <c r="A2" s="129" t="s">
        <v>31</v>
      </c>
      <c r="B2" s="455">
        <f>'1. key ratios '!B2</f>
        <v>46203</v>
      </c>
    </row>
    <row r="3" spans="1:3">
      <c r="B3" s="454"/>
    </row>
    <row r="4" spans="1:3">
      <c r="A4" s="454" t="s">
        <v>295</v>
      </c>
      <c r="B4" s="454" t="s">
        <v>296</v>
      </c>
    </row>
    <row r="5" spans="1:3">
      <c r="A5" s="494" t="s">
        <v>297</v>
      </c>
      <c r="B5" s="495"/>
      <c r="C5" s="496"/>
    </row>
    <row r="6" spans="1:3" ht="27.6">
      <c r="A6" s="500">
        <v>1</v>
      </c>
      <c r="B6" s="501" t="s">
        <v>751</v>
      </c>
      <c r="C6" s="502">
        <v>223759070.39999998</v>
      </c>
    </row>
    <row r="7" spans="1:3">
      <c r="A7" s="500">
        <v>2</v>
      </c>
      <c r="B7" s="501" t="s">
        <v>298</v>
      </c>
      <c r="C7" s="502">
        <v>-350825.08999999997</v>
      </c>
    </row>
    <row r="8" spans="1:3" ht="27.6">
      <c r="A8" s="503">
        <v>3</v>
      </c>
      <c r="B8" s="504" t="s">
        <v>299</v>
      </c>
      <c r="C8" s="502">
        <f>C6+C7</f>
        <v>223408245.30999997</v>
      </c>
    </row>
    <row r="9" spans="1:3">
      <c r="A9" s="494" t="s">
        <v>300</v>
      </c>
      <c r="B9" s="495"/>
      <c r="C9" s="497"/>
    </row>
    <row r="10" spans="1:3" ht="25.65" customHeight="1">
      <c r="A10" s="500">
        <v>4</v>
      </c>
      <c r="B10" s="505" t="s">
        <v>749</v>
      </c>
      <c r="C10" s="502">
        <f>IF('15. CCR '!F34=FALSE,0,'15. CCR '!F34)</f>
        <v>0</v>
      </c>
    </row>
    <row r="11" spans="1:3" ht="25.65" customHeight="1">
      <c r="A11" s="500">
        <v>5</v>
      </c>
      <c r="B11" s="506" t="s">
        <v>750</v>
      </c>
      <c r="C11" s="502">
        <f>IF('15. CCR '!G34=FALSE,0,'15. CCR '!G34)</f>
        <v>0</v>
      </c>
    </row>
    <row r="12" spans="1:3" ht="25.65" customHeight="1">
      <c r="A12" s="500">
        <v>6</v>
      </c>
      <c r="B12" s="506" t="s">
        <v>743</v>
      </c>
      <c r="C12" s="507">
        <f>'15. CCR '!I34</f>
        <v>0</v>
      </c>
    </row>
    <row r="13" spans="1:3" ht="25.65" customHeight="1">
      <c r="A13" s="508">
        <v>7</v>
      </c>
      <c r="B13" s="505" t="s">
        <v>744</v>
      </c>
      <c r="C13" s="502">
        <f>IF('15. CCR '!E34=FALSE,0,'15. CCR '!E34)</f>
        <v>0</v>
      </c>
    </row>
    <row r="14" spans="1:3" ht="25.65" customHeight="1">
      <c r="A14" s="503">
        <v>8</v>
      </c>
      <c r="B14" s="498" t="s">
        <v>301</v>
      </c>
      <c r="C14" s="509">
        <f>C12</f>
        <v>0</v>
      </c>
    </row>
    <row r="15" spans="1:3">
      <c r="A15" s="494" t="s">
        <v>302</v>
      </c>
      <c r="B15" s="495"/>
      <c r="C15" s="497"/>
    </row>
    <row r="16" spans="1:3" ht="27.6">
      <c r="A16" s="508">
        <v>9</v>
      </c>
      <c r="B16" s="505" t="s">
        <v>303</v>
      </c>
      <c r="C16" s="502"/>
    </row>
    <row r="17" spans="1:3">
      <c r="A17" s="508">
        <v>10</v>
      </c>
      <c r="B17" s="505" t="s">
        <v>304</v>
      </c>
      <c r="C17" s="502"/>
    </row>
    <row r="18" spans="1:3">
      <c r="A18" s="508">
        <v>11</v>
      </c>
      <c r="B18" s="505" t="s">
        <v>305</v>
      </c>
      <c r="C18" s="502"/>
    </row>
    <row r="19" spans="1:3" ht="27.6">
      <c r="A19" s="508">
        <v>12</v>
      </c>
      <c r="B19" s="505" t="s">
        <v>306</v>
      </c>
      <c r="C19" s="502"/>
    </row>
    <row r="20" spans="1:3">
      <c r="A20" s="508">
        <v>14</v>
      </c>
      <c r="B20" s="505" t="s">
        <v>307</v>
      </c>
      <c r="C20" s="502"/>
    </row>
    <row r="21" spans="1:3">
      <c r="A21" s="508">
        <v>14</v>
      </c>
      <c r="B21" s="505" t="s">
        <v>308</v>
      </c>
      <c r="C21" s="502"/>
    </row>
    <row r="22" spans="1:3">
      <c r="A22" s="503">
        <v>15</v>
      </c>
      <c r="B22" s="498" t="s">
        <v>309</v>
      </c>
      <c r="C22" s="509">
        <f>SUM(C16:C21)</f>
        <v>0</v>
      </c>
    </row>
    <row r="23" spans="1:3">
      <c r="A23" s="494" t="s">
        <v>310</v>
      </c>
      <c r="B23" s="495"/>
      <c r="C23" s="497"/>
    </row>
    <row r="24" spans="1:3">
      <c r="A24" s="513">
        <v>16</v>
      </c>
      <c r="B24" s="506" t="s">
        <v>311</v>
      </c>
      <c r="C24" s="502"/>
    </row>
    <row r="25" spans="1:3">
      <c r="A25" s="513">
        <v>17</v>
      </c>
      <c r="B25" s="506" t="s">
        <v>312</v>
      </c>
      <c r="C25" s="502"/>
    </row>
    <row r="26" spans="1:3">
      <c r="A26" s="514">
        <v>18</v>
      </c>
      <c r="B26" s="498" t="s">
        <v>313</v>
      </c>
      <c r="C26" s="509">
        <f>C24+C25</f>
        <v>0</v>
      </c>
    </row>
    <row r="27" spans="1:3">
      <c r="A27" s="494" t="s">
        <v>314</v>
      </c>
      <c r="B27" s="495"/>
      <c r="C27" s="497"/>
    </row>
    <row r="28" spans="1:3" ht="27.6">
      <c r="A28" s="513">
        <v>19</v>
      </c>
      <c r="B28" s="505" t="s">
        <v>315</v>
      </c>
      <c r="C28" s="510"/>
    </row>
    <row r="29" spans="1:3">
      <c r="A29" s="513">
        <v>20</v>
      </c>
      <c r="B29" s="506" t="s">
        <v>316</v>
      </c>
      <c r="C29" s="510"/>
    </row>
    <row r="30" spans="1:3">
      <c r="A30" s="494" t="s">
        <v>748</v>
      </c>
      <c r="B30" s="495"/>
      <c r="C30" s="497"/>
    </row>
    <row r="31" spans="1:3">
      <c r="A31" s="514">
        <v>21</v>
      </c>
      <c r="B31" s="499" t="s">
        <v>317</v>
      </c>
      <c r="C31" s="515">
        <v>22717747.68999999</v>
      </c>
    </row>
    <row r="32" spans="1:3">
      <c r="A32" s="514">
        <v>22</v>
      </c>
      <c r="B32" s="498" t="s">
        <v>318</v>
      </c>
      <c r="C32" s="509">
        <f>C8+C14+C22+C26</f>
        <v>223408245.30999997</v>
      </c>
    </row>
    <row r="33" spans="1:3">
      <c r="A33" s="494" t="s">
        <v>319</v>
      </c>
      <c r="B33" s="495"/>
      <c r="C33" s="497"/>
    </row>
    <row r="34" spans="1:3">
      <c r="A34" s="503">
        <v>23</v>
      </c>
      <c r="B34" s="498" t="s">
        <v>319</v>
      </c>
      <c r="C34" s="516">
        <f>C31/C32</f>
        <v>0.10168714972214646</v>
      </c>
    </row>
    <row r="35" spans="1:3">
      <c r="A35" s="494" t="s">
        <v>320</v>
      </c>
      <c r="B35" s="495"/>
      <c r="C35" s="497"/>
    </row>
    <row r="36" spans="1:3">
      <c r="A36" s="511" t="s">
        <v>321</v>
      </c>
      <c r="B36" s="505" t="s">
        <v>322</v>
      </c>
      <c r="C36" s="510"/>
    </row>
    <row r="37" spans="1:3" ht="27.6">
      <c r="A37" s="511" t="s">
        <v>323</v>
      </c>
      <c r="B37" s="501" t="s">
        <v>324</v>
      </c>
      <c r="C37" s="510"/>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zoomScale="80" zoomScaleNormal="80" workbookViewId="0">
      <selection activeCell="C7" sqref="C7"/>
    </sheetView>
  </sheetViews>
  <sheetFormatPr defaultColWidth="8.88671875" defaultRowHeight="14.4"/>
  <cols>
    <col min="1" max="1" width="11.44140625" customWidth="1"/>
    <col min="2" max="2" width="76.88671875" style="211" customWidth="1"/>
    <col min="3" max="6" width="25.33203125" customWidth="1"/>
  </cols>
  <sheetData>
    <row r="1" spans="1:6">
      <c r="A1" s="2" t="s">
        <v>30</v>
      </c>
      <c r="B1" s="3" t="str">
        <f>'Info '!C2</f>
        <v>JSC Pave Bank Georgia</v>
      </c>
    </row>
    <row r="2" spans="1:6">
      <c r="A2" s="2" t="s">
        <v>31</v>
      </c>
      <c r="B2" s="241">
        <f>'1. key ratios '!B2</f>
        <v>46203</v>
      </c>
    </row>
    <row r="3" spans="1:6">
      <c r="A3" s="4"/>
      <c r="B3"/>
    </row>
    <row r="4" spans="1:6">
      <c r="A4" s="490" t="s">
        <v>738</v>
      </c>
    </row>
    <row r="5" spans="1:6" ht="43.2">
      <c r="B5" s="485"/>
      <c r="C5" s="491" t="s">
        <v>739</v>
      </c>
      <c r="D5" s="491" t="s">
        <v>741</v>
      </c>
      <c r="E5" s="491" t="s">
        <v>740</v>
      </c>
      <c r="F5" s="491" t="s">
        <v>742</v>
      </c>
    </row>
    <row r="6" spans="1:6">
      <c r="B6" s="492" t="s">
        <v>716</v>
      </c>
      <c r="C6" s="479" t="b">
        <f>IF(C7&gt;0,C7,IF(C8&gt;0,C8,IF(C9&gt;0,C9)))</f>
        <v>0</v>
      </c>
      <c r="D6" s="479" t="b">
        <f>IF(D7&gt;0,D7,IF(D8&gt;0,D8,IF(D9&gt;0,D9)))</f>
        <v>0</v>
      </c>
      <c r="E6" s="479" t="b">
        <f>IF(E7&gt;0,E7,IF(E8&gt;0,E8,IF(E9&gt;0,E9)))</f>
        <v>0</v>
      </c>
      <c r="F6" s="479" t="b">
        <f>IF(F7&gt;0,F7,IF(F8&gt;0,F8,IF(F9&gt;0,F9)))</f>
        <v>0</v>
      </c>
    </row>
    <row r="7" spans="1:6">
      <c r="B7" s="480" t="s">
        <v>729</v>
      </c>
      <c r="C7" s="493"/>
      <c r="D7" s="493"/>
      <c r="E7" s="493"/>
      <c r="F7" s="493"/>
    </row>
    <row r="8" spans="1:6">
      <c r="B8" s="480" t="s">
        <v>730</v>
      </c>
      <c r="C8" s="493"/>
      <c r="D8" s="493"/>
      <c r="E8" s="493"/>
      <c r="F8" s="493"/>
    </row>
    <row r="9" spans="1:6">
      <c r="B9" s="480" t="s">
        <v>737</v>
      </c>
      <c r="C9" s="493"/>
      <c r="D9" s="493"/>
      <c r="E9" s="493"/>
      <c r="F9" s="493"/>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G42"/>
  <sheetViews>
    <sheetView zoomScale="80" zoomScaleNormal="80" workbookViewId="0">
      <pane xSplit="2" ySplit="6" topLeftCell="C10" activePane="bottomRight" state="frozen"/>
      <selection activeCell="B19" sqref="B19"/>
      <selection pane="topRight" activeCell="B19" sqref="B19"/>
      <selection pane="bottomLeft" activeCell="B19" sqref="B19"/>
      <selection pane="bottomRight" activeCell="K28" sqref="K28"/>
    </sheetView>
  </sheetViews>
  <sheetFormatPr defaultRowHeight="14.4"/>
  <cols>
    <col min="1" max="1" width="8.88671875" style="131"/>
    <col min="2" max="2" width="82.6640625" style="138" customWidth="1"/>
    <col min="3" max="7" width="17.44140625" style="131" customWidth="1"/>
  </cols>
  <sheetData>
    <row r="1" spans="1:7">
      <c r="A1" s="131" t="s">
        <v>30</v>
      </c>
      <c r="B1" s="3" t="str">
        <f>'Info '!C2</f>
        <v>JSC Pave Bank Georgia</v>
      </c>
    </row>
    <row r="2" spans="1:7">
      <c r="A2" s="131" t="s">
        <v>31</v>
      </c>
      <c r="B2" s="241">
        <f>'1. key ratios '!B2</f>
        <v>46203</v>
      </c>
    </row>
    <row r="4" spans="1:7" ht="15" thickBot="1">
      <c r="A4" s="131" t="s">
        <v>376</v>
      </c>
      <c r="B4" s="247" t="s">
        <v>337</v>
      </c>
    </row>
    <row r="5" spans="1:7">
      <c r="A5" s="248"/>
      <c r="B5" s="249"/>
      <c r="C5" s="757" t="s">
        <v>338</v>
      </c>
      <c r="D5" s="757"/>
      <c r="E5" s="757"/>
      <c r="F5" s="757"/>
      <c r="G5" s="758" t="s">
        <v>339</v>
      </c>
    </row>
    <row r="6" spans="1:7">
      <c r="A6" s="250"/>
      <c r="B6" s="251"/>
      <c r="C6" s="252" t="s">
        <v>340</v>
      </c>
      <c r="D6" s="252" t="s">
        <v>341</v>
      </c>
      <c r="E6" s="252" t="s">
        <v>342</v>
      </c>
      <c r="F6" s="252" t="s">
        <v>343</v>
      </c>
      <c r="G6" s="759"/>
    </row>
    <row r="7" spans="1:7">
      <c r="A7" s="253"/>
      <c r="B7" s="254" t="s">
        <v>344</v>
      </c>
      <c r="C7" s="255"/>
      <c r="D7" s="255"/>
      <c r="E7" s="255"/>
      <c r="F7" s="255"/>
      <c r="G7" s="256"/>
    </row>
    <row r="8" spans="1:7">
      <c r="A8" s="257">
        <v>1</v>
      </c>
      <c r="B8" s="258" t="s">
        <v>345</v>
      </c>
      <c r="C8" s="259">
        <f>SUM(C9:C10)</f>
        <v>22717747.690000009</v>
      </c>
      <c r="D8" s="259">
        <f>SUM(D9:D10)</f>
        <v>0</v>
      </c>
      <c r="E8" s="259">
        <f>SUM(E9:E10)</f>
        <v>0</v>
      </c>
      <c r="F8" s="259">
        <f>SUM(F9:F10)</f>
        <v>0</v>
      </c>
      <c r="G8" s="260">
        <f>SUM(G9:G10)</f>
        <v>22717747.690000009</v>
      </c>
    </row>
    <row r="9" spans="1:7">
      <c r="A9" s="257">
        <v>2</v>
      </c>
      <c r="B9" s="261" t="s">
        <v>346</v>
      </c>
      <c r="C9" s="259">
        <v>22717747.690000009</v>
      </c>
      <c r="D9" s="259"/>
      <c r="E9" s="259"/>
      <c r="F9" s="259"/>
      <c r="G9" s="260">
        <f>C9</f>
        <v>22717747.690000009</v>
      </c>
    </row>
    <row r="10" spans="1:7" ht="27.6">
      <c r="A10" s="257">
        <v>3</v>
      </c>
      <c r="B10" s="261" t="s">
        <v>347</v>
      </c>
      <c r="C10" s="262"/>
      <c r="D10" s="262"/>
      <c r="E10" s="262"/>
      <c r="F10" s="259">
        <v>0</v>
      </c>
      <c r="G10" s="260">
        <f>F10</f>
        <v>0</v>
      </c>
    </row>
    <row r="11" spans="1:7" ht="14.4" customHeight="1">
      <c r="A11" s="257">
        <v>4</v>
      </c>
      <c r="B11" s="258" t="s">
        <v>348</v>
      </c>
      <c r="C11" s="259">
        <f t="shared" ref="C11:F11" si="0">SUM(C12:C13)</f>
        <v>0</v>
      </c>
      <c r="D11" s="259">
        <f t="shared" si="0"/>
        <v>0</v>
      </c>
      <c r="E11" s="259">
        <f t="shared" si="0"/>
        <v>0</v>
      </c>
      <c r="F11" s="259">
        <f t="shared" si="0"/>
        <v>0</v>
      </c>
      <c r="G11" s="260">
        <f>SUM(G12:G13)</f>
        <v>0</v>
      </c>
    </row>
    <row r="12" spans="1:7">
      <c r="A12" s="257">
        <v>5</v>
      </c>
      <c r="B12" s="261" t="s">
        <v>349</v>
      </c>
      <c r="C12" s="259"/>
      <c r="D12" s="263"/>
      <c r="E12" s="259"/>
      <c r="F12" s="259"/>
      <c r="G12" s="260"/>
    </row>
    <row r="13" spans="1:7">
      <c r="A13" s="257">
        <v>6</v>
      </c>
      <c r="B13" s="261" t="s">
        <v>350</v>
      </c>
      <c r="C13" s="259"/>
      <c r="D13" s="263"/>
      <c r="E13" s="259"/>
      <c r="F13" s="259"/>
      <c r="G13" s="260"/>
    </row>
    <row r="14" spans="1:7">
      <c r="A14" s="257">
        <v>7</v>
      </c>
      <c r="B14" s="258" t="s">
        <v>351</v>
      </c>
      <c r="C14" s="259">
        <f t="shared" ref="C14:F14" si="1">SUM(C15:C16)</f>
        <v>0</v>
      </c>
      <c r="D14" s="259">
        <f t="shared" si="1"/>
        <v>181125386.78999999</v>
      </c>
      <c r="E14" s="259">
        <f t="shared" si="1"/>
        <v>0</v>
      </c>
      <c r="F14" s="259">
        <f t="shared" si="1"/>
        <v>0</v>
      </c>
      <c r="G14" s="260">
        <f>SUM(G15:G16)</f>
        <v>90562693.394999996</v>
      </c>
    </row>
    <row r="15" spans="1:7" ht="41.4">
      <c r="A15" s="257">
        <v>8</v>
      </c>
      <c r="B15" s="261" t="s">
        <v>352</v>
      </c>
      <c r="C15" s="259"/>
      <c r="D15" s="263">
        <v>181125386.78999999</v>
      </c>
      <c r="E15" s="259"/>
      <c r="F15" s="259"/>
      <c r="G15" s="260">
        <f>D15*0.5</f>
        <v>90562693.394999996</v>
      </c>
    </row>
    <row r="16" spans="1:7" ht="27.6">
      <c r="A16" s="257">
        <v>9</v>
      </c>
      <c r="B16" s="261" t="s">
        <v>353</v>
      </c>
      <c r="C16" s="259"/>
      <c r="D16" s="263"/>
      <c r="E16" s="259"/>
      <c r="F16" s="259"/>
      <c r="G16" s="260"/>
    </row>
    <row r="17" spans="1:7">
      <c r="A17" s="257">
        <v>10</v>
      </c>
      <c r="B17" s="258" t="s">
        <v>354</v>
      </c>
      <c r="C17" s="259"/>
      <c r="D17" s="263"/>
      <c r="E17" s="259"/>
      <c r="F17" s="259"/>
      <c r="G17" s="260"/>
    </row>
    <row r="18" spans="1:7">
      <c r="A18" s="257">
        <v>11</v>
      </c>
      <c r="B18" s="258" t="s">
        <v>355</v>
      </c>
      <c r="C18" s="259">
        <f>SUM(C19:C20)</f>
        <v>0</v>
      </c>
      <c r="D18" s="263">
        <f t="shared" ref="D18:G18" si="2">SUM(D19:D20)</f>
        <v>19565110.829999983</v>
      </c>
      <c r="E18" s="259">
        <f t="shared" si="2"/>
        <v>0</v>
      </c>
      <c r="F18" s="259">
        <f t="shared" si="2"/>
        <v>0</v>
      </c>
      <c r="G18" s="260">
        <f t="shared" si="2"/>
        <v>0</v>
      </c>
    </row>
    <row r="19" spans="1:7">
      <c r="A19" s="257">
        <v>12</v>
      </c>
      <c r="B19" s="261" t="s">
        <v>356</v>
      </c>
      <c r="C19" s="262"/>
      <c r="D19" s="263"/>
      <c r="E19" s="259"/>
      <c r="F19" s="259"/>
      <c r="G19" s="260"/>
    </row>
    <row r="20" spans="1:7">
      <c r="A20" s="257">
        <v>13</v>
      </c>
      <c r="B20" s="261" t="s">
        <v>357</v>
      </c>
      <c r="C20" s="259"/>
      <c r="D20" s="259">
        <v>19565110.829999983</v>
      </c>
      <c r="E20" s="259"/>
      <c r="F20" s="259"/>
      <c r="G20" s="260">
        <v>0</v>
      </c>
    </row>
    <row r="21" spans="1:7">
      <c r="A21" s="264">
        <v>14</v>
      </c>
      <c r="B21" s="265" t="s">
        <v>358</v>
      </c>
      <c r="C21" s="262"/>
      <c r="D21" s="262"/>
      <c r="E21" s="262"/>
      <c r="F21" s="262"/>
      <c r="G21" s="266">
        <f>SUM(G8,G11,G14,G17,G18)</f>
        <v>113280441.08500001</v>
      </c>
    </row>
    <row r="22" spans="1:7">
      <c r="A22" s="267"/>
      <c r="B22" s="268" t="s">
        <v>359</v>
      </c>
      <c r="C22" s="269"/>
      <c r="D22" s="270"/>
      <c r="E22" s="269"/>
      <c r="F22" s="269"/>
      <c r="G22" s="271"/>
    </row>
    <row r="23" spans="1:7">
      <c r="A23" s="257">
        <v>15</v>
      </c>
      <c r="B23" s="258" t="s">
        <v>360</v>
      </c>
      <c r="C23" s="272"/>
      <c r="D23" s="517">
        <v>51442974.489999995</v>
      </c>
      <c r="E23" s="518"/>
      <c r="F23" s="518"/>
      <c r="G23" s="260">
        <f>D23*0.05</f>
        <v>2572148.7245</v>
      </c>
    </row>
    <row r="24" spans="1:7">
      <c r="A24" s="257">
        <v>16</v>
      </c>
      <c r="B24" s="258" t="s">
        <v>361</v>
      </c>
      <c r="C24" s="259">
        <f>SUM(C25:C27,C29,C31)</f>
        <v>0</v>
      </c>
      <c r="D24" s="263">
        <f t="shared" ref="D24:G24" si="3">SUM(D25:D27,D29,D31)</f>
        <v>90048436.989999995</v>
      </c>
      <c r="E24" s="259">
        <f t="shared" si="3"/>
        <v>0</v>
      </c>
      <c r="F24" s="259">
        <f t="shared" si="3"/>
        <v>0</v>
      </c>
      <c r="G24" s="260">
        <f t="shared" si="3"/>
        <v>13507265.5485</v>
      </c>
    </row>
    <row r="25" spans="1:7">
      <c r="A25" s="257">
        <v>17</v>
      </c>
      <c r="B25" s="261" t="s">
        <v>362</v>
      </c>
      <c r="C25" s="259"/>
      <c r="D25" s="263"/>
      <c r="E25" s="259"/>
      <c r="F25" s="259"/>
      <c r="G25" s="260"/>
    </row>
    <row r="26" spans="1:7" ht="27.6">
      <c r="A26" s="257">
        <v>18</v>
      </c>
      <c r="B26" s="261" t="s">
        <v>363</v>
      </c>
      <c r="C26" s="259"/>
      <c r="D26" s="263">
        <v>90048436.989999995</v>
      </c>
      <c r="E26" s="259"/>
      <c r="F26" s="259"/>
      <c r="G26" s="260">
        <v>13507265.5485</v>
      </c>
    </row>
    <row r="27" spans="1:7">
      <c r="A27" s="257">
        <v>19</v>
      </c>
      <c r="B27" s="261" t="s">
        <v>364</v>
      </c>
      <c r="C27" s="259"/>
      <c r="D27" s="263"/>
      <c r="E27" s="259"/>
      <c r="F27" s="259"/>
      <c r="G27" s="260"/>
    </row>
    <row r="28" spans="1:7">
      <c r="A28" s="257">
        <v>20</v>
      </c>
      <c r="B28" s="273" t="s">
        <v>365</v>
      </c>
      <c r="C28" s="259"/>
      <c r="D28" s="263"/>
      <c r="E28" s="259"/>
      <c r="F28" s="259"/>
      <c r="G28" s="260"/>
    </row>
    <row r="29" spans="1:7">
      <c r="A29" s="257">
        <v>21</v>
      </c>
      <c r="B29" s="261" t="s">
        <v>366</v>
      </c>
      <c r="C29" s="259"/>
      <c r="D29" s="263"/>
      <c r="E29" s="259"/>
      <c r="F29" s="259"/>
      <c r="G29" s="260"/>
    </row>
    <row r="30" spans="1:7">
      <c r="A30" s="257">
        <v>22</v>
      </c>
      <c r="B30" s="273" t="s">
        <v>365</v>
      </c>
      <c r="C30" s="259"/>
      <c r="D30" s="263"/>
      <c r="E30" s="259"/>
      <c r="F30" s="259"/>
      <c r="G30" s="260"/>
    </row>
    <row r="31" spans="1:7">
      <c r="A31" s="257">
        <v>23</v>
      </c>
      <c r="B31" s="261" t="s">
        <v>367</v>
      </c>
      <c r="C31" s="259"/>
      <c r="D31" s="263"/>
      <c r="E31" s="259"/>
      <c r="F31" s="259"/>
      <c r="G31" s="260"/>
    </row>
    <row r="32" spans="1:7">
      <c r="A32" s="257">
        <v>24</v>
      </c>
      <c r="B32" s="258" t="s">
        <v>368</v>
      </c>
      <c r="C32" s="259"/>
      <c r="D32" s="263"/>
      <c r="E32" s="259"/>
      <c r="F32" s="259"/>
      <c r="G32" s="260"/>
    </row>
    <row r="33" spans="1:7">
      <c r="A33" s="257">
        <v>25</v>
      </c>
      <c r="B33" s="258" t="s">
        <v>369</v>
      </c>
      <c r="C33" s="259">
        <f>SUM(C34:C35)</f>
        <v>0</v>
      </c>
      <c r="D33" s="259">
        <f>SUM(D34:D35)</f>
        <v>0</v>
      </c>
      <c r="E33" s="259">
        <f>SUM(E34:E35)</f>
        <v>0</v>
      </c>
      <c r="F33" s="259">
        <f>SUM(F34:F35)</f>
        <v>10025791.579999968</v>
      </c>
      <c r="G33" s="260">
        <f>SUM(G34:G35)</f>
        <v>10025791.579999968</v>
      </c>
    </row>
    <row r="34" spans="1:7">
      <c r="A34" s="257">
        <v>26</v>
      </c>
      <c r="B34" s="261" t="s">
        <v>370</v>
      </c>
      <c r="C34" s="262"/>
      <c r="D34" s="263"/>
      <c r="E34" s="259"/>
      <c r="F34" s="259">
        <v>0</v>
      </c>
      <c r="G34" s="260">
        <v>0</v>
      </c>
    </row>
    <row r="35" spans="1:7">
      <c r="A35" s="257">
        <v>27</v>
      </c>
      <c r="B35" s="261" t="s">
        <v>371</v>
      </c>
      <c r="C35" s="259"/>
      <c r="D35" s="263"/>
      <c r="E35" s="259"/>
      <c r="F35" s="259">
        <v>10025791.579999968</v>
      </c>
      <c r="G35" s="260">
        <v>10025791.579999968</v>
      </c>
    </row>
    <row r="36" spans="1:7">
      <c r="A36" s="257">
        <v>28</v>
      </c>
      <c r="B36" s="258" t="s">
        <v>372</v>
      </c>
      <c r="C36" s="259"/>
      <c r="D36" s="263"/>
      <c r="E36" s="259"/>
      <c r="F36" s="259"/>
      <c r="G36" s="260"/>
    </row>
    <row r="37" spans="1:7">
      <c r="A37" s="264">
        <v>29</v>
      </c>
      <c r="B37" s="265" t="s">
        <v>373</v>
      </c>
      <c r="C37" s="262"/>
      <c r="D37" s="262"/>
      <c r="E37" s="262"/>
      <c r="F37" s="262"/>
      <c r="G37" s="266">
        <f>SUM(G23:G24,G32:G33,G36)</f>
        <v>26105205.85299997</v>
      </c>
    </row>
    <row r="38" spans="1:7">
      <c r="A38" s="253"/>
      <c r="B38" s="274"/>
      <c r="C38" s="275"/>
      <c r="D38" s="275"/>
      <c r="E38" s="275"/>
      <c r="F38" s="275"/>
      <c r="G38" s="276"/>
    </row>
    <row r="39" spans="1:7" ht="15" thickBot="1">
      <c r="A39" s="277">
        <v>30</v>
      </c>
      <c r="B39" s="278" t="s">
        <v>374</v>
      </c>
      <c r="C39" s="185"/>
      <c r="D39" s="186"/>
      <c r="E39" s="186"/>
      <c r="F39" s="187"/>
      <c r="G39" s="585">
        <f>IFERROR(G21/G37,0)</f>
        <v>4.3393812606914182</v>
      </c>
    </row>
    <row r="42" spans="1:7" ht="41.4">
      <c r="B42" s="138" t="s">
        <v>375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H26"/>
  <sheetViews>
    <sheetView showGridLines="0" topLeftCell="A3" zoomScale="80" zoomScaleNormal="80" workbookViewId="0">
      <selection activeCell="F16" sqref="F16"/>
    </sheetView>
  </sheetViews>
  <sheetFormatPr defaultColWidth="9.109375" defaultRowHeight="12"/>
  <cols>
    <col min="1" max="1" width="11.88671875" style="286" bestFit="1" customWidth="1"/>
    <col min="2" max="2" width="105.109375" style="286" bestFit="1" customWidth="1"/>
    <col min="3" max="3" width="14.21875" style="286" bestFit="1" customWidth="1"/>
    <col min="4" max="4" width="11.44140625" style="286" bestFit="1" customWidth="1"/>
    <col min="5" max="5" width="17.44140625" style="286" bestFit="1" customWidth="1"/>
    <col min="6" max="6" width="10.44140625" style="286" bestFit="1" customWidth="1"/>
    <col min="7" max="7" width="30.44140625" style="286" customWidth="1"/>
    <col min="8" max="8" width="14.109375" style="286" bestFit="1" customWidth="1"/>
    <col min="9" max="16384" width="9.109375" style="286"/>
  </cols>
  <sheetData>
    <row r="1" spans="1:8" ht="13.8">
      <c r="A1" s="284" t="s">
        <v>30</v>
      </c>
      <c r="B1" s="322" t="str">
        <f>'Info '!C2</f>
        <v>JSC Pave Bank Georgia</v>
      </c>
    </row>
    <row r="2" spans="1:8">
      <c r="A2" s="284" t="s">
        <v>31</v>
      </c>
      <c r="B2" s="321">
        <f>'1. key ratios '!B2</f>
        <v>46203</v>
      </c>
    </row>
    <row r="3" spans="1:8">
      <c r="A3" s="285" t="s">
        <v>380</v>
      </c>
    </row>
    <row r="5" spans="1:8" ht="12" customHeight="1">
      <c r="A5" s="760" t="s">
        <v>381</v>
      </c>
      <c r="B5" s="761"/>
      <c r="C5" s="766" t="s">
        <v>382</v>
      </c>
      <c r="D5" s="767"/>
      <c r="E5" s="767"/>
      <c r="F5" s="767"/>
      <c r="G5" s="767"/>
      <c r="H5" s="768"/>
    </row>
    <row r="6" spans="1:8">
      <c r="A6" s="762"/>
      <c r="B6" s="763"/>
      <c r="C6" s="769"/>
      <c r="D6" s="770"/>
      <c r="E6" s="770"/>
      <c r="F6" s="770"/>
      <c r="G6" s="770"/>
      <c r="H6" s="771"/>
    </row>
    <row r="7" spans="1:8">
      <c r="A7" s="764"/>
      <c r="B7" s="765"/>
      <c r="C7" s="320" t="s">
        <v>383</v>
      </c>
      <c r="D7" s="320" t="s">
        <v>384</v>
      </c>
      <c r="E7" s="320" t="s">
        <v>385</v>
      </c>
      <c r="F7" s="320" t="s">
        <v>386</v>
      </c>
      <c r="G7" s="320" t="s">
        <v>387</v>
      </c>
      <c r="H7" s="320" t="s">
        <v>64</v>
      </c>
    </row>
    <row r="8" spans="1:8">
      <c r="A8" s="316">
        <v>1</v>
      </c>
      <c r="B8" s="315" t="s">
        <v>51</v>
      </c>
      <c r="C8" s="534">
        <v>71891042.25</v>
      </c>
      <c r="D8" s="534">
        <v>21101770.02</v>
      </c>
      <c r="E8" s="534">
        <v>22363151.93</v>
      </c>
      <c r="F8" s="534">
        <v>7978052.5399999991</v>
      </c>
      <c r="G8" s="534">
        <v>0</v>
      </c>
      <c r="H8" s="534">
        <f t="shared" ref="H8:H21" si="0">SUM(C8:G8)</f>
        <v>123334016.73999998</v>
      </c>
    </row>
    <row r="9" spans="1:8">
      <c r="A9" s="316">
        <v>2</v>
      </c>
      <c r="B9" s="315" t="s">
        <v>52</v>
      </c>
      <c r="C9" s="534">
        <v>0</v>
      </c>
      <c r="D9" s="534">
        <v>0</v>
      </c>
      <c r="E9" s="534">
        <v>0</v>
      </c>
      <c r="F9" s="534">
        <v>0</v>
      </c>
      <c r="G9" s="534">
        <v>0</v>
      </c>
      <c r="H9" s="534">
        <f t="shared" si="0"/>
        <v>0</v>
      </c>
    </row>
    <row r="10" spans="1:8">
      <c r="A10" s="316">
        <v>3</v>
      </c>
      <c r="B10" s="315" t="s">
        <v>152</v>
      </c>
      <c r="C10" s="534">
        <v>0</v>
      </c>
      <c r="D10" s="534">
        <v>0</v>
      </c>
      <c r="E10" s="534">
        <v>0</v>
      </c>
      <c r="F10" s="534">
        <v>0</v>
      </c>
      <c r="G10" s="534">
        <v>0</v>
      </c>
      <c r="H10" s="534">
        <f t="shared" si="0"/>
        <v>0</v>
      </c>
    </row>
    <row r="11" spans="1:8">
      <c r="A11" s="316">
        <v>4</v>
      </c>
      <c r="B11" s="315" t="s">
        <v>53</v>
      </c>
      <c r="C11" s="534">
        <v>0</v>
      </c>
      <c r="D11" s="534">
        <v>0</v>
      </c>
      <c r="E11" s="534">
        <v>0</v>
      </c>
      <c r="F11" s="534">
        <v>0</v>
      </c>
      <c r="G11" s="534">
        <v>0</v>
      </c>
      <c r="H11" s="534">
        <f t="shared" si="0"/>
        <v>0</v>
      </c>
    </row>
    <row r="12" spans="1:8">
      <c r="A12" s="316">
        <v>5</v>
      </c>
      <c r="B12" s="315" t="s">
        <v>54</v>
      </c>
      <c r="C12" s="534">
        <v>0</v>
      </c>
      <c r="D12" s="534">
        <v>0</v>
      </c>
      <c r="E12" s="534">
        <v>0</v>
      </c>
      <c r="F12" s="534">
        <v>0</v>
      </c>
      <c r="G12" s="534">
        <v>0</v>
      </c>
      <c r="H12" s="534">
        <f t="shared" si="0"/>
        <v>0</v>
      </c>
    </row>
    <row r="13" spans="1:8">
      <c r="A13" s="316">
        <v>6</v>
      </c>
      <c r="B13" s="315" t="s">
        <v>55</v>
      </c>
      <c r="C13" s="534">
        <v>90048436.989999995</v>
      </c>
      <c r="D13" s="534">
        <v>0</v>
      </c>
      <c r="E13" s="534">
        <v>0</v>
      </c>
      <c r="F13" s="534">
        <v>0</v>
      </c>
      <c r="G13" s="534">
        <v>0</v>
      </c>
      <c r="H13" s="534">
        <f t="shared" si="0"/>
        <v>90048436.989999995</v>
      </c>
    </row>
    <row r="14" spans="1:8">
      <c r="A14" s="316">
        <v>7</v>
      </c>
      <c r="B14" s="315" t="s">
        <v>56</v>
      </c>
      <c r="C14" s="534">
        <v>0</v>
      </c>
      <c r="D14" s="534">
        <v>0</v>
      </c>
      <c r="E14" s="534">
        <v>0</v>
      </c>
      <c r="F14" s="534">
        <v>0</v>
      </c>
      <c r="G14" s="534">
        <v>0</v>
      </c>
      <c r="H14" s="534">
        <f t="shared" si="0"/>
        <v>0</v>
      </c>
    </row>
    <row r="15" spans="1:8">
      <c r="A15" s="316">
        <v>8</v>
      </c>
      <c r="B15" s="317" t="s">
        <v>57</v>
      </c>
      <c r="C15" s="534">
        <v>0</v>
      </c>
      <c r="D15" s="534">
        <v>0</v>
      </c>
      <c r="E15" s="534">
        <v>0</v>
      </c>
      <c r="F15" s="534">
        <v>0</v>
      </c>
      <c r="G15" s="534">
        <v>0</v>
      </c>
      <c r="H15" s="534">
        <f t="shared" si="0"/>
        <v>0</v>
      </c>
    </row>
    <row r="16" spans="1:8">
      <c r="A16" s="316">
        <v>9</v>
      </c>
      <c r="B16" s="315" t="s">
        <v>58</v>
      </c>
      <c r="C16" s="534">
        <v>0</v>
      </c>
      <c r="D16" s="534">
        <v>0</v>
      </c>
      <c r="E16" s="534">
        <v>0</v>
      </c>
      <c r="F16" s="534">
        <v>0</v>
      </c>
      <c r="G16" s="534">
        <v>0</v>
      </c>
      <c r="H16" s="534">
        <f t="shared" si="0"/>
        <v>0</v>
      </c>
    </row>
    <row r="17" spans="1:8">
      <c r="A17" s="316">
        <v>10</v>
      </c>
      <c r="B17" s="319" t="s">
        <v>395</v>
      </c>
      <c r="C17" s="534">
        <v>0</v>
      </c>
      <c r="D17" s="534">
        <v>0</v>
      </c>
      <c r="E17" s="534">
        <v>0</v>
      </c>
      <c r="F17" s="534">
        <v>0</v>
      </c>
      <c r="G17" s="534">
        <v>0</v>
      </c>
      <c r="H17" s="534">
        <f t="shared" si="0"/>
        <v>0</v>
      </c>
    </row>
    <row r="18" spans="1:8">
      <c r="A18" s="316">
        <v>11</v>
      </c>
      <c r="B18" s="315" t="s">
        <v>60</v>
      </c>
      <c r="C18" s="534">
        <v>0</v>
      </c>
      <c r="D18" s="534">
        <v>0</v>
      </c>
      <c r="E18" s="534">
        <v>0</v>
      </c>
      <c r="F18" s="534">
        <v>0</v>
      </c>
      <c r="G18" s="534">
        <v>0</v>
      </c>
      <c r="H18" s="534">
        <f t="shared" si="0"/>
        <v>0</v>
      </c>
    </row>
    <row r="19" spans="1:8">
      <c r="A19" s="316">
        <v>12</v>
      </c>
      <c r="B19" s="315" t="s">
        <v>61</v>
      </c>
      <c r="C19" s="534">
        <v>0</v>
      </c>
      <c r="D19" s="534">
        <v>0</v>
      </c>
      <c r="E19" s="534">
        <v>0</v>
      </c>
      <c r="F19" s="534">
        <v>0</v>
      </c>
      <c r="G19" s="534">
        <v>0</v>
      </c>
      <c r="H19" s="534">
        <f t="shared" si="0"/>
        <v>0</v>
      </c>
    </row>
    <row r="20" spans="1:8">
      <c r="A20" s="318">
        <v>13</v>
      </c>
      <c r="B20" s="317" t="s">
        <v>144</v>
      </c>
      <c r="C20" s="534">
        <v>0</v>
      </c>
      <c r="D20" s="534">
        <v>0</v>
      </c>
      <c r="E20" s="534">
        <v>0</v>
      </c>
      <c r="F20" s="534">
        <v>0</v>
      </c>
      <c r="G20" s="534">
        <v>0</v>
      </c>
      <c r="H20" s="534">
        <f t="shared" si="0"/>
        <v>0</v>
      </c>
    </row>
    <row r="21" spans="1:8">
      <c r="A21" s="316">
        <v>14</v>
      </c>
      <c r="B21" s="315" t="s">
        <v>63</v>
      </c>
      <c r="C21" s="534">
        <v>7053577.2900000028</v>
      </c>
      <c r="D21" s="534">
        <v>0</v>
      </c>
      <c r="E21" s="534">
        <v>77906.009999999995</v>
      </c>
      <c r="F21" s="534">
        <v>0</v>
      </c>
      <c r="G21" s="534">
        <v>2894308.28</v>
      </c>
      <c r="H21" s="534">
        <f t="shared" si="0"/>
        <v>10025791.580000002</v>
      </c>
    </row>
    <row r="22" spans="1:8">
      <c r="A22" s="314">
        <v>15</v>
      </c>
      <c r="B22" s="313" t="s">
        <v>64</v>
      </c>
      <c r="C22" s="534">
        <f>SUM(C18:C21)+SUM(C8:C16)</f>
        <v>168993056.53</v>
      </c>
      <c r="D22" s="534">
        <f t="shared" ref="D22:H22" si="1">SUM(D18:D21)+SUM(D8:D16)</f>
        <v>21101770.02</v>
      </c>
      <c r="E22" s="534">
        <f t="shared" si="1"/>
        <v>22441057.940000001</v>
      </c>
      <c r="F22" s="534">
        <f t="shared" si="1"/>
        <v>7978052.5399999991</v>
      </c>
      <c r="G22" s="534">
        <f t="shared" si="1"/>
        <v>2894308.28</v>
      </c>
      <c r="H22" s="534">
        <f t="shared" si="1"/>
        <v>223408245.30999997</v>
      </c>
    </row>
    <row r="26" spans="1:8" ht="24">
      <c r="B26" s="289" t="s">
        <v>482</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H26"/>
  <sheetViews>
    <sheetView showGridLines="0" zoomScale="80" zoomScaleNormal="80" workbookViewId="0">
      <selection activeCell="D30" sqref="D30"/>
    </sheetView>
  </sheetViews>
  <sheetFormatPr defaultColWidth="9.109375" defaultRowHeight="12"/>
  <cols>
    <col min="1" max="1" width="11.88671875" style="323" bestFit="1" customWidth="1"/>
    <col min="2" max="2" width="86.88671875" style="286" customWidth="1"/>
    <col min="3" max="4" width="31.44140625" style="286" customWidth="1"/>
    <col min="5" max="5" width="15.109375" style="286" bestFit="1" customWidth="1"/>
    <col min="6" max="6" width="11.88671875" style="286" bestFit="1" customWidth="1"/>
    <col min="7" max="7" width="21.44140625" style="286" bestFit="1" customWidth="1"/>
    <col min="8" max="8" width="41.44140625" style="286" customWidth="1"/>
    <col min="9" max="16384" width="9.109375" style="286"/>
  </cols>
  <sheetData>
    <row r="1" spans="1:8" ht="13.8">
      <c r="A1" s="284" t="s">
        <v>30</v>
      </c>
      <c r="B1" s="322" t="str">
        <f>'Info '!C2</f>
        <v>JSC Pave Bank Georgia</v>
      </c>
      <c r="C1" s="335"/>
      <c r="D1" s="335"/>
      <c r="E1" s="335"/>
      <c r="F1" s="335"/>
      <c r="G1" s="335"/>
      <c r="H1" s="335"/>
    </row>
    <row r="2" spans="1:8">
      <c r="A2" s="284" t="s">
        <v>31</v>
      </c>
      <c r="B2" s="321">
        <f>'1. key ratios '!B2</f>
        <v>46203</v>
      </c>
      <c r="C2" s="335"/>
      <c r="D2" s="335"/>
      <c r="E2" s="335"/>
      <c r="F2" s="335"/>
      <c r="G2" s="335"/>
      <c r="H2" s="335"/>
    </row>
    <row r="3" spans="1:8">
      <c r="A3" s="285" t="s">
        <v>388</v>
      </c>
      <c r="B3" s="335"/>
      <c r="C3" s="335"/>
      <c r="D3" s="335"/>
      <c r="E3" s="335"/>
      <c r="F3" s="335"/>
      <c r="G3" s="335"/>
      <c r="H3" s="335"/>
    </row>
    <row r="4" spans="1:8">
      <c r="A4" s="336"/>
      <c r="B4" s="335"/>
      <c r="C4" s="334" t="s">
        <v>0</v>
      </c>
      <c r="D4" s="334" t="s">
        <v>1</v>
      </c>
      <c r="E4" s="334" t="s">
        <v>2</v>
      </c>
      <c r="F4" s="334" t="s">
        <v>3</v>
      </c>
      <c r="G4" s="334" t="s">
        <v>4</v>
      </c>
      <c r="H4" s="334" t="s">
        <v>5</v>
      </c>
    </row>
    <row r="5" spans="1:8" ht="33.9" customHeight="1">
      <c r="A5" s="760" t="s">
        <v>389</v>
      </c>
      <c r="B5" s="761"/>
      <c r="C5" s="774" t="s">
        <v>390</v>
      </c>
      <c r="D5" s="774"/>
      <c r="E5" s="774" t="s">
        <v>627</v>
      </c>
      <c r="F5" s="772" t="s">
        <v>391</v>
      </c>
      <c r="G5" s="772" t="s">
        <v>392</v>
      </c>
      <c r="H5" s="332" t="s">
        <v>626</v>
      </c>
    </row>
    <row r="6" spans="1:8" ht="24">
      <c r="A6" s="764"/>
      <c r="B6" s="765"/>
      <c r="C6" s="333" t="s">
        <v>393</v>
      </c>
      <c r="D6" s="333" t="s">
        <v>394</v>
      </c>
      <c r="E6" s="774"/>
      <c r="F6" s="773"/>
      <c r="G6" s="773"/>
      <c r="H6" s="332" t="s">
        <v>625</v>
      </c>
    </row>
    <row r="7" spans="1:8">
      <c r="A7" s="330">
        <v>1</v>
      </c>
      <c r="B7" s="315" t="s">
        <v>51</v>
      </c>
      <c r="C7" s="324"/>
      <c r="D7" s="586">
        <v>123334016.73999999</v>
      </c>
      <c r="E7" s="586"/>
      <c r="F7" s="586"/>
      <c r="G7" s="586"/>
      <c r="H7" s="587">
        <f>C7+D7-E7-F7</f>
        <v>123334016.73999999</v>
      </c>
    </row>
    <row r="8" spans="1:8">
      <c r="A8" s="330">
        <v>2</v>
      </c>
      <c r="B8" s="315" t="s">
        <v>52</v>
      </c>
      <c r="C8" s="324"/>
      <c r="D8" s="586">
        <v>0</v>
      </c>
      <c r="E8" s="586"/>
      <c r="F8" s="586"/>
      <c r="G8" s="586"/>
      <c r="H8" s="587">
        <f t="shared" ref="H8:H20" si="0">C8+D8-E8-F8</f>
        <v>0</v>
      </c>
    </row>
    <row r="9" spans="1:8">
      <c r="A9" s="330">
        <v>3</v>
      </c>
      <c r="B9" s="315" t="s">
        <v>152</v>
      </c>
      <c r="C9" s="324"/>
      <c r="D9" s="586">
        <v>0</v>
      </c>
      <c r="E9" s="586"/>
      <c r="F9" s="586"/>
      <c r="G9" s="586"/>
      <c r="H9" s="587">
        <f t="shared" si="0"/>
        <v>0</v>
      </c>
    </row>
    <row r="10" spans="1:8">
      <c r="A10" s="330">
        <v>4</v>
      </c>
      <c r="B10" s="315" t="s">
        <v>53</v>
      </c>
      <c r="C10" s="324"/>
      <c r="D10" s="586">
        <v>0</v>
      </c>
      <c r="E10" s="586"/>
      <c r="F10" s="586"/>
      <c r="G10" s="586"/>
      <c r="H10" s="587">
        <f t="shared" si="0"/>
        <v>0</v>
      </c>
    </row>
    <row r="11" spans="1:8">
      <c r="A11" s="330">
        <v>5</v>
      </c>
      <c r="B11" s="315" t="s">
        <v>54</v>
      </c>
      <c r="C11" s="324"/>
      <c r="D11" s="586">
        <v>0</v>
      </c>
      <c r="E11" s="586"/>
      <c r="F11" s="586"/>
      <c r="G11" s="586"/>
      <c r="H11" s="587">
        <f t="shared" si="0"/>
        <v>0</v>
      </c>
    </row>
    <row r="12" spans="1:8">
      <c r="A12" s="330">
        <v>6</v>
      </c>
      <c r="B12" s="315" t="s">
        <v>55</v>
      </c>
      <c r="C12" s="324"/>
      <c r="D12" s="586">
        <v>90048436.989999995</v>
      </c>
      <c r="E12" s="586"/>
      <c r="F12" s="586"/>
      <c r="G12" s="586"/>
      <c r="H12" s="587">
        <f t="shared" si="0"/>
        <v>90048436.989999995</v>
      </c>
    </row>
    <row r="13" spans="1:8">
      <c r="A13" s="330">
        <v>7</v>
      </c>
      <c r="B13" s="315" t="s">
        <v>56</v>
      </c>
      <c r="C13" s="324"/>
      <c r="D13" s="586">
        <v>0</v>
      </c>
      <c r="E13" s="586"/>
      <c r="F13" s="586"/>
      <c r="G13" s="586"/>
      <c r="H13" s="587">
        <f t="shared" si="0"/>
        <v>0</v>
      </c>
    </row>
    <row r="14" spans="1:8">
      <c r="A14" s="330">
        <v>8</v>
      </c>
      <c r="B14" s="317" t="s">
        <v>57</v>
      </c>
      <c r="C14" s="324"/>
      <c r="D14" s="586">
        <v>0</v>
      </c>
      <c r="E14" s="586"/>
      <c r="F14" s="586"/>
      <c r="G14" s="586"/>
      <c r="H14" s="587">
        <f t="shared" si="0"/>
        <v>0</v>
      </c>
    </row>
    <row r="15" spans="1:8">
      <c r="A15" s="330">
        <v>9</v>
      </c>
      <c r="B15" s="315" t="s">
        <v>58</v>
      </c>
      <c r="C15" s="324"/>
      <c r="D15" s="586">
        <v>0</v>
      </c>
      <c r="E15" s="586"/>
      <c r="F15" s="586"/>
      <c r="G15" s="586"/>
      <c r="H15" s="587">
        <f t="shared" si="0"/>
        <v>0</v>
      </c>
    </row>
    <row r="16" spans="1:8">
      <c r="A16" s="330">
        <v>10</v>
      </c>
      <c r="B16" s="319" t="s">
        <v>395</v>
      </c>
      <c r="C16" s="324"/>
      <c r="D16" s="586">
        <v>0</v>
      </c>
      <c r="E16" s="586"/>
      <c r="F16" s="586"/>
      <c r="G16" s="586"/>
      <c r="H16" s="587">
        <f t="shared" si="0"/>
        <v>0</v>
      </c>
    </row>
    <row r="17" spans="1:8">
      <c r="A17" s="330">
        <v>11</v>
      </c>
      <c r="B17" s="315" t="s">
        <v>60</v>
      </c>
      <c r="C17" s="324"/>
      <c r="D17" s="586">
        <v>0</v>
      </c>
      <c r="E17" s="586"/>
      <c r="F17" s="586"/>
      <c r="G17" s="586"/>
      <c r="H17" s="587">
        <f t="shared" si="0"/>
        <v>0</v>
      </c>
    </row>
    <row r="18" spans="1:8">
      <c r="A18" s="330">
        <v>12</v>
      </c>
      <c r="B18" s="315" t="s">
        <v>61</v>
      </c>
      <c r="C18" s="324"/>
      <c r="D18" s="586">
        <v>0</v>
      </c>
      <c r="E18" s="586"/>
      <c r="F18" s="586"/>
      <c r="G18" s="586"/>
      <c r="H18" s="587">
        <f t="shared" si="0"/>
        <v>0</v>
      </c>
    </row>
    <row r="19" spans="1:8">
      <c r="A19" s="331">
        <v>13</v>
      </c>
      <c r="B19" s="317" t="s">
        <v>144</v>
      </c>
      <c r="C19" s="324"/>
      <c r="D19" s="586">
        <v>0</v>
      </c>
      <c r="E19" s="586"/>
      <c r="F19" s="586"/>
      <c r="G19" s="586"/>
      <c r="H19" s="587">
        <f t="shared" si="0"/>
        <v>0</v>
      </c>
    </row>
    <row r="20" spans="1:8">
      <c r="A20" s="330">
        <v>14</v>
      </c>
      <c r="B20" s="315" t="s">
        <v>63</v>
      </c>
      <c r="C20" s="324"/>
      <c r="D20" s="586">
        <v>10376616.669999998</v>
      </c>
      <c r="E20" s="586"/>
      <c r="F20" s="586"/>
      <c r="G20" s="586"/>
      <c r="H20" s="587">
        <f t="shared" si="0"/>
        <v>10376616.669999998</v>
      </c>
    </row>
    <row r="21" spans="1:8" s="327" customFormat="1">
      <c r="A21" s="329">
        <v>15</v>
      </c>
      <c r="B21" s="328" t="s">
        <v>64</v>
      </c>
      <c r="C21" s="328">
        <f t="shared" ref="C21:H21" si="1">SUM(C7:C15)+SUM(C17:C20)</f>
        <v>0</v>
      </c>
      <c r="D21" s="588">
        <f t="shared" si="1"/>
        <v>223759070.39999998</v>
      </c>
      <c r="E21" s="588">
        <f t="shared" si="1"/>
        <v>0</v>
      </c>
      <c r="F21" s="588">
        <f t="shared" si="1"/>
        <v>0</v>
      </c>
      <c r="G21" s="588">
        <f t="shared" si="1"/>
        <v>0</v>
      </c>
      <c r="H21" s="587">
        <f t="shared" si="1"/>
        <v>223759070.39999998</v>
      </c>
    </row>
    <row r="22" spans="1:8">
      <c r="A22" s="326">
        <v>16</v>
      </c>
      <c r="B22" s="325" t="s">
        <v>396</v>
      </c>
      <c r="C22" s="324"/>
      <c r="D22" s="586"/>
      <c r="E22" s="586"/>
      <c r="F22" s="586"/>
      <c r="G22" s="586"/>
      <c r="H22" s="587">
        <f>C22+D22-E22-F22</f>
        <v>0</v>
      </c>
    </row>
    <row r="23" spans="1:8">
      <c r="A23" s="326">
        <v>17</v>
      </c>
      <c r="B23" s="325" t="s">
        <v>397</v>
      </c>
      <c r="C23" s="324"/>
      <c r="D23" s="586"/>
      <c r="E23" s="586"/>
      <c r="F23" s="586"/>
      <c r="G23" s="586"/>
      <c r="H23" s="587">
        <f>C23+D23-E23-F23</f>
        <v>0</v>
      </c>
    </row>
    <row r="26" spans="1:8" ht="42.6" customHeight="1">
      <c r="B26" s="289" t="s">
        <v>482</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H36"/>
  <sheetViews>
    <sheetView showGridLines="0" zoomScale="80" zoomScaleNormal="80" workbookViewId="0">
      <selection activeCell="D38" sqref="D38"/>
    </sheetView>
  </sheetViews>
  <sheetFormatPr defaultColWidth="9.109375" defaultRowHeight="12"/>
  <cols>
    <col min="1" max="1" width="11" style="286" bestFit="1" customWidth="1"/>
    <col min="2" max="2" width="93.44140625" style="286" customWidth="1"/>
    <col min="3" max="4" width="35" style="286" customWidth="1"/>
    <col min="5" max="5" width="15.109375" style="286" bestFit="1" customWidth="1"/>
    <col min="6" max="6" width="11.88671875" style="286" bestFit="1" customWidth="1"/>
    <col min="7" max="7" width="22" style="286" customWidth="1"/>
    <col min="8" max="8" width="19.88671875" style="286" customWidth="1"/>
    <col min="9" max="16384" width="9.109375" style="286"/>
  </cols>
  <sheetData>
    <row r="1" spans="1:8" ht="13.8">
      <c r="A1" s="284" t="s">
        <v>30</v>
      </c>
      <c r="B1" s="322" t="str">
        <f>'Info '!C2</f>
        <v>JSC Pave Bank Georgia</v>
      </c>
      <c r="C1" s="335"/>
      <c r="D1" s="335"/>
      <c r="E1" s="335"/>
      <c r="F1" s="335"/>
      <c r="G1" s="335"/>
      <c r="H1" s="335"/>
    </row>
    <row r="2" spans="1:8">
      <c r="A2" s="284" t="s">
        <v>31</v>
      </c>
      <c r="B2" s="321">
        <f>'1. key ratios '!B2</f>
        <v>46203</v>
      </c>
      <c r="C2" s="335"/>
      <c r="D2" s="335"/>
      <c r="E2" s="335"/>
      <c r="F2" s="335"/>
      <c r="G2" s="335"/>
      <c r="H2" s="335"/>
    </row>
    <row r="3" spans="1:8">
      <c r="A3" s="285" t="s">
        <v>398</v>
      </c>
      <c r="B3" s="335"/>
      <c r="C3" s="335"/>
      <c r="D3" s="335"/>
      <c r="E3" s="335"/>
      <c r="F3" s="335"/>
      <c r="G3" s="335"/>
      <c r="H3" s="335"/>
    </row>
    <row r="4" spans="1:8">
      <c r="A4" s="336"/>
      <c r="B4" s="335"/>
      <c r="C4" s="334" t="s">
        <v>0</v>
      </c>
      <c r="D4" s="334" t="s">
        <v>1</v>
      </c>
      <c r="E4" s="334" t="s">
        <v>2</v>
      </c>
      <c r="F4" s="334" t="s">
        <v>3</v>
      </c>
      <c r="G4" s="334" t="s">
        <v>4</v>
      </c>
      <c r="H4" s="334" t="s">
        <v>5</v>
      </c>
    </row>
    <row r="5" spans="1:8" ht="41.4" customHeight="1">
      <c r="A5" s="760" t="s">
        <v>389</v>
      </c>
      <c r="B5" s="761"/>
      <c r="C5" s="774" t="s">
        <v>390</v>
      </c>
      <c r="D5" s="774"/>
      <c r="E5" s="774" t="s">
        <v>627</v>
      </c>
      <c r="F5" s="772" t="s">
        <v>391</v>
      </c>
      <c r="G5" s="772" t="s">
        <v>392</v>
      </c>
      <c r="H5" s="332" t="s">
        <v>626</v>
      </c>
    </row>
    <row r="6" spans="1:8" ht="24">
      <c r="A6" s="764"/>
      <c r="B6" s="765"/>
      <c r="C6" s="333" t="s">
        <v>393</v>
      </c>
      <c r="D6" s="333" t="s">
        <v>394</v>
      </c>
      <c r="E6" s="774"/>
      <c r="F6" s="773"/>
      <c r="G6" s="773"/>
      <c r="H6" s="332" t="s">
        <v>625</v>
      </c>
    </row>
    <row r="7" spans="1:8">
      <c r="A7" s="324">
        <v>1</v>
      </c>
      <c r="B7" s="339" t="s">
        <v>486</v>
      </c>
      <c r="C7" s="324"/>
      <c r="D7" s="586">
        <v>123334016.73999999</v>
      </c>
      <c r="E7" s="586"/>
      <c r="F7" s="586"/>
      <c r="G7" s="586"/>
      <c r="H7" s="587">
        <f t="shared" ref="H7:H34" si="0">C7+D7-E7-F7</f>
        <v>123334016.73999999</v>
      </c>
    </row>
    <row r="8" spans="1:8">
      <c r="A8" s="324">
        <v>2</v>
      </c>
      <c r="B8" s="339" t="s">
        <v>399</v>
      </c>
      <c r="C8" s="324"/>
      <c r="D8" s="586">
        <v>90048436.989999995</v>
      </c>
      <c r="E8" s="586"/>
      <c r="F8" s="586"/>
      <c r="G8" s="586"/>
      <c r="H8" s="587">
        <f t="shared" si="0"/>
        <v>90048436.989999995</v>
      </c>
    </row>
    <row r="9" spans="1:8">
      <c r="A9" s="324">
        <v>3</v>
      </c>
      <c r="B9" s="339" t="s">
        <v>400</v>
      </c>
      <c r="C9" s="324"/>
      <c r="D9" s="586">
        <v>0</v>
      </c>
      <c r="E9" s="586"/>
      <c r="F9" s="586"/>
      <c r="G9" s="586"/>
      <c r="H9" s="587">
        <f t="shared" si="0"/>
        <v>0</v>
      </c>
    </row>
    <row r="10" spans="1:8">
      <c r="A10" s="324">
        <v>4</v>
      </c>
      <c r="B10" s="339" t="s">
        <v>487</v>
      </c>
      <c r="C10" s="324"/>
      <c r="D10" s="586">
        <v>0</v>
      </c>
      <c r="E10" s="586"/>
      <c r="F10" s="586"/>
      <c r="G10" s="586"/>
      <c r="H10" s="587">
        <f t="shared" si="0"/>
        <v>0</v>
      </c>
    </row>
    <row r="11" spans="1:8">
      <c r="A11" s="324">
        <v>5</v>
      </c>
      <c r="B11" s="339" t="s">
        <v>401</v>
      </c>
      <c r="C11" s="324"/>
      <c r="D11" s="586">
        <v>0</v>
      </c>
      <c r="E11" s="586"/>
      <c r="F11" s="586"/>
      <c r="G11" s="586"/>
      <c r="H11" s="587">
        <f t="shared" si="0"/>
        <v>0</v>
      </c>
    </row>
    <row r="12" spans="1:8">
      <c r="A12" s="324">
        <v>6</v>
      </c>
      <c r="B12" s="339" t="s">
        <v>402</v>
      </c>
      <c r="C12" s="324"/>
      <c r="D12" s="586">
        <v>0</v>
      </c>
      <c r="E12" s="586"/>
      <c r="F12" s="586"/>
      <c r="G12" s="586"/>
      <c r="H12" s="587">
        <f t="shared" si="0"/>
        <v>0</v>
      </c>
    </row>
    <row r="13" spans="1:8">
      <c r="A13" s="324">
        <v>7</v>
      </c>
      <c r="B13" s="339" t="s">
        <v>403</v>
      </c>
      <c r="C13" s="324"/>
      <c r="D13" s="586">
        <v>0</v>
      </c>
      <c r="E13" s="586"/>
      <c r="F13" s="586"/>
      <c r="G13" s="586"/>
      <c r="H13" s="587">
        <f t="shared" si="0"/>
        <v>0</v>
      </c>
    </row>
    <row r="14" spans="1:8">
      <c r="A14" s="324">
        <v>8</v>
      </c>
      <c r="B14" s="339" t="s">
        <v>404</v>
      </c>
      <c r="C14" s="324"/>
      <c r="D14" s="586">
        <v>0</v>
      </c>
      <c r="E14" s="586"/>
      <c r="F14" s="586"/>
      <c r="G14" s="586"/>
      <c r="H14" s="587">
        <f t="shared" si="0"/>
        <v>0</v>
      </c>
    </row>
    <row r="15" spans="1:8">
      <c r="A15" s="324">
        <v>9</v>
      </c>
      <c r="B15" s="339" t="s">
        <v>405</v>
      </c>
      <c r="C15" s="324"/>
      <c r="D15" s="586">
        <v>0</v>
      </c>
      <c r="E15" s="586"/>
      <c r="F15" s="586"/>
      <c r="G15" s="586"/>
      <c r="H15" s="587">
        <f t="shared" si="0"/>
        <v>0</v>
      </c>
    </row>
    <row r="16" spans="1:8">
      <c r="A16" s="324">
        <v>10</v>
      </c>
      <c r="B16" s="339" t="s">
        <v>406</v>
      </c>
      <c r="C16" s="324"/>
      <c r="D16" s="586">
        <v>0</v>
      </c>
      <c r="E16" s="586"/>
      <c r="F16" s="586"/>
      <c r="G16" s="586"/>
      <c r="H16" s="587">
        <f t="shared" si="0"/>
        <v>0</v>
      </c>
    </row>
    <row r="17" spans="1:8">
      <c r="A17" s="324">
        <v>11</v>
      </c>
      <c r="B17" s="339" t="s">
        <v>407</v>
      </c>
      <c r="C17" s="324"/>
      <c r="D17" s="586">
        <v>0</v>
      </c>
      <c r="E17" s="586"/>
      <c r="F17" s="586"/>
      <c r="G17" s="586"/>
      <c r="H17" s="587">
        <f t="shared" si="0"/>
        <v>0</v>
      </c>
    </row>
    <row r="18" spans="1:8">
      <c r="A18" s="324">
        <v>12</v>
      </c>
      <c r="B18" s="339" t="s">
        <v>408</v>
      </c>
      <c r="C18" s="324"/>
      <c r="D18" s="586">
        <v>0</v>
      </c>
      <c r="E18" s="586"/>
      <c r="F18" s="586"/>
      <c r="G18" s="586"/>
      <c r="H18" s="587">
        <f t="shared" si="0"/>
        <v>0</v>
      </c>
    </row>
    <row r="19" spans="1:8">
      <c r="A19" s="324">
        <v>13</v>
      </c>
      <c r="B19" s="339" t="s">
        <v>409</v>
      </c>
      <c r="C19" s="324"/>
      <c r="D19" s="586">
        <v>0</v>
      </c>
      <c r="E19" s="586"/>
      <c r="F19" s="586"/>
      <c r="G19" s="586"/>
      <c r="H19" s="587">
        <f t="shared" si="0"/>
        <v>0</v>
      </c>
    </row>
    <row r="20" spans="1:8">
      <c r="A20" s="324">
        <v>14</v>
      </c>
      <c r="B20" s="339" t="s">
        <v>410</v>
      </c>
      <c r="C20" s="324"/>
      <c r="D20" s="586">
        <v>0</v>
      </c>
      <c r="E20" s="586"/>
      <c r="F20" s="586"/>
      <c r="G20" s="586"/>
      <c r="H20" s="587">
        <f t="shared" si="0"/>
        <v>0</v>
      </c>
    </row>
    <row r="21" spans="1:8">
      <c r="A21" s="324">
        <v>15</v>
      </c>
      <c r="B21" s="339" t="s">
        <v>411</v>
      </c>
      <c r="C21" s="324"/>
      <c r="D21" s="586">
        <v>0</v>
      </c>
      <c r="E21" s="586"/>
      <c r="F21" s="586"/>
      <c r="G21" s="586"/>
      <c r="H21" s="587">
        <f t="shared" si="0"/>
        <v>0</v>
      </c>
    </row>
    <row r="22" spans="1:8">
      <c r="A22" s="324">
        <v>16</v>
      </c>
      <c r="B22" s="339" t="s">
        <v>412</v>
      </c>
      <c r="C22" s="324"/>
      <c r="D22" s="586">
        <v>0</v>
      </c>
      <c r="E22" s="586"/>
      <c r="F22" s="586"/>
      <c r="G22" s="586"/>
      <c r="H22" s="587">
        <f t="shared" si="0"/>
        <v>0</v>
      </c>
    </row>
    <row r="23" spans="1:8">
      <c r="A23" s="324">
        <v>17</v>
      </c>
      <c r="B23" s="339" t="s">
        <v>490</v>
      </c>
      <c r="C23" s="324"/>
      <c r="D23" s="586">
        <v>0</v>
      </c>
      <c r="E23" s="586"/>
      <c r="F23" s="586"/>
      <c r="G23" s="586"/>
      <c r="H23" s="587">
        <f t="shared" si="0"/>
        <v>0</v>
      </c>
    </row>
    <row r="24" spans="1:8">
      <c r="A24" s="324">
        <v>18</v>
      </c>
      <c r="B24" s="339" t="s">
        <v>413</v>
      </c>
      <c r="C24" s="324"/>
      <c r="D24" s="586">
        <v>0</v>
      </c>
      <c r="E24" s="586"/>
      <c r="F24" s="586"/>
      <c r="G24" s="586"/>
      <c r="H24" s="587">
        <f t="shared" si="0"/>
        <v>0</v>
      </c>
    </row>
    <row r="25" spans="1:8">
      <c r="A25" s="324">
        <v>19</v>
      </c>
      <c r="B25" s="339" t="s">
        <v>414</v>
      </c>
      <c r="C25" s="324"/>
      <c r="D25" s="586">
        <v>0</v>
      </c>
      <c r="E25" s="586"/>
      <c r="F25" s="586"/>
      <c r="G25" s="586"/>
      <c r="H25" s="587">
        <f t="shared" si="0"/>
        <v>0</v>
      </c>
    </row>
    <row r="26" spans="1:8">
      <c r="A26" s="324">
        <v>20</v>
      </c>
      <c r="B26" s="339" t="s">
        <v>489</v>
      </c>
      <c r="C26" s="324"/>
      <c r="D26" s="586">
        <v>0</v>
      </c>
      <c r="E26" s="586"/>
      <c r="F26" s="586"/>
      <c r="G26" s="586"/>
      <c r="H26" s="587">
        <f t="shared" si="0"/>
        <v>0</v>
      </c>
    </row>
    <row r="27" spans="1:8">
      <c r="A27" s="324">
        <v>21</v>
      </c>
      <c r="B27" s="339" t="s">
        <v>415</v>
      </c>
      <c r="C27" s="324"/>
      <c r="D27" s="586">
        <v>0</v>
      </c>
      <c r="E27" s="586"/>
      <c r="F27" s="586"/>
      <c r="G27" s="586"/>
      <c r="H27" s="587">
        <f t="shared" si="0"/>
        <v>0</v>
      </c>
    </row>
    <row r="28" spans="1:8">
      <c r="A28" s="324">
        <v>22</v>
      </c>
      <c r="B28" s="339" t="s">
        <v>416</v>
      </c>
      <c r="C28" s="324"/>
      <c r="D28" s="586">
        <v>0</v>
      </c>
      <c r="E28" s="586"/>
      <c r="F28" s="586"/>
      <c r="G28" s="586"/>
      <c r="H28" s="587">
        <f t="shared" si="0"/>
        <v>0</v>
      </c>
    </row>
    <row r="29" spans="1:8">
      <c r="A29" s="324">
        <v>23</v>
      </c>
      <c r="B29" s="339" t="s">
        <v>417</v>
      </c>
      <c r="C29" s="324"/>
      <c r="D29" s="586">
        <v>0</v>
      </c>
      <c r="E29" s="586"/>
      <c r="F29" s="586"/>
      <c r="G29" s="586"/>
      <c r="H29" s="587">
        <f t="shared" si="0"/>
        <v>0</v>
      </c>
    </row>
    <row r="30" spans="1:8">
      <c r="A30" s="324">
        <v>24</v>
      </c>
      <c r="B30" s="339" t="s">
        <v>488</v>
      </c>
      <c r="C30" s="324"/>
      <c r="D30" s="586">
        <v>0</v>
      </c>
      <c r="E30" s="586"/>
      <c r="F30" s="586"/>
      <c r="G30" s="586"/>
      <c r="H30" s="587">
        <f t="shared" si="0"/>
        <v>0</v>
      </c>
    </row>
    <row r="31" spans="1:8">
      <c r="A31" s="324">
        <v>25</v>
      </c>
      <c r="B31" s="339" t="s">
        <v>418</v>
      </c>
      <c r="C31" s="324"/>
      <c r="D31" s="586">
        <v>0</v>
      </c>
      <c r="E31" s="586"/>
      <c r="F31" s="586"/>
      <c r="G31" s="586"/>
      <c r="H31" s="587">
        <f t="shared" si="0"/>
        <v>0</v>
      </c>
    </row>
    <row r="32" spans="1:8">
      <c r="A32" s="324">
        <v>26</v>
      </c>
      <c r="B32" s="339" t="s">
        <v>485</v>
      </c>
      <c r="C32" s="324"/>
      <c r="D32" s="586">
        <v>0</v>
      </c>
      <c r="E32" s="586"/>
      <c r="F32" s="586"/>
      <c r="G32" s="586"/>
      <c r="H32" s="587">
        <f t="shared" si="0"/>
        <v>0</v>
      </c>
    </row>
    <row r="33" spans="1:8">
      <c r="A33" s="324">
        <v>27</v>
      </c>
      <c r="B33" s="324" t="s">
        <v>419</v>
      </c>
      <c r="C33" s="324"/>
      <c r="D33" s="586">
        <v>10376616.669999998</v>
      </c>
      <c r="E33" s="586"/>
      <c r="F33" s="586"/>
      <c r="G33" s="586"/>
      <c r="H33" s="587">
        <f t="shared" si="0"/>
        <v>10376616.669999998</v>
      </c>
    </row>
    <row r="34" spans="1:8">
      <c r="A34" s="324">
        <v>28</v>
      </c>
      <c r="B34" s="328" t="s">
        <v>64</v>
      </c>
      <c r="C34" s="328">
        <f>SUM(C7:C33)</f>
        <v>0</v>
      </c>
      <c r="D34" s="588">
        <f>SUM(D7:D33)</f>
        <v>223759070.39999998</v>
      </c>
      <c r="E34" s="588">
        <f>SUM(E7:E33)</f>
        <v>0</v>
      </c>
      <c r="F34" s="588">
        <f>SUM(F7:F33)</f>
        <v>0</v>
      </c>
      <c r="G34" s="588">
        <f>SUM(G7:G33)</f>
        <v>0</v>
      </c>
      <c r="H34" s="587">
        <f t="shared" si="0"/>
        <v>223759070.39999998</v>
      </c>
    </row>
    <row r="36" spans="1:8">
      <c r="B36" s="338"/>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D15"/>
  <sheetViews>
    <sheetView showGridLines="0" zoomScale="80" zoomScaleNormal="80" workbookViewId="0">
      <selection activeCell="B19" sqref="B19"/>
    </sheetView>
  </sheetViews>
  <sheetFormatPr defaultColWidth="9.109375" defaultRowHeight="12"/>
  <cols>
    <col min="1" max="1" width="11.88671875" style="286" bestFit="1" customWidth="1"/>
    <col min="2" max="2" width="108" style="286" bestFit="1" customWidth="1"/>
    <col min="3" max="3" width="35.44140625" style="286" customWidth="1"/>
    <col min="4" max="4" width="38.44140625" style="286" customWidth="1"/>
    <col min="5" max="16384" width="9.109375" style="286"/>
  </cols>
  <sheetData>
    <row r="1" spans="1:4" ht="13.8">
      <c r="A1" s="284" t="s">
        <v>30</v>
      </c>
      <c r="B1" s="322" t="str">
        <f>'Info '!C2</f>
        <v>JSC Pave Bank Georgia</v>
      </c>
    </row>
    <row r="2" spans="1:4">
      <c r="A2" s="284" t="s">
        <v>31</v>
      </c>
      <c r="B2" s="321">
        <f>'1. key ratios '!B2</f>
        <v>46203</v>
      </c>
    </row>
    <row r="3" spans="1:4">
      <c r="A3" s="285" t="s">
        <v>420</v>
      </c>
    </row>
    <row r="5" spans="1:4">
      <c r="A5" s="775" t="s">
        <v>634</v>
      </c>
      <c r="B5" s="775"/>
      <c r="C5" s="320" t="s">
        <v>437</v>
      </c>
      <c r="D5" s="320" t="s">
        <v>478</v>
      </c>
    </row>
    <row r="6" spans="1:4">
      <c r="A6" s="347">
        <v>1</v>
      </c>
      <c r="B6" s="340" t="s">
        <v>633</v>
      </c>
      <c r="C6" s="342"/>
      <c r="D6" s="342"/>
    </row>
    <row r="7" spans="1:4">
      <c r="A7" s="344">
        <v>2</v>
      </c>
      <c r="B7" s="340" t="s">
        <v>632</v>
      </c>
      <c r="C7" s="342">
        <f>SUM(C8:C9)</f>
        <v>0</v>
      </c>
      <c r="D7" s="342">
        <f>SUM(D8:D9)</f>
        <v>0</v>
      </c>
    </row>
    <row r="8" spans="1:4">
      <c r="A8" s="346">
        <v>2.1</v>
      </c>
      <c r="B8" s="345" t="s">
        <v>493</v>
      </c>
      <c r="C8" s="342"/>
      <c r="D8" s="342"/>
    </row>
    <row r="9" spans="1:4">
      <c r="A9" s="346">
        <v>2.2000000000000002</v>
      </c>
      <c r="B9" s="345" t="s">
        <v>491</v>
      </c>
      <c r="C9" s="342"/>
      <c r="D9" s="342"/>
    </row>
    <row r="10" spans="1:4">
      <c r="A10" s="347">
        <v>3</v>
      </c>
      <c r="B10" s="340" t="s">
        <v>631</v>
      </c>
      <c r="C10" s="342">
        <f>SUM(C11:C13)</f>
        <v>0</v>
      </c>
      <c r="D10" s="342">
        <f>SUM(D11:D13)</f>
        <v>0</v>
      </c>
    </row>
    <row r="11" spans="1:4">
      <c r="A11" s="346">
        <v>3.1</v>
      </c>
      <c r="B11" s="345" t="s">
        <v>422</v>
      </c>
      <c r="C11" s="342"/>
      <c r="D11" s="342"/>
    </row>
    <row r="12" spans="1:4">
      <c r="A12" s="346">
        <v>3.2</v>
      </c>
      <c r="B12" s="345" t="s">
        <v>630</v>
      </c>
      <c r="C12" s="342"/>
      <c r="D12" s="342"/>
    </row>
    <row r="13" spans="1:4">
      <c r="A13" s="346">
        <v>3.3</v>
      </c>
      <c r="B13" s="345" t="s">
        <v>492</v>
      </c>
      <c r="C13" s="342"/>
      <c r="D13" s="342"/>
    </row>
    <row r="14" spans="1:4">
      <c r="A14" s="344">
        <v>4</v>
      </c>
      <c r="B14" s="343" t="s">
        <v>629</v>
      </c>
      <c r="C14" s="342"/>
      <c r="D14" s="342"/>
    </row>
    <row r="15" spans="1:4">
      <c r="A15" s="341">
        <v>5</v>
      </c>
      <c r="B15" s="340" t="s">
        <v>628</v>
      </c>
      <c r="C15" s="313">
        <f>C6+C7-C10+C14</f>
        <v>0</v>
      </c>
      <c r="D15" s="313">
        <f>D6+D7-D10+D14</f>
        <v>0</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D23"/>
  <sheetViews>
    <sheetView showGridLines="0" zoomScale="80" zoomScaleNormal="80" workbookViewId="0">
      <selection activeCell="I50" sqref="I50"/>
    </sheetView>
  </sheetViews>
  <sheetFormatPr defaultColWidth="9.109375" defaultRowHeight="12"/>
  <cols>
    <col min="1" max="1" width="11.88671875" style="286" bestFit="1" customWidth="1"/>
    <col min="2" max="2" width="128.88671875" style="286" bestFit="1" customWidth="1"/>
    <col min="3" max="3" width="37" style="286" customWidth="1"/>
    <col min="4" max="4" width="50.44140625" style="286" customWidth="1"/>
    <col min="5" max="16384" width="9.109375" style="286"/>
  </cols>
  <sheetData>
    <row r="1" spans="1:4" ht="13.8">
      <c r="A1" s="284" t="s">
        <v>30</v>
      </c>
      <c r="B1" s="322" t="str">
        <f>'Info '!C2</f>
        <v>JSC Pave Bank Georgia</v>
      </c>
    </row>
    <row r="2" spans="1:4">
      <c r="A2" s="284" t="s">
        <v>31</v>
      </c>
      <c r="B2" s="321">
        <f>'1. key ratios '!B2</f>
        <v>46203</v>
      </c>
    </row>
    <row r="3" spans="1:4">
      <c r="A3" s="285" t="s">
        <v>424</v>
      </c>
    </row>
    <row r="4" spans="1:4">
      <c r="A4" s="285"/>
    </row>
    <row r="5" spans="1:4" ht="15" customHeight="1">
      <c r="A5" s="776" t="s">
        <v>494</v>
      </c>
      <c r="B5" s="777"/>
      <c r="C5" s="780" t="s">
        <v>425</v>
      </c>
      <c r="D5" s="780" t="s">
        <v>426</v>
      </c>
    </row>
    <row r="6" spans="1:4">
      <c r="A6" s="778"/>
      <c r="B6" s="779"/>
      <c r="C6" s="780"/>
      <c r="D6" s="780"/>
    </row>
    <row r="7" spans="1:4">
      <c r="A7" s="313">
        <v>1</v>
      </c>
      <c r="B7" s="313" t="s">
        <v>421</v>
      </c>
      <c r="C7" s="342"/>
      <c r="D7" s="348"/>
    </row>
    <row r="8" spans="1:4">
      <c r="A8" s="342">
        <v>2</v>
      </c>
      <c r="B8" s="342" t="s">
        <v>427</v>
      </c>
      <c r="C8" s="342"/>
      <c r="D8" s="348"/>
    </row>
    <row r="9" spans="1:4">
      <c r="A9" s="342">
        <v>3</v>
      </c>
      <c r="B9" s="351" t="s">
        <v>637</v>
      </c>
      <c r="C9" s="342"/>
      <c r="D9" s="348"/>
    </row>
    <row r="10" spans="1:4">
      <c r="A10" s="342">
        <v>4</v>
      </c>
      <c r="B10" s="342" t="s">
        <v>428</v>
      </c>
      <c r="C10" s="342">
        <f>SUM(C11:C17)</f>
        <v>0</v>
      </c>
      <c r="D10" s="348"/>
    </row>
    <row r="11" spans="1:4">
      <c r="A11" s="342">
        <v>5</v>
      </c>
      <c r="B11" s="350" t="s">
        <v>636</v>
      </c>
      <c r="C11" s="342"/>
      <c r="D11" s="348"/>
    </row>
    <row r="12" spans="1:4">
      <c r="A12" s="342">
        <v>6</v>
      </c>
      <c r="B12" s="350" t="s">
        <v>429</v>
      </c>
      <c r="C12" s="342"/>
      <c r="D12" s="348"/>
    </row>
    <row r="13" spans="1:4">
      <c r="A13" s="342">
        <v>7</v>
      </c>
      <c r="B13" s="350" t="s">
        <v>432</v>
      </c>
      <c r="C13" s="342"/>
      <c r="D13" s="348"/>
    </row>
    <row r="14" spans="1:4">
      <c r="A14" s="342">
        <v>8</v>
      </c>
      <c r="B14" s="350" t="s">
        <v>430</v>
      </c>
      <c r="C14" s="342"/>
      <c r="D14" s="342"/>
    </row>
    <row r="15" spans="1:4">
      <c r="A15" s="342">
        <v>9</v>
      </c>
      <c r="B15" s="350" t="s">
        <v>431</v>
      </c>
      <c r="C15" s="342"/>
      <c r="D15" s="342"/>
    </row>
    <row r="16" spans="1:4">
      <c r="A16" s="342">
        <v>10</v>
      </c>
      <c r="B16" s="350" t="s">
        <v>433</v>
      </c>
      <c r="C16" s="342"/>
      <c r="D16" s="342"/>
    </row>
    <row r="17" spans="1:4">
      <c r="A17" s="342">
        <v>11</v>
      </c>
      <c r="B17" s="350" t="s">
        <v>635</v>
      </c>
      <c r="C17" s="342"/>
      <c r="D17" s="348"/>
    </row>
    <row r="18" spans="1:4">
      <c r="A18" s="313">
        <v>12</v>
      </c>
      <c r="B18" s="349" t="s">
        <v>423</v>
      </c>
      <c r="C18" s="313">
        <f>C7+C8+C9-C10</f>
        <v>0</v>
      </c>
      <c r="D18" s="348"/>
    </row>
    <row r="21" spans="1:4">
      <c r="B21" s="284"/>
    </row>
    <row r="22" spans="1:4">
      <c r="B22" s="284"/>
    </row>
    <row r="23" spans="1:4">
      <c r="B23" s="285"/>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28"/>
  <sheetViews>
    <sheetView showGridLines="0" zoomScale="80" zoomScaleNormal="80" workbookViewId="0">
      <selection activeCell="F36" sqref="F36"/>
    </sheetView>
  </sheetViews>
  <sheetFormatPr defaultColWidth="9.109375" defaultRowHeight="12"/>
  <cols>
    <col min="1" max="1" width="11.88671875" style="335" bestFit="1" customWidth="1"/>
    <col min="2" max="2" width="40" style="335" customWidth="1"/>
    <col min="3" max="3" width="5.109375" style="335" bestFit="1" customWidth="1"/>
    <col min="4" max="4" width="3.33203125" style="335" customWidth="1"/>
    <col min="5" max="5" width="14" style="335" bestFit="1" customWidth="1"/>
    <col min="6" max="6" width="21.88671875" style="335" bestFit="1" customWidth="1"/>
    <col min="7" max="7" width="14.88671875" style="335" bestFit="1" customWidth="1"/>
    <col min="8" max="8" width="3.33203125" style="335" customWidth="1"/>
    <col min="9" max="9" width="14" style="335" bestFit="1" customWidth="1"/>
    <col min="10" max="10" width="21.88671875" style="335" bestFit="1" customWidth="1"/>
    <col min="11" max="11" width="14.88671875" style="335" bestFit="1" customWidth="1"/>
    <col min="12" max="12" width="2.109375" style="335" customWidth="1"/>
    <col min="13" max="13" width="14" style="335" bestFit="1" customWidth="1"/>
    <col min="14" max="14" width="21.88671875" style="335" bestFit="1" customWidth="1"/>
    <col min="15" max="15" width="21.6640625" style="335" bestFit="1" customWidth="1"/>
    <col min="16" max="16" width="22.109375" style="335" customWidth="1"/>
    <col min="17" max="18" width="19.77734375" style="335" bestFit="1" customWidth="1"/>
    <col min="19" max="19" width="13.21875" style="335" bestFit="1" customWidth="1"/>
    <col min="20" max="20" width="2.44140625" style="335" customWidth="1"/>
    <col min="21" max="21" width="14" style="335" bestFit="1" customWidth="1"/>
    <col min="22" max="22" width="21.88671875" style="335" bestFit="1" customWidth="1"/>
    <col min="23" max="23" width="21.6640625" style="335" bestFit="1" customWidth="1"/>
    <col min="24" max="24" width="21.77734375" style="335" bestFit="1" customWidth="1"/>
    <col min="25" max="26" width="19.77734375" style="335" bestFit="1" customWidth="1"/>
    <col min="27" max="27" width="13.21875" style="335" bestFit="1" customWidth="1"/>
    <col min="28" max="28" width="20" style="335" customWidth="1"/>
    <col min="29" max="16384" width="9.109375" style="335"/>
  </cols>
  <sheetData>
    <row r="1" spans="1:28" ht="13.8">
      <c r="A1" s="284" t="s">
        <v>30</v>
      </c>
      <c r="B1" s="322" t="str">
        <f>'Info '!C2</f>
        <v>JSC Pave Bank Georgia</v>
      </c>
    </row>
    <row r="2" spans="1:28">
      <c r="A2" s="284" t="s">
        <v>31</v>
      </c>
      <c r="B2" s="321">
        <f>'1. key ratios '!B2</f>
        <v>46203</v>
      </c>
      <c r="C2" s="336"/>
    </row>
    <row r="3" spans="1:28">
      <c r="A3" s="285" t="s">
        <v>434</v>
      </c>
    </row>
    <row r="5" spans="1:28" ht="15" customHeight="1">
      <c r="A5" s="782" t="s">
        <v>649</v>
      </c>
      <c r="B5" s="783"/>
      <c r="C5" s="788" t="s">
        <v>435</v>
      </c>
      <c r="D5" s="789"/>
      <c r="E5" s="789"/>
      <c r="F5" s="789"/>
      <c r="G5" s="789"/>
      <c r="H5" s="789"/>
      <c r="I5" s="789"/>
      <c r="J5" s="789"/>
      <c r="K5" s="789"/>
      <c r="L5" s="789"/>
      <c r="M5" s="789"/>
      <c r="N5" s="789"/>
      <c r="O5" s="789"/>
      <c r="P5" s="789"/>
      <c r="Q5" s="789"/>
      <c r="R5" s="789"/>
      <c r="S5" s="789"/>
      <c r="T5" s="360"/>
      <c r="U5" s="360"/>
      <c r="V5" s="360"/>
      <c r="W5" s="360"/>
      <c r="X5" s="360"/>
      <c r="Y5" s="360"/>
      <c r="Z5" s="360"/>
      <c r="AA5" s="359"/>
      <c r="AB5" s="354"/>
    </row>
    <row r="6" spans="1:28" ht="12" customHeight="1">
      <c r="A6" s="784"/>
      <c r="B6" s="785"/>
      <c r="C6" s="790" t="s">
        <v>64</v>
      </c>
      <c r="D6" s="792" t="s">
        <v>648</v>
      </c>
      <c r="E6" s="792"/>
      <c r="F6" s="792"/>
      <c r="G6" s="792"/>
      <c r="H6" s="792" t="s">
        <v>647</v>
      </c>
      <c r="I6" s="792"/>
      <c r="J6" s="792"/>
      <c r="K6" s="792"/>
      <c r="L6" s="357"/>
      <c r="M6" s="793" t="s">
        <v>646</v>
      </c>
      <c r="N6" s="793"/>
      <c r="O6" s="793"/>
      <c r="P6" s="793"/>
      <c r="Q6" s="793"/>
      <c r="R6" s="793"/>
      <c r="S6" s="773"/>
      <c r="T6" s="358"/>
      <c r="U6" s="781" t="s">
        <v>645</v>
      </c>
      <c r="V6" s="781"/>
      <c r="W6" s="781"/>
      <c r="X6" s="781"/>
      <c r="Y6" s="781"/>
      <c r="Z6" s="781"/>
      <c r="AA6" s="774"/>
      <c r="AB6" s="357"/>
    </row>
    <row r="7" spans="1:28" ht="24">
      <c r="A7" s="786"/>
      <c r="B7" s="787"/>
      <c r="C7" s="791"/>
      <c r="D7" s="356"/>
      <c r="E7" s="332" t="s">
        <v>436</v>
      </c>
      <c r="F7" s="332" t="s">
        <v>643</v>
      </c>
      <c r="G7" s="334" t="s">
        <v>644</v>
      </c>
      <c r="H7" s="336"/>
      <c r="I7" s="332" t="s">
        <v>436</v>
      </c>
      <c r="J7" s="332" t="s">
        <v>643</v>
      </c>
      <c r="K7" s="334" t="s">
        <v>644</v>
      </c>
      <c r="L7" s="355"/>
      <c r="M7" s="332" t="s">
        <v>436</v>
      </c>
      <c r="N7" s="332" t="s">
        <v>643</v>
      </c>
      <c r="O7" s="332" t="s">
        <v>642</v>
      </c>
      <c r="P7" s="332" t="s">
        <v>641</v>
      </c>
      <c r="Q7" s="332" t="s">
        <v>640</v>
      </c>
      <c r="R7" s="332" t="s">
        <v>639</v>
      </c>
      <c r="S7" s="332" t="s">
        <v>638</v>
      </c>
      <c r="T7" s="355"/>
      <c r="U7" s="332" t="s">
        <v>436</v>
      </c>
      <c r="V7" s="332" t="s">
        <v>643</v>
      </c>
      <c r="W7" s="332" t="s">
        <v>642</v>
      </c>
      <c r="X7" s="332" t="s">
        <v>641</v>
      </c>
      <c r="Y7" s="332" t="s">
        <v>640</v>
      </c>
      <c r="Z7" s="332" t="s">
        <v>639</v>
      </c>
      <c r="AA7" s="332" t="s">
        <v>638</v>
      </c>
      <c r="AB7" s="354"/>
    </row>
    <row r="8" spans="1:28">
      <c r="A8" s="353">
        <v>1</v>
      </c>
      <c r="B8" s="328" t="s">
        <v>437</v>
      </c>
      <c r="C8" s="328"/>
      <c r="D8" s="324"/>
      <c r="E8" s="324"/>
      <c r="F8" s="324"/>
      <c r="G8" s="324"/>
      <c r="H8" s="324"/>
      <c r="I8" s="324"/>
      <c r="J8" s="324"/>
      <c r="K8" s="324"/>
      <c r="L8" s="324"/>
      <c r="M8" s="324"/>
      <c r="N8" s="324"/>
      <c r="O8" s="324"/>
      <c r="P8" s="324"/>
      <c r="Q8" s="324"/>
      <c r="R8" s="324"/>
      <c r="S8" s="324"/>
      <c r="T8" s="324"/>
      <c r="U8" s="324"/>
      <c r="V8" s="324"/>
      <c r="W8" s="324"/>
      <c r="X8" s="324"/>
      <c r="Y8" s="324"/>
      <c r="Z8" s="324"/>
      <c r="AA8" s="324"/>
    </row>
    <row r="9" spans="1:28">
      <c r="A9" s="324">
        <v>1.1000000000000001</v>
      </c>
      <c r="B9" s="344" t="s">
        <v>438</v>
      </c>
      <c r="C9" s="344"/>
      <c r="D9" s="324"/>
      <c r="E9" s="324"/>
      <c r="F9" s="324"/>
      <c r="G9" s="324"/>
      <c r="H9" s="324"/>
      <c r="I9" s="324"/>
      <c r="J9" s="324"/>
      <c r="K9" s="324"/>
      <c r="L9" s="324"/>
      <c r="M9" s="324"/>
      <c r="N9" s="324"/>
      <c r="O9" s="324"/>
      <c r="P9" s="324"/>
      <c r="Q9" s="324"/>
      <c r="R9" s="324"/>
      <c r="S9" s="324"/>
      <c r="T9" s="324"/>
      <c r="U9" s="324"/>
      <c r="V9" s="324"/>
      <c r="W9" s="324"/>
      <c r="X9" s="324"/>
      <c r="Y9" s="324"/>
      <c r="Z9" s="324"/>
      <c r="AA9" s="324"/>
    </row>
    <row r="10" spans="1:28">
      <c r="A10" s="324">
        <v>1.2</v>
      </c>
      <c r="B10" s="344" t="s">
        <v>439</v>
      </c>
      <c r="C10" s="34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row>
    <row r="11" spans="1:28">
      <c r="A11" s="324">
        <v>1.3</v>
      </c>
      <c r="B11" s="344" t="s">
        <v>440</v>
      </c>
      <c r="C11" s="344"/>
      <c r="D11" s="324"/>
      <c r="E11" s="324"/>
      <c r="F11" s="324"/>
      <c r="G11" s="324"/>
      <c r="H11" s="324"/>
      <c r="I11" s="324"/>
      <c r="J11" s="324"/>
      <c r="K11" s="324"/>
      <c r="L11" s="324"/>
      <c r="M11" s="324"/>
      <c r="N11" s="324"/>
      <c r="O11" s="324"/>
      <c r="P11" s="324"/>
      <c r="Q11" s="324"/>
      <c r="R11" s="324"/>
      <c r="S11" s="324"/>
      <c r="T11" s="324"/>
      <c r="U11" s="324"/>
      <c r="V11" s="324"/>
      <c r="W11" s="324"/>
      <c r="X11" s="324"/>
      <c r="Y11" s="324"/>
      <c r="Z11" s="324"/>
      <c r="AA11" s="324"/>
    </row>
    <row r="12" spans="1:28">
      <c r="A12" s="324">
        <v>1.4</v>
      </c>
      <c r="B12" s="344" t="s">
        <v>441</v>
      </c>
      <c r="C12" s="344"/>
      <c r="D12" s="324"/>
      <c r="E12" s="324"/>
      <c r="F12" s="324"/>
      <c r="G12" s="324"/>
      <c r="H12" s="324"/>
      <c r="I12" s="324"/>
      <c r="J12" s="324"/>
      <c r="K12" s="324"/>
      <c r="L12" s="324"/>
      <c r="M12" s="324"/>
      <c r="N12" s="324"/>
      <c r="O12" s="324"/>
      <c r="P12" s="324"/>
      <c r="Q12" s="324"/>
      <c r="R12" s="324"/>
      <c r="S12" s="324"/>
      <c r="T12" s="324"/>
      <c r="U12" s="324"/>
      <c r="V12" s="324"/>
      <c r="W12" s="324"/>
      <c r="X12" s="324"/>
      <c r="Y12" s="324"/>
      <c r="Z12" s="324"/>
      <c r="AA12" s="324"/>
    </row>
    <row r="13" spans="1:28">
      <c r="A13" s="324">
        <v>1.5</v>
      </c>
      <c r="B13" s="344" t="s">
        <v>442</v>
      </c>
      <c r="C13" s="344"/>
      <c r="D13" s="324"/>
      <c r="E13" s="324"/>
      <c r="F13" s="324"/>
      <c r="G13" s="324"/>
      <c r="H13" s="324"/>
      <c r="I13" s="324"/>
      <c r="J13" s="324"/>
      <c r="K13" s="324"/>
      <c r="L13" s="324"/>
      <c r="M13" s="324"/>
      <c r="N13" s="324"/>
      <c r="O13" s="324"/>
      <c r="P13" s="324"/>
      <c r="Q13" s="324"/>
      <c r="R13" s="324"/>
      <c r="S13" s="324"/>
      <c r="T13" s="324"/>
      <c r="U13" s="324"/>
      <c r="V13" s="324"/>
      <c r="W13" s="324"/>
      <c r="X13" s="324"/>
      <c r="Y13" s="324"/>
      <c r="Z13" s="324"/>
      <c r="AA13" s="324"/>
    </row>
    <row r="14" spans="1:28">
      <c r="A14" s="324">
        <v>1.6</v>
      </c>
      <c r="B14" s="344" t="s">
        <v>443</v>
      </c>
      <c r="C14" s="344"/>
      <c r="D14" s="324"/>
      <c r="E14" s="324"/>
      <c r="F14" s="324"/>
      <c r="G14" s="324"/>
      <c r="H14" s="324"/>
      <c r="I14" s="324"/>
      <c r="J14" s="324"/>
      <c r="K14" s="324"/>
      <c r="L14" s="324"/>
      <c r="M14" s="324"/>
      <c r="N14" s="324"/>
      <c r="O14" s="324"/>
      <c r="P14" s="324"/>
      <c r="Q14" s="324"/>
      <c r="R14" s="324"/>
      <c r="S14" s="324"/>
      <c r="T14" s="324"/>
      <c r="U14" s="324"/>
      <c r="V14" s="324"/>
      <c r="W14" s="324"/>
      <c r="X14" s="324"/>
      <c r="Y14" s="324"/>
      <c r="Z14" s="324"/>
      <c r="AA14" s="324"/>
    </row>
    <row r="15" spans="1:28">
      <c r="A15" s="353">
        <v>2</v>
      </c>
      <c r="B15" s="328" t="s">
        <v>444</v>
      </c>
      <c r="C15" s="328"/>
      <c r="D15" s="324"/>
      <c r="E15" s="324"/>
      <c r="F15" s="324"/>
      <c r="G15" s="324"/>
      <c r="H15" s="324"/>
      <c r="I15" s="324"/>
      <c r="J15" s="324"/>
      <c r="K15" s="324"/>
      <c r="L15" s="324"/>
      <c r="M15" s="324"/>
      <c r="N15" s="324"/>
      <c r="O15" s="324"/>
      <c r="P15" s="324"/>
      <c r="Q15" s="324"/>
      <c r="R15" s="324"/>
      <c r="S15" s="324"/>
      <c r="T15" s="324"/>
      <c r="U15" s="324"/>
      <c r="V15" s="324"/>
      <c r="W15" s="324"/>
      <c r="X15" s="324"/>
      <c r="Y15" s="324"/>
      <c r="Z15" s="324"/>
      <c r="AA15" s="324"/>
    </row>
    <row r="16" spans="1:28">
      <c r="A16" s="324">
        <v>2.1</v>
      </c>
      <c r="B16" s="344" t="s">
        <v>438</v>
      </c>
      <c r="C16" s="344"/>
      <c r="D16" s="324"/>
      <c r="E16" s="324"/>
      <c r="F16" s="324"/>
      <c r="G16" s="324"/>
      <c r="H16" s="324"/>
      <c r="I16" s="324"/>
      <c r="J16" s="324"/>
      <c r="K16" s="324"/>
      <c r="L16" s="324"/>
      <c r="M16" s="324"/>
      <c r="N16" s="324"/>
      <c r="O16" s="324"/>
      <c r="P16" s="324"/>
      <c r="Q16" s="324"/>
      <c r="R16" s="324"/>
      <c r="S16" s="324"/>
      <c r="T16" s="324"/>
      <c r="U16" s="324"/>
      <c r="V16" s="324"/>
      <c r="W16" s="324"/>
      <c r="X16" s="324"/>
      <c r="Y16" s="324"/>
      <c r="Z16" s="324"/>
      <c r="AA16" s="324"/>
    </row>
    <row r="17" spans="1:27">
      <c r="A17" s="324">
        <v>2.2000000000000002</v>
      </c>
      <c r="B17" s="344" t="s">
        <v>439</v>
      </c>
      <c r="C17" s="344"/>
      <c r="D17" s="324"/>
      <c r="E17" s="324"/>
      <c r="F17" s="324"/>
      <c r="G17" s="324"/>
      <c r="H17" s="324"/>
      <c r="I17" s="324"/>
      <c r="J17" s="324"/>
      <c r="K17" s="324"/>
      <c r="L17" s="324"/>
      <c r="M17" s="324"/>
      <c r="N17" s="324"/>
      <c r="O17" s="324"/>
      <c r="P17" s="324"/>
      <c r="Q17" s="324"/>
      <c r="R17" s="324"/>
      <c r="S17" s="324"/>
      <c r="T17" s="324"/>
      <c r="U17" s="324"/>
      <c r="V17" s="324"/>
      <c r="W17" s="324"/>
      <c r="X17" s="324"/>
      <c r="Y17" s="324"/>
      <c r="Z17" s="324"/>
      <c r="AA17" s="324"/>
    </row>
    <row r="18" spans="1:27">
      <c r="A18" s="324">
        <v>2.2999999999999998</v>
      </c>
      <c r="B18" s="344" t="s">
        <v>440</v>
      </c>
      <c r="C18" s="344"/>
      <c r="D18" s="324"/>
      <c r="E18" s="324"/>
      <c r="F18" s="324"/>
      <c r="G18" s="324"/>
      <c r="H18" s="324"/>
      <c r="I18" s="324"/>
      <c r="J18" s="324"/>
      <c r="K18" s="324"/>
      <c r="L18" s="324"/>
      <c r="M18" s="324"/>
      <c r="N18" s="324"/>
      <c r="O18" s="324"/>
      <c r="P18" s="324"/>
      <c r="Q18" s="324"/>
      <c r="R18" s="324"/>
      <c r="S18" s="324"/>
      <c r="T18" s="324"/>
      <c r="U18" s="324"/>
      <c r="V18" s="324"/>
      <c r="W18" s="324"/>
      <c r="X18" s="324"/>
      <c r="Y18" s="324"/>
      <c r="Z18" s="324"/>
      <c r="AA18" s="324"/>
    </row>
    <row r="19" spans="1:27">
      <c r="A19" s="324">
        <v>2.4</v>
      </c>
      <c r="B19" s="344" t="s">
        <v>441</v>
      </c>
      <c r="C19" s="344"/>
      <c r="D19" s="324"/>
      <c r="E19" s="324"/>
      <c r="F19" s="324"/>
      <c r="G19" s="324"/>
      <c r="H19" s="324"/>
      <c r="I19" s="324"/>
      <c r="J19" s="324"/>
      <c r="K19" s="324"/>
      <c r="L19" s="324"/>
      <c r="M19" s="324"/>
      <c r="N19" s="324"/>
      <c r="O19" s="324"/>
      <c r="P19" s="324"/>
      <c r="Q19" s="324"/>
      <c r="R19" s="324"/>
      <c r="S19" s="324"/>
      <c r="T19" s="324"/>
      <c r="U19" s="324"/>
      <c r="V19" s="324"/>
      <c r="W19" s="324"/>
      <c r="X19" s="324"/>
      <c r="Y19" s="324"/>
      <c r="Z19" s="324"/>
      <c r="AA19" s="324"/>
    </row>
    <row r="20" spans="1:27">
      <c r="A20" s="324">
        <v>2.5</v>
      </c>
      <c r="B20" s="344" t="s">
        <v>442</v>
      </c>
      <c r="C20" s="344"/>
      <c r="D20" s="324"/>
      <c r="E20" s="324"/>
      <c r="F20" s="324"/>
      <c r="G20" s="324"/>
      <c r="H20" s="324"/>
      <c r="I20" s="324"/>
      <c r="J20" s="324"/>
      <c r="K20" s="324"/>
      <c r="L20" s="324"/>
      <c r="M20" s="324"/>
      <c r="N20" s="324"/>
      <c r="O20" s="324"/>
      <c r="P20" s="324"/>
      <c r="Q20" s="324"/>
      <c r="R20" s="324"/>
      <c r="S20" s="324"/>
      <c r="T20" s="324"/>
      <c r="U20" s="324"/>
      <c r="V20" s="324"/>
      <c r="W20" s="324"/>
      <c r="X20" s="324"/>
      <c r="Y20" s="324"/>
      <c r="Z20" s="324"/>
      <c r="AA20" s="324"/>
    </row>
    <row r="21" spans="1:27">
      <c r="A21" s="324">
        <v>2.6</v>
      </c>
      <c r="B21" s="344" t="s">
        <v>443</v>
      </c>
      <c r="C21" s="344"/>
      <c r="D21" s="324"/>
      <c r="E21" s="324"/>
      <c r="F21" s="324"/>
      <c r="G21" s="324"/>
      <c r="H21" s="324"/>
      <c r="I21" s="324"/>
      <c r="J21" s="324"/>
      <c r="K21" s="324"/>
      <c r="L21" s="324"/>
      <c r="M21" s="324"/>
      <c r="N21" s="324"/>
      <c r="O21" s="324"/>
      <c r="P21" s="324"/>
      <c r="Q21" s="324"/>
      <c r="R21" s="324"/>
      <c r="S21" s="324"/>
      <c r="T21" s="324"/>
      <c r="U21" s="324"/>
      <c r="V21" s="324"/>
      <c r="W21" s="324"/>
      <c r="X21" s="324"/>
      <c r="Y21" s="324"/>
      <c r="Z21" s="324"/>
      <c r="AA21" s="324"/>
    </row>
    <row r="22" spans="1:27">
      <c r="A22" s="353">
        <v>3</v>
      </c>
      <c r="B22" s="328" t="s">
        <v>484</v>
      </c>
      <c r="C22" s="328"/>
      <c r="D22" s="328"/>
      <c r="E22" s="352"/>
      <c r="F22" s="352"/>
      <c r="G22" s="352"/>
      <c r="H22" s="328"/>
      <c r="I22" s="352"/>
      <c r="J22" s="352"/>
      <c r="K22" s="352"/>
      <c r="L22" s="328"/>
      <c r="M22" s="352"/>
      <c r="N22" s="352"/>
      <c r="O22" s="352"/>
      <c r="P22" s="352"/>
      <c r="Q22" s="352"/>
      <c r="R22" s="352"/>
      <c r="S22" s="352"/>
      <c r="T22" s="328"/>
      <c r="U22" s="352"/>
      <c r="V22" s="352"/>
      <c r="W22" s="352"/>
      <c r="X22" s="352"/>
      <c r="Y22" s="352"/>
      <c r="Z22" s="352"/>
      <c r="AA22" s="352"/>
    </row>
    <row r="23" spans="1:27">
      <c r="A23" s="324">
        <v>3.1</v>
      </c>
      <c r="B23" s="344" t="s">
        <v>438</v>
      </c>
      <c r="C23" s="344"/>
      <c r="D23" s="328"/>
      <c r="E23" s="352"/>
      <c r="F23" s="352"/>
      <c r="G23" s="352"/>
      <c r="H23" s="328"/>
      <c r="I23" s="352"/>
      <c r="J23" s="352"/>
      <c r="K23" s="352"/>
      <c r="L23" s="328"/>
      <c r="M23" s="352"/>
      <c r="N23" s="352"/>
      <c r="O23" s="352"/>
      <c r="P23" s="352"/>
      <c r="Q23" s="352"/>
      <c r="R23" s="352"/>
      <c r="S23" s="352"/>
      <c r="T23" s="328"/>
      <c r="U23" s="352"/>
      <c r="V23" s="352"/>
      <c r="W23" s="352"/>
      <c r="X23" s="352"/>
      <c r="Y23" s="352"/>
      <c r="Z23" s="352"/>
      <c r="AA23" s="352"/>
    </row>
    <row r="24" spans="1:27">
      <c r="A24" s="324">
        <v>3.2</v>
      </c>
      <c r="B24" s="344" t="s">
        <v>439</v>
      </c>
      <c r="C24" s="344"/>
      <c r="D24" s="328"/>
      <c r="E24" s="352"/>
      <c r="F24" s="352"/>
      <c r="G24" s="352"/>
      <c r="H24" s="328"/>
      <c r="I24" s="352"/>
      <c r="J24" s="352"/>
      <c r="K24" s="352"/>
      <c r="L24" s="328"/>
      <c r="M24" s="352"/>
      <c r="N24" s="352"/>
      <c r="O24" s="352"/>
      <c r="P24" s="352"/>
      <c r="Q24" s="352"/>
      <c r="R24" s="352"/>
      <c r="S24" s="352"/>
      <c r="T24" s="328"/>
      <c r="U24" s="352"/>
      <c r="V24" s="352"/>
      <c r="W24" s="352"/>
      <c r="X24" s="352"/>
      <c r="Y24" s="352"/>
      <c r="Z24" s="352"/>
      <c r="AA24" s="352"/>
    </row>
    <row r="25" spans="1:27">
      <c r="A25" s="324">
        <v>3.3</v>
      </c>
      <c r="B25" s="344" t="s">
        <v>440</v>
      </c>
      <c r="C25" s="344"/>
      <c r="D25" s="328"/>
      <c r="E25" s="352"/>
      <c r="F25" s="352"/>
      <c r="G25" s="352"/>
      <c r="H25" s="328"/>
      <c r="I25" s="352"/>
      <c r="J25" s="352"/>
      <c r="K25" s="352"/>
      <c r="L25" s="328"/>
      <c r="M25" s="352"/>
      <c r="N25" s="352"/>
      <c r="O25" s="352"/>
      <c r="P25" s="352"/>
      <c r="Q25" s="352"/>
      <c r="R25" s="352"/>
      <c r="S25" s="352"/>
      <c r="T25" s="328"/>
      <c r="U25" s="352"/>
      <c r="V25" s="352"/>
      <c r="W25" s="352"/>
      <c r="X25" s="352"/>
      <c r="Y25" s="352"/>
      <c r="Z25" s="352"/>
      <c r="AA25" s="352"/>
    </row>
    <row r="26" spans="1:27">
      <c r="A26" s="324">
        <v>3.4</v>
      </c>
      <c r="B26" s="344" t="s">
        <v>441</v>
      </c>
      <c r="C26" s="344"/>
      <c r="D26" s="328"/>
      <c r="E26" s="352"/>
      <c r="F26" s="352"/>
      <c r="G26" s="352"/>
      <c r="H26" s="328"/>
      <c r="I26" s="352"/>
      <c r="J26" s="352"/>
      <c r="K26" s="352"/>
      <c r="L26" s="328"/>
      <c r="M26" s="352"/>
      <c r="N26" s="352"/>
      <c r="O26" s="352"/>
      <c r="P26" s="352"/>
      <c r="Q26" s="352"/>
      <c r="R26" s="352"/>
      <c r="S26" s="352"/>
      <c r="T26" s="328"/>
      <c r="U26" s="352"/>
      <c r="V26" s="352"/>
      <c r="W26" s="352"/>
      <c r="X26" s="352"/>
      <c r="Y26" s="352"/>
      <c r="Z26" s="352"/>
      <c r="AA26" s="352"/>
    </row>
    <row r="27" spans="1:27">
      <c r="A27" s="324">
        <v>3.5</v>
      </c>
      <c r="B27" s="344" t="s">
        <v>442</v>
      </c>
      <c r="C27" s="344"/>
      <c r="D27" s="328"/>
      <c r="E27" s="352"/>
      <c r="F27" s="352"/>
      <c r="G27" s="352"/>
      <c r="H27" s="328"/>
      <c r="I27" s="352"/>
      <c r="J27" s="352"/>
      <c r="K27" s="352"/>
      <c r="L27" s="328"/>
      <c r="M27" s="352"/>
      <c r="N27" s="352"/>
      <c r="O27" s="352"/>
      <c r="P27" s="352"/>
      <c r="Q27" s="352"/>
      <c r="R27" s="352"/>
      <c r="S27" s="352"/>
      <c r="T27" s="328"/>
      <c r="U27" s="352"/>
      <c r="V27" s="352"/>
      <c r="W27" s="352"/>
      <c r="X27" s="352"/>
      <c r="Y27" s="352"/>
      <c r="Z27" s="352"/>
      <c r="AA27" s="352"/>
    </row>
    <row r="28" spans="1:27">
      <c r="A28" s="324">
        <v>3.6</v>
      </c>
      <c r="B28" s="344" t="s">
        <v>443</v>
      </c>
      <c r="C28" s="344"/>
      <c r="D28" s="328"/>
      <c r="E28" s="352"/>
      <c r="F28" s="352"/>
      <c r="G28" s="352"/>
      <c r="H28" s="328"/>
      <c r="I28" s="352"/>
      <c r="J28" s="352"/>
      <c r="K28" s="352"/>
      <c r="L28" s="328"/>
      <c r="M28" s="352"/>
      <c r="N28" s="352"/>
      <c r="O28" s="352"/>
      <c r="P28" s="352"/>
      <c r="Q28" s="352"/>
      <c r="R28" s="352"/>
      <c r="S28" s="352"/>
      <c r="T28" s="328"/>
      <c r="U28" s="352"/>
      <c r="V28" s="352"/>
      <c r="W28" s="352"/>
      <c r="X28" s="352"/>
      <c r="Y28" s="352"/>
      <c r="Z28" s="352"/>
      <c r="AA28" s="352"/>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22"/>
  <sheetViews>
    <sheetView showGridLines="0" zoomScale="80" zoomScaleNormal="80" workbookViewId="0">
      <selection activeCell="J34" sqref="J34"/>
    </sheetView>
  </sheetViews>
  <sheetFormatPr defaultColWidth="9.109375" defaultRowHeight="12"/>
  <cols>
    <col min="1" max="1" width="11.88671875" style="335" bestFit="1" customWidth="1"/>
    <col min="2" max="2" width="42.44140625" style="335" customWidth="1"/>
    <col min="3" max="3" width="5.109375" style="335" bestFit="1" customWidth="1"/>
    <col min="4" max="4" width="2.6640625" style="335" customWidth="1"/>
    <col min="5" max="5" width="14" style="335" bestFit="1" customWidth="1"/>
    <col min="6" max="6" width="15.77734375" style="335" bestFit="1" customWidth="1"/>
    <col min="7" max="7" width="14.88671875" style="335" bestFit="1" customWidth="1"/>
    <col min="8" max="8" width="2.6640625" style="335" customWidth="1"/>
    <col min="9" max="9" width="14" style="335" bestFit="1" customWidth="1"/>
    <col min="10" max="10" width="15.77734375" style="335" bestFit="1" customWidth="1"/>
    <col min="11" max="11" width="14.88671875" style="335" bestFit="1" customWidth="1"/>
    <col min="12" max="12" width="2.6640625" style="335" customWidth="1"/>
    <col min="13" max="13" width="14" style="335" bestFit="1" customWidth="1"/>
    <col min="14" max="14" width="21.88671875" style="335" bestFit="1" customWidth="1"/>
    <col min="15" max="15" width="21.6640625" style="335" bestFit="1" customWidth="1"/>
    <col min="16" max="16" width="21.77734375" style="335" bestFit="1" customWidth="1"/>
    <col min="17" max="18" width="19.77734375" style="335" bestFit="1" customWidth="1"/>
    <col min="19" max="19" width="13.21875" style="335" bestFit="1" customWidth="1"/>
    <col min="20" max="20" width="2.6640625" style="335" customWidth="1"/>
    <col min="21" max="21" width="14" style="335" bestFit="1" customWidth="1"/>
    <col min="22" max="22" width="21.88671875" style="335" bestFit="1" customWidth="1"/>
    <col min="23" max="23" width="21.6640625" style="335" bestFit="1" customWidth="1"/>
    <col min="24" max="24" width="21.77734375" style="335" bestFit="1" customWidth="1"/>
    <col min="25" max="26" width="19.77734375" style="335" bestFit="1" customWidth="1"/>
    <col min="27" max="27" width="13.21875" style="335" bestFit="1" customWidth="1"/>
    <col min="28" max="16384" width="9.109375" style="335"/>
  </cols>
  <sheetData>
    <row r="1" spans="1:27" ht="13.8">
      <c r="A1" s="284" t="s">
        <v>30</v>
      </c>
      <c r="B1" s="322" t="str">
        <f>'Info '!C2</f>
        <v>JSC Pave Bank Georgia</v>
      </c>
    </row>
    <row r="2" spans="1:27">
      <c r="A2" s="284" t="s">
        <v>31</v>
      </c>
      <c r="B2" s="321">
        <f>'1. key ratios '!B2</f>
        <v>46203</v>
      </c>
    </row>
    <row r="3" spans="1:27">
      <c r="A3" s="285" t="s">
        <v>446</v>
      </c>
      <c r="C3" s="337"/>
    </row>
    <row r="4" spans="1:27" ht="12.6" thickBot="1">
      <c r="A4" s="285"/>
      <c r="B4" s="337"/>
      <c r="C4" s="337"/>
    </row>
    <row r="5" spans="1:27" ht="13.5" customHeight="1">
      <c r="A5" s="794" t="s">
        <v>652</v>
      </c>
      <c r="B5" s="795"/>
      <c r="C5" s="803" t="s">
        <v>651</v>
      </c>
      <c r="D5" s="804"/>
      <c r="E5" s="804"/>
      <c r="F5" s="804"/>
      <c r="G5" s="804"/>
      <c r="H5" s="804"/>
      <c r="I5" s="804"/>
      <c r="J5" s="804"/>
      <c r="K5" s="804"/>
      <c r="L5" s="804"/>
      <c r="M5" s="804"/>
      <c r="N5" s="804"/>
      <c r="O5" s="804"/>
      <c r="P5" s="804"/>
      <c r="Q5" s="804"/>
      <c r="R5" s="804"/>
      <c r="S5" s="805"/>
      <c r="T5" s="360"/>
      <c r="U5" s="360"/>
      <c r="V5" s="360"/>
      <c r="W5" s="360"/>
      <c r="X5" s="360"/>
      <c r="Y5" s="360"/>
      <c r="Z5" s="360"/>
      <c r="AA5" s="359"/>
    </row>
    <row r="6" spans="1:27" ht="12" customHeight="1">
      <c r="A6" s="796"/>
      <c r="B6" s="797"/>
      <c r="C6" s="800" t="s">
        <v>64</v>
      </c>
      <c r="D6" s="792" t="s">
        <v>648</v>
      </c>
      <c r="E6" s="792"/>
      <c r="F6" s="792"/>
      <c r="G6" s="792"/>
      <c r="H6" s="792" t="s">
        <v>647</v>
      </c>
      <c r="I6" s="792"/>
      <c r="J6" s="792"/>
      <c r="K6" s="792"/>
      <c r="L6" s="357"/>
      <c r="M6" s="793" t="s">
        <v>646</v>
      </c>
      <c r="N6" s="793"/>
      <c r="O6" s="793"/>
      <c r="P6" s="793"/>
      <c r="Q6" s="793"/>
      <c r="R6" s="793"/>
      <c r="S6" s="802"/>
      <c r="T6" s="360"/>
      <c r="U6" s="781" t="s">
        <v>645</v>
      </c>
      <c r="V6" s="781"/>
      <c r="W6" s="781"/>
      <c r="X6" s="781"/>
      <c r="Y6" s="781"/>
      <c r="Z6" s="781"/>
      <c r="AA6" s="774"/>
    </row>
    <row r="7" spans="1:27" ht="24">
      <c r="A7" s="798"/>
      <c r="B7" s="799"/>
      <c r="C7" s="801"/>
      <c r="D7" s="356"/>
      <c r="E7" s="332" t="s">
        <v>436</v>
      </c>
      <c r="F7" s="332" t="s">
        <v>643</v>
      </c>
      <c r="G7" s="334" t="s">
        <v>644</v>
      </c>
      <c r="H7" s="336"/>
      <c r="I7" s="332" t="s">
        <v>436</v>
      </c>
      <c r="J7" s="332" t="s">
        <v>643</v>
      </c>
      <c r="K7" s="334" t="s">
        <v>644</v>
      </c>
      <c r="L7" s="355"/>
      <c r="M7" s="332" t="s">
        <v>436</v>
      </c>
      <c r="N7" s="332" t="s">
        <v>643</v>
      </c>
      <c r="O7" s="332" t="s">
        <v>642</v>
      </c>
      <c r="P7" s="332" t="s">
        <v>641</v>
      </c>
      <c r="Q7" s="332" t="s">
        <v>640</v>
      </c>
      <c r="R7" s="332" t="s">
        <v>639</v>
      </c>
      <c r="S7" s="394" t="s">
        <v>638</v>
      </c>
      <c r="T7" s="393"/>
      <c r="U7" s="332" t="s">
        <v>436</v>
      </c>
      <c r="V7" s="332" t="s">
        <v>643</v>
      </c>
      <c r="W7" s="332" t="s">
        <v>642</v>
      </c>
      <c r="X7" s="332" t="s">
        <v>641</v>
      </c>
      <c r="Y7" s="332" t="s">
        <v>640</v>
      </c>
      <c r="Z7" s="332" t="s">
        <v>639</v>
      </c>
      <c r="AA7" s="332" t="s">
        <v>638</v>
      </c>
    </row>
    <row r="8" spans="1:27">
      <c r="A8" s="392">
        <v>1</v>
      </c>
      <c r="B8" s="391" t="s">
        <v>437</v>
      </c>
      <c r="C8" s="390"/>
      <c r="D8" s="324"/>
      <c r="E8" s="324"/>
      <c r="F8" s="324"/>
      <c r="G8" s="324"/>
      <c r="H8" s="324"/>
      <c r="I8" s="324"/>
      <c r="J8" s="324"/>
      <c r="K8" s="324"/>
      <c r="L8" s="324"/>
      <c r="M8" s="324"/>
      <c r="N8" s="324"/>
      <c r="O8" s="324"/>
      <c r="P8" s="324"/>
      <c r="Q8" s="324"/>
      <c r="R8" s="324"/>
      <c r="S8" s="367"/>
      <c r="T8" s="368"/>
      <c r="U8" s="324"/>
      <c r="V8" s="324"/>
      <c r="W8" s="324"/>
      <c r="X8" s="324"/>
      <c r="Y8" s="324"/>
      <c r="Z8" s="324"/>
      <c r="AA8" s="367"/>
    </row>
    <row r="9" spans="1:27">
      <c r="A9" s="383">
        <v>1.1000000000000001</v>
      </c>
      <c r="B9" s="389" t="s">
        <v>447</v>
      </c>
      <c r="C9" s="383"/>
      <c r="D9" s="324"/>
      <c r="E9" s="324"/>
      <c r="F9" s="324"/>
      <c r="G9" s="324"/>
      <c r="H9" s="324"/>
      <c r="I9" s="324"/>
      <c r="J9" s="324"/>
      <c r="K9" s="324"/>
      <c r="L9" s="324"/>
      <c r="M9" s="324"/>
      <c r="N9" s="324"/>
      <c r="O9" s="324"/>
      <c r="P9" s="324"/>
      <c r="Q9" s="324"/>
      <c r="R9" s="324"/>
      <c r="S9" s="367"/>
      <c r="T9" s="368"/>
      <c r="U9" s="324"/>
      <c r="V9" s="324"/>
      <c r="W9" s="324"/>
      <c r="X9" s="324"/>
      <c r="Y9" s="324"/>
      <c r="Z9" s="324"/>
      <c r="AA9" s="367"/>
    </row>
    <row r="10" spans="1:27">
      <c r="A10" s="387" t="s">
        <v>14</v>
      </c>
      <c r="B10" s="388" t="s">
        <v>448</v>
      </c>
      <c r="C10" s="387"/>
      <c r="D10" s="324"/>
      <c r="E10" s="324"/>
      <c r="F10" s="324"/>
      <c r="G10" s="324"/>
      <c r="H10" s="324"/>
      <c r="I10" s="324"/>
      <c r="J10" s="324"/>
      <c r="K10" s="324"/>
      <c r="L10" s="324"/>
      <c r="M10" s="324"/>
      <c r="N10" s="324"/>
      <c r="O10" s="324"/>
      <c r="P10" s="324"/>
      <c r="Q10" s="324"/>
      <c r="R10" s="324"/>
      <c r="S10" s="367"/>
      <c r="T10" s="368"/>
      <c r="U10" s="324"/>
      <c r="V10" s="324"/>
      <c r="W10" s="324"/>
      <c r="X10" s="324"/>
      <c r="Y10" s="324"/>
      <c r="Z10" s="324"/>
      <c r="AA10" s="367"/>
    </row>
    <row r="11" spans="1:27">
      <c r="A11" s="385" t="s">
        <v>449</v>
      </c>
      <c r="B11" s="386" t="s">
        <v>450</v>
      </c>
      <c r="C11" s="385"/>
      <c r="D11" s="324"/>
      <c r="E11" s="324"/>
      <c r="F11" s="324"/>
      <c r="G11" s="324"/>
      <c r="H11" s="324"/>
      <c r="I11" s="324"/>
      <c r="J11" s="324"/>
      <c r="K11" s="324"/>
      <c r="L11" s="324"/>
      <c r="M11" s="324"/>
      <c r="N11" s="324"/>
      <c r="O11" s="324"/>
      <c r="P11" s="324"/>
      <c r="Q11" s="324"/>
      <c r="R11" s="324"/>
      <c r="S11" s="367"/>
      <c r="T11" s="368"/>
      <c r="U11" s="324"/>
      <c r="V11" s="324"/>
      <c r="W11" s="324"/>
      <c r="X11" s="324"/>
      <c r="Y11" s="324"/>
      <c r="Z11" s="324"/>
      <c r="AA11" s="367"/>
    </row>
    <row r="12" spans="1:27">
      <c r="A12" s="385" t="s">
        <v>451</v>
      </c>
      <c r="B12" s="386" t="s">
        <v>452</v>
      </c>
      <c r="C12" s="385"/>
      <c r="D12" s="324"/>
      <c r="E12" s="324"/>
      <c r="F12" s="324"/>
      <c r="G12" s="324"/>
      <c r="H12" s="324"/>
      <c r="I12" s="324"/>
      <c r="J12" s="324"/>
      <c r="K12" s="324"/>
      <c r="L12" s="324"/>
      <c r="M12" s="324"/>
      <c r="N12" s="324"/>
      <c r="O12" s="324"/>
      <c r="P12" s="324"/>
      <c r="Q12" s="324"/>
      <c r="R12" s="324"/>
      <c r="S12" s="367"/>
      <c r="T12" s="368"/>
      <c r="U12" s="324"/>
      <c r="V12" s="324"/>
      <c r="W12" s="324"/>
      <c r="X12" s="324"/>
      <c r="Y12" s="324"/>
      <c r="Z12" s="324"/>
      <c r="AA12" s="367"/>
    </row>
    <row r="13" spans="1:27">
      <c r="A13" s="385" t="s">
        <v>453</v>
      </c>
      <c r="B13" s="386" t="s">
        <v>454</v>
      </c>
      <c r="C13" s="385"/>
      <c r="D13" s="324"/>
      <c r="E13" s="324"/>
      <c r="F13" s="324"/>
      <c r="G13" s="324"/>
      <c r="H13" s="324"/>
      <c r="I13" s="324"/>
      <c r="J13" s="324"/>
      <c r="K13" s="324"/>
      <c r="L13" s="324"/>
      <c r="M13" s="324"/>
      <c r="N13" s="324"/>
      <c r="O13" s="324"/>
      <c r="P13" s="324"/>
      <c r="Q13" s="324"/>
      <c r="R13" s="324"/>
      <c r="S13" s="367"/>
      <c r="T13" s="368"/>
      <c r="U13" s="324"/>
      <c r="V13" s="324"/>
      <c r="W13" s="324"/>
      <c r="X13" s="324"/>
      <c r="Y13" s="324"/>
      <c r="Z13" s="324"/>
      <c r="AA13" s="367"/>
    </row>
    <row r="14" spans="1:27">
      <c r="A14" s="385" t="s">
        <v>455</v>
      </c>
      <c r="B14" s="386" t="s">
        <v>456</v>
      </c>
      <c r="C14" s="385"/>
      <c r="D14" s="324"/>
      <c r="E14" s="324"/>
      <c r="F14" s="324"/>
      <c r="G14" s="324"/>
      <c r="H14" s="324"/>
      <c r="I14" s="324"/>
      <c r="J14" s="324"/>
      <c r="K14" s="324"/>
      <c r="L14" s="324"/>
      <c r="M14" s="324"/>
      <c r="N14" s="324"/>
      <c r="O14" s="324"/>
      <c r="P14" s="324"/>
      <c r="Q14" s="324"/>
      <c r="R14" s="324"/>
      <c r="S14" s="367"/>
      <c r="T14" s="368"/>
      <c r="U14" s="324"/>
      <c r="V14" s="324"/>
      <c r="W14" s="324"/>
      <c r="X14" s="324"/>
      <c r="Y14" s="324"/>
      <c r="Z14" s="324"/>
      <c r="AA14" s="367"/>
    </row>
    <row r="15" spans="1:27">
      <c r="A15" s="384">
        <v>1.2</v>
      </c>
      <c r="B15" s="382" t="s">
        <v>650</v>
      </c>
      <c r="C15" s="384"/>
      <c r="D15" s="324"/>
      <c r="E15" s="324"/>
      <c r="F15" s="324"/>
      <c r="G15" s="324"/>
      <c r="H15" s="324"/>
      <c r="I15" s="324"/>
      <c r="J15" s="324"/>
      <c r="K15" s="324"/>
      <c r="L15" s="324"/>
      <c r="M15" s="324"/>
      <c r="N15" s="324"/>
      <c r="O15" s="324"/>
      <c r="P15" s="324"/>
      <c r="Q15" s="324"/>
      <c r="R15" s="324"/>
      <c r="S15" s="367"/>
      <c r="T15" s="368"/>
      <c r="U15" s="324"/>
      <c r="V15" s="324"/>
      <c r="W15" s="324"/>
      <c r="X15" s="324"/>
      <c r="Y15" s="324"/>
      <c r="Z15" s="324"/>
      <c r="AA15" s="367"/>
    </row>
    <row r="16" spans="1:27">
      <c r="A16" s="383">
        <v>1.3</v>
      </c>
      <c r="B16" s="382" t="s">
        <v>495</v>
      </c>
      <c r="C16" s="381"/>
      <c r="D16" s="379"/>
      <c r="E16" s="379"/>
      <c r="F16" s="379"/>
      <c r="G16" s="379"/>
      <c r="H16" s="379"/>
      <c r="I16" s="379"/>
      <c r="J16" s="379"/>
      <c r="K16" s="379"/>
      <c r="L16" s="379"/>
      <c r="M16" s="379"/>
      <c r="N16" s="379"/>
      <c r="O16" s="379"/>
      <c r="P16" s="379"/>
      <c r="Q16" s="379"/>
      <c r="R16" s="379"/>
      <c r="S16" s="378"/>
      <c r="T16" s="380"/>
      <c r="U16" s="379"/>
      <c r="V16" s="379"/>
      <c r="W16" s="379"/>
      <c r="X16" s="379"/>
      <c r="Y16" s="379"/>
      <c r="Z16" s="379"/>
      <c r="AA16" s="378"/>
    </row>
    <row r="17" spans="1:27">
      <c r="A17" s="374" t="s">
        <v>457</v>
      </c>
      <c r="B17" s="377" t="s">
        <v>458</v>
      </c>
      <c r="C17" s="376"/>
      <c r="D17" s="324"/>
      <c r="E17" s="324"/>
      <c r="F17" s="324"/>
      <c r="G17" s="324"/>
      <c r="H17" s="324"/>
      <c r="I17" s="324"/>
      <c r="J17" s="324"/>
      <c r="K17" s="324"/>
      <c r="L17" s="324"/>
      <c r="M17" s="324"/>
      <c r="N17" s="324"/>
      <c r="O17" s="324"/>
      <c r="P17" s="324"/>
      <c r="Q17" s="324"/>
      <c r="R17" s="324"/>
      <c r="S17" s="367"/>
      <c r="T17" s="368"/>
      <c r="U17" s="324"/>
      <c r="V17" s="324"/>
      <c r="W17" s="324"/>
      <c r="X17" s="324"/>
      <c r="Y17" s="324"/>
      <c r="Z17" s="324"/>
      <c r="AA17" s="367"/>
    </row>
    <row r="18" spans="1:27">
      <c r="A18" s="372" t="s">
        <v>459</v>
      </c>
      <c r="B18" s="373" t="s">
        <v>460</v>
      </c>
      <c r="C18" s="372"/>
      <c r="D18" s="324"/>
      <c r="E18" s="324"/>
      <c r="F18" s="324"/>
      <c r="G18" s="324"/>
      <c r="H18" s="324"/>
      <c r="I18" s="324"/>
      <c r="J18" s="324"/>
      <c r="K18" s="324"/>
      <c r="L18" s="324"/>
      <c r="M18" s="324"/>
      <c r="N18" s="324"/>
      <c r="O18" s="324"/>
      <c r="P18" s="324"/>
      <c r="Q18" s="324"/>
      <c r="R18" s="324"/>
      <c r="S18" s="367"/>
      <c r="T18" s="368"/>
      <c r="U18" s="324"/>
      <c r="V18" s="324"/>
      <c r="W18" s="324"/>
      <c r="X18" s="324"/>
      <c r="Y18" s="324"/>
      <c r="Z18" s="324"/>
      <c r="AA18" s="367"/>
    </row>
    <row r="19" spans="1:27">
      <c r="A19" s="374" t="s">
        <v>461</v>
      </c>
      <c r="B19" s="375" t="s">
        <v>462</v>
      </c>
      <c r="C19" s="374"/>
      <c r="D19" s="324"/>
      <c r="E19" s="324"/>
      <c r="F19" s="324"/>
      <c r="G19" s="324"/>
      <c r="H19" s="324"/>
      <c r="I19" s="324"/>
      <c r="J19" s="324"/>
      <c r="K19" s="324"/>
      <c r="L19" s="324"/>
      <c r="M19" s="324"/>
      <c r="N19" s="324"/>
      <c r="O19" s="324"/>
      <c r="P19" s="324"/>
      <c r="Q19" s="324"/>
      <c r="R19" s="324"/>
      <c r="S19" s="367"/>
      <c r="T19" s="368"/>
      <c r="U19" s="324"/>
      <c r="V19" s="324"/>
      <c r="W19" s="324"/>
      <c r="X19" s="324"/>
      <c r="Y19" s="324"/>
      <c r="Z19" s="324"/>
      <c r="AA19" s="367"/>
    </row>
    <row r="20" spans="1:27">
      <c r="A20" s="372" t="s">
        <v>463</v>
      </c>
      <c r="B20" s="373" t="s">
        <v>460</v>
      </c>
      <c r="C20" s="372"/>
      <c r="D20" s="324"/>
      <c r="E20" s="324"/>
      <c r="F20" s="324"/>
      <c r="G20" s="324"/>
      <c r="H20" s="324"/>
      <c r="I20" s="324"/>
      <c r="J20" s="324"/>
      <c r="K20" s="324"/>
      <c r="L20" s="324"/>
      <c r="M20" s="324"/>
      <c r="N20" s="324"/>
      <c r="O20" s="324"/>
      <c r="P20" s="324"/>
      <c r="Q20" s="324"/>
      <c r="R20" s="324"/>
      <c r="S20" s="367"/>
      <c r="T20" s="368"/>
      <c r="U20" s="324"/>
      <c r="V20" s="324"/>
      <c r="W20" s="324"/>
      <c r="X20" s="324"/>
      <c r="Y20" s="324"/>
      <c r="Z20" s="324"/>
      <c r="AA20" s="367"/>
    </row>
    <row r="21" spans="1:27">
      <c r="A21" s="371">
        <v>1.4</v>
      </c>
      <c r="B21" s="370" t="s">
        <v>464</v>
      </c>
      <c r="C21" s="369"/>
      <c r="D21" s="324"/>
      <c r="E21" s="324"/>
      <c r="F21" s="324"/>
      <c r="G21" s="324"/>
      <c r="H21" s="324"/>
      <c r="I21" s="324"/>
      <c r="J21" s="324"/>
      <c r="K21" s="324"/>
      <c r="L21" s="324"/>
      <c r="M21" s="324"/>
      <c r="N21" s="324"/>
      <c r="O21" s="324"/>
      <c r="P21" s="324"/>
      <c r="Q21" s="324"/>
      <c r="R21" s="324"/>
      <c r="S21" s="367"/>
      <c r="T21" s="368"/>
      <c r="U21" s="324"/>
      <c r="V21" s="324"/>
      <c r="W21" s="324"/>
      <c r="X21" s="324"/>
      <c r="Y21" s="324"/>
      <c r="Z21" s="324"/>
      <c r="AA21" s="367"/>
    </row>
    <row r="22" spans="1:27" ht="12.6" thickBot="1">
      <c r="A22" s="366">
        <v>1.5</v>
      </c>
      <c r="B22" s="365" t="s">
        <v>465</v>
      </c>
      <c r="C22" s="364"/>
      <c r="D22" s="362"/>
      <c r="E22" s="362"/>
      <c r="F22" s="362"/>
      <c r="G22" s="362"/>
      <c r="H22" s="362"/>
      <c r="I22" s="362"/>
      <c r="J22" s="362"/>
      <c r="K22" s="362"/>
      <c r="L22" s="362"/>
      <c r="M22" s="362"/>
      <c r="N22" s="362"/>
      <c r="O22" s="362"/>
      <c r="P22" s="362"/>
      <c r="Q22" s="362"/>
      <c r="R22" s="362"/>
      <c r="S22" s="361"/>
      <c r="T22" s="363"/>
      <c r="U22" s="362"/>
      <c r="V22" s="362"/>
      <c r="W22" s="362"/>
      <c r="X22" s="362"/>
      <c r="Y22" s="362"/>
      <c r="Z22" s="362"/>
      <c r="AA22" s="361"/>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H69"/>
  <sheetViews>
    <sheetView zoomScale="80" zoomScaleNormal="80" workbookViewId="0">
      <selection activeCell="E72" sqref="E72"/>
    </sheetView>
  </sheetViews>
  <sheetFormatPr defaultColWidth="8.88671875" defaultRowHeight="13.8"/>
  <cols>
    <col min="1" max="1" width="8.88671875" style="467"/>
    <col min="2" max="2" width="69.109375" style="468" customWidth="1"/>
    <col min="3" max="3" width="13.6640625" style="454" customWidth="1"/>
    <col min="4" max="4" width="14.44140625" style="454" customWidth="1"/>
    <col min="5" max="8" width="13.109375" style="454" customWidth="1"/>
    <col min="9" max="16384" width="8.88671875" style="454"/>
  </cols>
  <sheetData>
    <row r="1" spans="1:8">
      <c r="A1" s="129" t="s">
        <v>30</v>
      </c>
      <c r="B1" s="453" t="str">
        <f>'Info '!C2</f>
        <v>JSC Pave Bank Georgia</v>
      </c>
      <c r="C1" s="453"/>
    </row>
    <row r="2" spans="1:8">
      <c r="A2" s="129" t="s">
        <v>31</v>
      </c>
      <c r="B2" s="455">
        <f>'1. key ratios '!B2</f>
        <v>46203</v>
      </c>
      <c r="C2" s="453"/>
    </row>
    <row r="3" spans="1:8" ht="14.4" thickBot="1">
      <c r="A3" s="129"/>
      <c r="B3" s="453"/>
      <c r="C3" s="453"/>
    </row>
    <row r="4" spans="1:8" ht="21" customHeight="1">
      <c r="A4" s="700" t="s">
        <v>6</v>
      </c>
      <c r="B4" s="702" t="s">
        <v>521</v>
      </c>
      <c r="C4" s="704" t="s">
        <v>522</v>
      </c>
      <c r="D4" s="704"/>
      <c r="E4" s="704"/>
      <c r="F4" s="704" t="s">
        <v>523</v>
      </c>
      <c r="G4" s="704"/>
      <c r="H4" s="705"/>
    </row>
    <row r="5" spans="1:8" ht="21" customHeight="1">
      <c r="A5" s="701"/>
      <c r="B5" s="703"/>
      <c r="C5" s="601" t="s">
        <v>32</v>
      </c>
      <c r="D5" s="601" t="s">
        <v>33</v>
      </c>
      <c r="E5" s="601" t="s">
        <v>34</v>
      </c>
      <c r="F5" s="601" t="s">
        <v>32</v>
      </c>
      <c r="G5" s="601" t="s">
        <v>33</v>
      </c>
      <c r="H5" s="602" t="s">
        <v>34</v>
      </c>
    </row>
    <row r="6" spans="1:8" ht="26.4" customHeight="1">
      <c r="A6" s="701"/>
      <c r="B6" s="603" t="s">
        <v>524</v>
      </c>
      <c r="C6" s="697"/>
      <c r="D6" s="698"/>
      <c r="E6" s="698"/>
      <c r="F6" s="698"/>
      <c r="G6" s="698"/>
      <c r="H6" s="699"/>
    </row>
    <row r="7" spans="1:8" ht="23.1" customHeight="1">
      <c r="A7" s="604">
        <v>1</v>
      </c>
      <c r="B7" s="605" t="s">
        <v>525</v>
      </c>
      <c r="C7" s="606">
        <f>SUM(C8:C10)</f>
        <v>31158841.800000004</v>
      </c>
      <c r="D7" s="606">
        <f>SUM(D8:D10)</f>
        <v>130780637.44000001</v>
      </c>
      <c r="E7" s="607">
        <f>C7+D7</f>
        <v>161939479.24000001</v>
      </c>
      <c r="F7" s="606">
        <f>SUM(F8:F10)</f>
        <v>9318421.2300000004</v>
      </c>
      <c r="G7" s="606">
        <f>SUM(G8:G10)</f>
        <v>25381063.090000004</v>
      </c>
      <c r="H7" s="608">
        <f>F7+G7</f>
        <v>34699484.320000008</v>
      </c>
    </row>
    <row r="8" spans="1:8">
      <c r="A8" s="604">
        <v>1.1000000000000001</v>
      </c>
      <c r="B8" s="609" t="s">
        <v>526</v>
      </c>
      <c r="C8" s="606">
        <v>0</v>
      </c>
      <c r="D8" s="606">
        <v>0</v>
      </c>
      <c r="E8" s="607">
        <f t="shared" ref="E8:E36" si="0">C8+D8</f>
        <v>0</v>
      </c>
      <c r="F8" s="606">
        <v>0</v>
      </c>
      <c r="G8" s="606">
        <v>0</v>
      </c>
      <c r="H8" s="608">
        <f t="shared" ref="H8:H36" si="1">F8+G8</f>
        <v>0</v>
      </c>
    </row>
    <row r="9" spans="1:8">
      <c r="A9" s="604">
        <v>1.2</v>
      </c>
      <c r="B9" s="609" t="s">
        <v>527</v>
      </c>
      <c r="C9" s="606">
        <v>24783982.330000002</v>
      </c>
      <c r="D9" s="606">
        <v>47107059.920000017</v>
      </c>
      <c r="E9" s="607">
        <f t="shared" si="0"/>
        <v>71891042.250000015</v>
      </c>
      <c r="F9" s="606">
        <v>1176876.94</v>
      </c>
      <c r="G9" s="606">
        <v>15526955.370000001</v>
      </c>
      <c r="H9" s="608">
        <f t="shared" si="1"/>
        <v>16703832.310000001</v>
      </c>
    </row>
    <row r="10" spans="1:8">
      <c r="A10" s="604">
        <v>1.3</v>
      </c>
      <c r="B10" s="609" t="s">
        <v>528</v>
      </c>
      <c r="C10" s="606">
        <v>6374859.4700000007</v>
      </c>
      <c r="D10" s="606">
        <v>83673577.519999996</v>
      </c>
      <c r="E10" s="607">
        <f t="shared" si="0"/>
        <v>90048436.989999995</v>
      </c>
      <c r="F10" s="606">
        <v>8141544.29</v>
      </c>
      <c r="G10" s="606">
        <v>9854107.7200000025</v>
      </c>
      <c r="H10" s="608">
        <f t="shared" si="1"/>
        <v>17995652.010000002</v>
      </c>
    </row>
    <row r="11" spans="1:8">
      <c r="A11" s="604">
        <v>2</v>
      </c>
      <c r="B11" s="456" t="s">
        <v>529</v>
      </c>
      <c r="C11" s="606">
        <v>0</v>
      </c>
      <c r="D11" s="606">
        <v>0</v>
      </c>
      <c r="E11" s="607">
        <f t="shared" si="0"/>
        <v>0</v>
      </c>
      <c r="F11" s="606">
        <v>0</v>
      </c>
      <c r="G11" s="606">
        <v>0</v>
      </c>
      <c r="H11" s="608">
        <f t="shared" si="1"/>
        <v>0</v>
      </c>
    </row>
    <row r="12" spans="1:8">
      <c r="A12" s="604">
        <v>2.1</v>
      </c>
      <c r="B12" s="610" t="s">
        <v>530</v>
      </c>
      <c r="C12" s="606">
        <v>0</v>
      </c>
      <c r="D12" s="606">
        <v>0</v>
      </c>
      <c r="E12" s="607">
        <f t="shared" si="0"/>
        <v>0</v>
      </c>
      <c r="F12" s="606">
        <v>0</v>
      </c>
      <c r="G12" s="606">
        <v>0</v>
      </c>
      <c r="H12" s="608">
        <f t="shared" si="1"/>
        <v>0</v>
      </c>
    </row>
    <row r="13" spans="1:8" ht="26.4" customHeight="1">
      <c r="A13" s="604">
        <v>3</v>
      </c>
      <c r="B13" s="457" t="s">
        <v>531</v>
      </c>
      <c r="C13" s="606">
        <v>0</v>
      </c>
      <c r="D13" s="606">
        <v>0</v>
      </c>
      <c r="E13" s="607">
        <f t="shared" si="0"/>
        <v>0</v>
      </c>
      <c r="F13" s="606">
        <v>0</v>
      </c>
      <c r="G13" s="606">
        <v>0</v>
      </c>
      <c r="H13" s="608">
        <f t="shared" si="1"/>
        <v>0</v>
      </c>
    </row>
    <row r="14" spans="1:8" ht="26.4" customHeight="1">
      <c r="A14" s="604">
        <v>4</v>
      </c>
      <c r="B14" s="458" t="s">
        <v>532</v>
      </c>
      <c r="C14" s="606">
        <v>0</v>
      </c>
      <c r="D14" s="606">
        <v>0</v>
      </c>
      <c r="E14" s="607">
        <f t="shared" si="0"/>
        <v>0</v>
      </c>
      <c r="F14" s="606">
        <v>0</v>
      </c>
      <c r="G14" s="606">
        <v>0</v>
      </c>
      <c r="H14" s="608">
        <f t="shared" si="1"/>
        <v>0</v>
      </c>
    </row>
    <row r="15" spans="1:8" ht="24.6" customHeight="1">
      <c r="A15" s="604">
        <v>5</v>
      </c>
      <c r="B15" s="459" t="s">
        <v>533</v>
      </c>
      <c r="C15" s="611">
        <f>SUM(C16:C18)</f>
        <v>0</v>
      </c>
      <c r="D15" s="611">
        <f>SUM(D16:D18)</f>
        <v>0</v>
      </c>
      <c r="E15" s="612">
        <f t="shared" si="0"/>
        <v>0</v>
      </c>
      <c r="F15" s="611">
        <f>SUM(F16:F18)</f>
        <v>0</v>
      </c>
      <c r="G15" s="611">
        <f>SUM(G16:G18)</f>
        <v>0</v>
      </c>
      <c r="H15" s="613">
        <f t="shared" si="1"/>
        <v>0</v>
      </c>
    </row>
    <row r="16" spans="1:8">
      <c r="A16" s="604">
        <v>5.0999999999999996</v>
      </c>
      <c r="B16" s="460" t="s">
        <v>534</v>
      </c>
      <c r="C16" s="606">
        <v>0</v>
      </c>
      <c r="D16" s="606">
        <v>0</v>
      </c>
      <c r="E16" s="607">
        <f t="shared" si="0"/>
        <v>0</v>
      </c>
      <c r="F16" s="606">
        <v>0</v>
      </c>
      <c r="G16" s="606">
        <v>0</v>
      </c>
      <c r="H16" s="608">
        <f t="shared" si="1"/>
        <v>0</v>
      </c>
    </row>
    <row r="17" spans="1:8">
      <c r="A17" s="604">
        <v>5.2</v>
      </c>
      <c r="B17" s="460" t="s">
        <v>535</v>
      </c>
      <c r="C17" s="606">
        <v>0</v>
      </c>
      <c r="D17" s="606">
        <v>0</v>
      </c>
      <c r="E17" s="607">
        <f t="shared" si="0"/>
        <v>0</v>
      </c>
      <c r="F17" s="606">
        <v>0</v>
      </c>
      <c r="G17" s="606">
        <v>0</v>
      </c>
      <c r="H17" s="608">
        <f t="shared" si="1"/>
        <v>0</v>
      </c>
    </row>
    <row r="18" spans="1:8">
      <c r="A18" s="604">
        <v>5.3</v>
      </c>
      <c r="B18" s="461" t="s">
        <v>536</v>
      </c>
      <c r="C18" s="606">
        <v>0</v>
      </c>
      <c r="D18" s="606">
        <v>0</v>
      </c>
      <c r="E18" s="607">
        <f t="shared" si="0"/>
        <v>0</v>
      </c>
      <c r="F18" s="606">
        <v>0</v>
      </c>
      <c r="G18" s="606">
        <v>0</v>
      </c>
      <c r="H18" s="608">
        <f t="shared" si="1"/>
        <v>0</v>
      </c>
    </row>
    <row r="19" spans="1:8">
      <c r="A19" s="604">
        <v>6</v>
      </c>
      <c r="B19" s="457" t="s">
        <v>537</v>
      </c>
      <c r="C19" s="606">
        <f>SUM(C20:C21)</f>
        <v>0</v>
      </c>
      <c r="D19" s="606">
        <f>SUM(D20:D21)</f>
        <v>51442974.489999995</v>
      </c>
      <c r="E19" s="607">
        <f t="shared" si="0"/>
        <v>51442974.489999995</v>
      </c>
      <c r="F19" s="606">
        <f>SUM(F20:F21)</f>
        <v>0</v>
      </c>
      <c r="G19" s="606">
        <f>SUM(G20:G21)</f>
        <v>16310457.24</v>
      </c>
      <c r="H19" s="608">
        <f t="shared" si="1"/>
        <v>16310457.24</v>
      </c>
    </row>
    <row r="20" spans="1:8">
      <c r="A20" s="604">
        <v>6.1</v>
      </c>
      <c r="B20" s="460" t="s">
        <v>535</v>
      </c>
      <c r="C20" s="606">
        <v>0</v>
      </c>
      <c r="D20" s="606">
        <v>51442974.489999995</v>
      </c>
      <c r="E20" s="607">
        <f t="shared" si="0"/>
        <v>51442974.489999995</v>
      </c>
      <c r="F20" s="606">
        <v>0</v>
      </c>
      <c r="G20" s="606">
        <v>16310457.24</v>
      </c>
      <c r="H20" s="608">
        <f t="shared" si="1"/>
        <v>16310457.24</v>
      </c>
    </row>
    <row r="21" spans="1:8">
      <c r="A21" s="604">
        <v>6.2</v>
      </c>
      <c r="B21" s="461" t="s">
        <v>536</v>
      </c>
      <c r="C21" s="606">
        <v>0</v>
      </c>
      <c r="D21" s="606">
        <v>0</v>
      </c>
      <c r="E21" s="607">
        <f t="shared" si="0"/>
        <v>0</v>
      </c>
      <c r="F21" s="606">
        <v>0</v>
      </c>
      <c r="G21" s="606">
        <v>0</v>
      </c>
      <c r="H21" s="608">
        <f t="shared" si="1"/>
        <v>0</v>
      </c>
    </row>
    <row r="22" spans="1:8">
      <c r="A22" s="604">
        <v>7</v>
      </c>
      <c r="B22" s="456" t="s">
        <v>538</v>
      </c>
      <c r="C22" s="606">
        <v>0</v>
      </c>
      <c r="D22" s="606">
        <v>0</v>
      </c>
      <c r="E22" s="607">
        <f t="shared" si="0"/>
        <v>0</v>
      </c>
      <c r="F22" s="606">
        <v>0</v>
      </c>
      <c r="G22" s="606">
        <v>0</v>
      </c>
      <c r="H22" s="608">
        <f t="shared" si="1"/>
        <v>0</v>
      </c>
    </row>
    <row r="23" spans="1:8">
      <c r="A23" s="604">
        <v>8</v>
      </c>
      <c r="B23" s="462" t="s">
        <v>539</v>
      </c>
      <c r="C23" s="606">
        <v>0</v>
      </c>
      <c r="D23" s="606">
        <v>0</v>
      </c>
      <c r="E23" s="607">
        <f t="shared" si="0"/>
        <v>0</v>
      </c>
      <c r="F23" s="606">
        <v>0</v>
      </c>
      <c r="G23" s="606">
        <v>0</v>
      </c>
      <c r="H23" s="608">
        <f t="shared" si="1"/>
        <v>0</v>
      </c>
    </row>
    <row r="24" spans="1:8">
      <c r="A24" s="604">
        <v>9</v>
      </c>
      <c r="B24" s="458" t="s">
        <v>540</v>
      </c>
      <c r="C24" s="606">
        <f>SUM(C25:C26)</f>
        <v>77906.009999999995</v>
      </c>
      <c r="D24" s="606">
        <f>SUM(D25:D26)</f>
        <v>0</v>
      </c>
      <c r="E24" s="607">
        <f t="shared" si="0"/>
        <v>77906.009999999995</v>
      </c>
      <c r="F24" s="606">
        <f>SUM(F25:F26)</f>
        <v>21665.210000000003</v>
      </c>
      <c r="G24" s="606">
        <f>SUM(G25:G26)</f>
        <v>0</v>
      </c>
      <c r="H24" s="608">
        <f t="shared" si="1"/>
        <v>21665.210000000003</v>
      </c>
    </row>
    <row r="25" spans="1:8">
      <c r="A25" s="604">
        <v>9.1</v>
      </c>
      <c r="B25" s="460" t="s">
        <v>541</v>
      </c>
      <c r="C25" s="606">
        <v>77906.009999999995</v>
      </c>
      <c r="D25" s="606">
        <v>0</v>
      </c>
      <c r="E25" s="607">
        <f t="shared" si="0"/>
        <v>77906.009999999995</v>
      </c>
      <c r="F25" s="606">
        <v>21665.210000000003</v>
      </c>
      <c r="G25" s="606">
        <v>0</v>
      </c>
      <c r="H25" s="608">
        <f t="shared" si="1"/>
        <v>21665.210000000003</v>
      </c>
    </row>
    <row r="26" spans="1:8">
      <c r="A26" s="604">
        <v>9.1999999999999993</v>
      </c>
      <c r="B26" s="460" t="s">
        <v>542</v>
      </c>
      <c r="C26" s="606">
        <v>0</v>
      </c>
      <c r="D26" s="606">
        <v>0</v>
      </c>
      <c r="E26" s="607">
        <f t="shared" si="0"/>
        <v>0</v>
      </c>
      <c r="F26" s="606">
        <v>0</v>
      </c>
      <c r="G26" s="606">
        <v>0</v>
      </c>
      <c r="H26" s="608">
        <f t="shared" si="1"/>
        <v>0</v>
      </c>
    </row>
    <row r="27" spans="1:8">
      <c r="A27" s="604">
        <v>10</v>
      </c>
      <c r="B27" s="458" t="s">
        <v>543</v>
      </c>
      <c r="C27" s="606">
        <f>SUM(C28:C29)</f>
        <v>350825.08999999997</v>
      </c>
      <c r="D27" s="606">
        <f>SUM(D28:D29)</f>
        <v>0</v>
      </c>
      <c r="E27" s="607">
        <f t="shared" si="0"/>
        <v>350825.08999999997</v>
      </c>
      <c r="F27" s="606">
        <f>SUM(F28:F29)</f>
        <v>255890.83000000002</v>
      </c>
      <c r="G27" s="606">
        <f>SUM(G28:G29)</f>
        <v>0</v>
      </c>
      <c r="H27" s="608">
        <f t="shared" si="1"/>
        <v>255890.83000000002</v>
      </c>
    </row>
    <row r="28" spans="1:8">
      <c r="A28" s="604">
        <v>10.1</v>
      </c>
      <c r="B28" s="460" t="s">
        <v>544</v>
      </c>
      <c r="C28" s="606">
        <v>0</v>
      </c>
      <c r="D28" s="606">
        <v>0</v>
      </c>
      <c r="E28" s="607">
        <f t="shared" si="0"/>
        <v>0</v>
      </c>
      <c r="F28" s="606">
        <v>0</v>
      </c>
      <c r="G28" s="606">
        <v>0</v>
      </c>
      <c r="H28" s="608">
        <f t="shared" si="1"/>
        <v>0</v>
      </c>
    </row>
    <row r="29" spans="1:8">
      <c r="A29" s="604">
        <v>10.199999999999999</v>
      </c>
      <c r="B29" s="460" t="s">
        <v>545</v>
      </c>
      <c r="C29" s="606">
        <v>350825.08999999997</v>
      </c>
      <c r="D29" s="606">
        <v>0</v>
      </c>
      <c r="E29" s="607">
        <f t="shared" si="0"/>
        <v>350825.08999999997</v>
      </c>
      <c r="F29" s="606">
        <v>255890.83000000002</v>
      </c>
      <c r="G29" s="606">
        <v>0</v>
      </c>
      <c r="H29" s="608">
        <f t="shared" si="1"/>
        <v>255890.83000000002</v>
      </c>
    </row>
    <row r="30" spans="1:8">
      <c r="A30" s="604">
        <v>11</v>
      </c>
      <c r="B30" s="458" t="s">
        <v>546</v>
      </c>
      <c r="C30" s="606">
        <f>SUM(C31:C32)</f>
        <v>33846.79</v>
      </c>
      <c r="D30" s="606">
        <f>SUM(D31:D32)</f>
        <v>0</v>
      </c>
      <c r="E30" s="607">
        <f t="shared" si="0"/>
        <v>33846.79</v>
      </c>
      <c r="F30" s="606">
        <f>SUM(F31:F32)</f>
        <v>0</v>
      </c>
      <c r="G30" s="606">
        <f>SUM(G31:G32)</f>
        <v>0</v>
      </c>
      <c r="H30" s="608">
        <f t="shared" si="1"/>
        <v>0</v>
      </c>
    </row>
    <row r="31" spans="1:8">
      <c r="A31" s="604">
        <v>11.1</v>
      </c>
      <c r="B31" s="460" t="s">
        <v>547</v>
      </c>
      <c r="C31" s="606">
        <v>33846.79</v>
      </c>
      <c r="D31" s="606">
        <v>0</v>
      </c>
      <c r="E31" s="607">
        <f t="shared" si="0"/>
        <v>33846.79</v>
      </c>
      <c r="F31" s="606">
        <v>0</v>
      </c>
      <c r="G31" s="606">
        <v>0</v>
      </c>
      <c r="H31" s="608">
        <f t="shared" si="1"/>
        <v>0</v>
      </c>
    </row>
    <row r="32" spans="1:8">
      <c r="A32" s="604">
        <v>11.2</v>
      </c>
      <c r="B32" s="460" t="s">
        <v>548</v>
      </c>
      <c r="C32" s="606">
        <v>0</v>
      </c>
      <c r="D32" s="606">
        <v>0</v>
      </c>
      <c r="E32" s="607">
        <f t="shared" si="0"/>
        <v>0</v>
      </c>
      <c r="F32" s="606">
        <v>0</v>
      </c>
      <c r="G32" s="606">
        <v>0</v>
      </c>
      <c r="H32" s="608">
        <f t="shared" si="1"/>
        <v>0</v>
      </c>
    </row>
    <row r="33" spans="1:8">
      <c r="A33" s="604">
        <v>13</v>
      </c>
      <c r="B33" s="458" t="s">
        <v>549</v>
      </c>
      <c r="C33" s="606">
        <v>235139.37</v>
      </c>
      <c r="D33" s="606">
        <v>9678899.4100000001</v>
      </c>
      <c r="E33" s="607">
        <f t="shared" si="0"/>
        <v>9914038.7799999993</v>
      </c>
      <c r="F33" s="606">
        <v>72559.549999999988</v>
      </c>
      <c r="G33" s="606">
        <v>1006161.52</v>
      </c>
      <c r="H33" s="608">
        <f t="shared" si="1"/>
        <v>1078721.07</v>
      </c>
    </row>
    <row r="34" spans="1:8">
      <c r="A34" s="604">
        <v>13.1</v>
      </c>
      <c r="B34" s="614" t="s">
        <v>550</v>
      </c>
      <c r="C34" s="606">
        <v>0</v>
      </c>
      <c r="D34" s="606">
        <v>0</v>
      </c>
      <c r="E34" s="607">
        <f t="shared" si="0"/>
        <v>0</v>
      </c>
      <c r="F34" s="606">
        <v>0</v>
      </c>
      <c r="G34" s="606">
        <v>0</v>
      </c>
      <c r="H34" s="608">
        <f t="shared" si="1"/>
        <v>0</v>
      </c>
    </row>
    <row r="35" spans="1:8">
      <c r="A35" s="604">
        <v>13.2</v>
      </c>
      <c r="B35" s="614" t="s">
        <v>551</v>
      </c>
      <c r="C35" s="606">
        <v>0</v>
      </c>
      <c r="D35" s="606">
        <v>0</v>
      </c>
      <c r="E35" s="607">
        <f t="shared" si="0"/>
        <v>0</v>
      </c>
      <c r="F35" s="606">
        <v>0</v>
      </c>
      <c r="G35" s="606">
        <v>0</v>
      </c>
      <c r="H35" s="608">
        <f t="shared" si="1"/>
        <v>0</v>
      </c>
    </row>
    <row r="36" spans="1:8">
      <c r="A36" s="604">
        <v>14</v>
      </c>
      <c r="B36" s="615" t="s">
        <v>552</v>
      </c>
      <c r="C36" s="606">
        <f>SUM(C7,C11,C13,C14,C15,C19,C22,C23,C24,C27,C30,C33)</f>
        <v>31856559.060000006</v>
      </c>
      <c r="D36" s="606">
        <f>SUM(D7,D11,D13,D14,D15,D19,D22,D23,D24,D27,D30,D33)</f>
        <v>191902511.34</v>
      </c>
      <c r="E36" s="607">
        <f t="shared" si="0"/>
        <v>223759070.40000001</v>
      </c>
      <c r="F36" s="606">
        <f>SUM(F7,F11,F13,F14,F15,F19,F22,F23,F24,F27,F30,F33)</f>
        <v>9668536.8200000022</v>
      </c>
      <c r="G36" s="606">
        <f>SUM(G7,G11,G13,G14,G15,G19,G22,G23,G24,G27,G30,G33)</f>
        <v>42697681.850000009</v>
      </c>
      <c r="H36" s="608">
        <f t="shared" si="1"/>
        <v>52366218.670000009</v>
      </c>
    </row>
    <row r="37" spans="1:8" ht="22.5" customHeight="1">
      <c r="A37" s="604"/>
      <c r="B37" s="616" t="s">
        <v>553</v>
      </c>
      <c r="C37" s="697"/>
      <c r="D37" s="698"/>
      <c r="E37" s="698"/>
      <c r="F37" s="698"/>
      <c r="G37" s="698"/>
      <c r="H37" s="699"/>
    </row>
    <row r="38" spans="1:8">
      <c r="A38" s="604">
        <v>15</v>
      </c>
      <c r="B38" s="463" t="s">
        <v>554</v>
      </c>
      <c r="C38" s="606">
        <v>0</v>
      </c>
      <c r="D38" s="606">
        <v>0</v>
      </c>
      <c r="E38" s="607">
        <f>C38+D38</f>
        <v>0</v>
      </c>
      <c r="F38" s="606">
        <v>0</v>
      </c>
      <c r="G38" s="606">
        <v>0</v>
      </c>
      <c r="H38" s="608">
        <f>F38+G38</f>
        <v>0</v>
      </c>
    </row>
    <row r="39" spans="1:8">
      <c r="A39" s="604">
        <v>15.1</v>
      </c>
      <c r="B39" s="610" t="s">
        <v>530</v>
      </c>
      <c r="C39" s="606">
        <v>0</v>
      </c>
      <c r="D39" s="606">
        <v>0</v>
      </c>
      <c r="E39" s="607">
        <f t="shared" ref="E39:E53" si="2">C39+D39</f>
        <v>0</v>
      </c>
      <c r="F39" s="606">
        <v>0</v>
      </c>
      <c r="G39" s="606">
        <v>0</v>
      </c>
      <c r="H39" s="608">
        <f t="shared" ref="H39:H53" si="3">F39+G39</f>
        <v>0</v>
      </c>
    </row>
    <row r="40" spans="1:8" ht="24" customHeight="1">
      <c r="A40" s="604">
        <v>16</v>
      </c>
      <c r="B40" s="456" t="s">
        <v>555</v>
      </c>
      <c r="C40" s="606">
        <v>0</v>
      </c>
      <c r="D40" s="606">
        <v>0</v>
      </c>
      <c r="E40" s="607">
        <f t="shared" si="2"/>
        <v>0</v>
      </c>
      <c r="F40" s="606">
        <v>0</v>
      </c>
      <c r="G40" s="606">
        <v>0</v>
      </c>
      <c r="H40" s="608">
        <f t="shared" si="3"/>
        <v>0</v>
      </c>
    </row>
    <row r="41" spans="1:8">
      <c r="A41" s="604">
        <v>17</v>
      </c>
      <c r="B41" s="456" t="s">
        <v>556</v>
      </c>
      <c r="C41" s="606">
        <f>SUM(C42:C45)</f>
        <v>2135209.9899999998</v>
      </c>
      <c r="D41" s="606">
        <f>SUM(D42:D45)</f>
        <v>178990616.26000005</v>
      </c>
      <c r="E41" s="607">
        <f t="shared" si="2"/>
        <v>181125826.25000006</v>
      </c>
      <c r="F41" s="606">
        <f>SUM(F42:F45)</f>
        <v>2235083.44</v>
      </c>
      <c r="G41" s="606">
        <f>SUM(G42:G45)</f>
        <v>40271948.45000001</v>
      </c>
      <c r="H41" s="608">
        <f t="shared" si="3"/>
        <v>42507031.890000008</v>
      </c>
    </row>
    <row r="42" spans="1:8">
      <c r="A42" s="604">
        <v>17.100000000000001</v>
      </c>
      <c r="B42" s="464" t="s">
        <v>557</v>
      </c>
      <c r="C42" s="606">
        <v>2135209.9899999998</v>
      </c>
      <c r="D42" s="606">
        <v>178990616.26000005</v>
      </c>
      <c r="E42" s="607">
        <f t="shared" si="2"/>
        <v>181125826.25000006</v>
      </c>
      <c r="F42" s="606">
        <v>2235083.44</v>
      </c>
      <c r="G42" s="606">
        <v>39424848.330000013</v>
      </c>
      <c r="H42" s="608">
        <f t="shared" si="3"/>
        <v>41659931.770000011</v>
      </c>
    </row>
    <row r="43" spans="1:8">
      <c r="A43" s="604">
        <v>17.2</v>
      </c>
      <c r="B43" s="609" t="s">
        <v>558</v>
      </c>
      <c r="C43" s="606">
        <v>0</v>
      </c>
      <c r="D43" s="606">
        <v>0</v>
      </c>
      <c r="E43" s="607">
        <f t="shared" si="2"/>
        <v>0</v>
      </c>
      <c r="F43" s="606">
        <v>0</v>
      </c>
      <c r="G43" s="606">
        <v>847100.12</v>
      </c>
      <c r="H43" s="608">
        <f t="shared" si="3"/>
        <v>847100.12</v>
      </c>
    </row>
    <row r="44" spans="1:8">
      <c r="A44" s="604">
        <v>17.3</v>
      </c>
      <c r="B44" s="464" t="s">
        <v>559</v>
      </c>
      <c r="C44" s="606">
        <v>0</v>
      </c>
      <c r="D44" s="606">
        <v>0</v>
      </c>
      <c r="E44" s="607">
        <f t="shared" si="2"/>
        <v>0</v>
      </c>
      <c r="F44" s="606">
        <v>0</v>
      </c>
      <c r="G44" s="606">
        <v>0</v>
      </c>
      <c r="H44" s="608">
        <f t="shared" si="3"/>
        <v>0</v>
      </c>
    </row>
    <row r="45" spans="1:8">
      <c r="A45" s="604">
        <v>17.399999999999999</v>
      </c>
      <c r="B45" s="464" t="s">
        <v>560</v>
      </c>
      <c r="C45" s="606">
        <v>0</v>
      </c>
      <c r="D45" s="606">
        <v>0</v>
      </c>
      <c r="E45" s="607">
        <f t="shared" si="2"/>
        <v>0</v>
      </c>
      <c r="F45" s="606">
        <v>0</v>
      </c>
      <c r="G45" s="606">
        <v>0</v>
      </c>
      <c r="H45" s="608">
        <f t="shared" si="3"/>
        <v>0</v>
      </c>
    </row>
    <row r="46" spans="1:8">
      <c r="A46" s="604">
        <v>18</v>
      </c>
      <c r="B46" s="458" t="s">
        <v>561</v>
      </c>
      <c r="C46" s="606">
        <v>0</v>
      </c>
      <c r="D46" s="606">
        <v>0</v>
      </c>
      <c r="E46" s="607">
        <f t="shared" si="2"/>
        <v>0</v>
      </c>
      <c r="F46" s="606">
        <v>0</v>
      </c>
      <c r="G46" s="606">
        <v>0</v>
      </c>
      <c r="H46" s="608">
        <f t="shared" si="3"/>
        <v>0</v>
      </c>
    </row>
    <row r="47" spans="1:8">
      <c r="A47" s="604">
        <v>19</v>
      </c>
      <c r="B47" s="458" t="s">
        <v>562</v>
      </c>
      <c r="C47" s="606">
        <f>SUM(C48:C49)</f>
        <v>0</v>
      </c>
      <c r="D47" s="606">
        <f>SUM(D48:D49)</f>
        <v>0</v>
      </c>
      <c r="E47" s="607">
        <f t="shared" si="2"/>
        <v>0</v>
      </c>
      <c r="F47" s="606">
        <f>SUM(F48:F49)</f>
        <v>7461.04</v>
      </c>
      <c r="G47" s="606">
        <f>SUM(G48:G49)</f>
        <v>0</v>
      </c>
      <c r="H47" s="608">
        <f t="shared" si="3"/>
        <v>7461.04</v>
      </c>
    </row>
    <row r="48" spans="1:8">
      <c r="A48" s="604">
        <v>19.100000000000001</v>
      </c>
      <c r="B48" s="465" t="s">
        <v>563</v>
      </c>
      <c r="C48" s="606">
        <v>0</v>
      </c>
      <c r="D48" s="606">
        <v>0</v>
      </c>
      <c r="E48" s="607">
        <f t="shared" si="2"/>
        <v>0</v>
      </c>
      <c r="F48" s="606">
        <v>7461.04</v>
      </c>
      <c r="G48" s="606">
        <v>0</v>
      </c>
      <c r="H48" s="608">
        <f t="shared" si="3"/>
        <v>7461.04</v>
      </c>
    </row>
    <row r="49" spans="1:8">
      <c r="A49" s="604">
        <v>19.2</v>
      </c>
      <c r="B49" s="466" t="s">
        <v>564</v>
      </c>
      <c r="C49" s="606">
        <v>0</v>
      </c>
      <c r="D49" s="606">
        <v>0</v>
      </c>
      <c r="E49" s="607">
        <f t="shared" si="2"/>
        <v>0</v>
      </c>
      <c r="F49" s="606">
        <v>0</v>
      </c>
      <c r="G49" s="606">
        <v>0</v>
      </c>
      <c r="H49" s="608">
        <f t="shared" si="3"/>
        <v>0</v>
      </c>
    </row>
    <row r="50" spans="1:8">
      <c r="A50" s="604">
        <v>20</v>
      </c>
      <c r="B50" s="617" t="s">
        <v>565</v>
      </c>
      <c r="C50" s="606">
        <v>0</v>
      </c>
      <c r="D50" s="606">
        <v>0</v>
      </c>
      <c r="E50" s="607">
        <f t="shared" si="2"/>
        <v>0</v>
      </c>
      <c r="F50" s="606">
        <v>0</v>
      </c>
      <c r="G50" s="606">
        <v>0</v>
      </c>
      <c r="H50" s="608">
        <f t="shared" si="3"/>
        <v>0</v>
      </c>
    </row>
    <row r="51" spans="1:8">
      <c r="A51" s="604">
        <v>21</v>
      </c>
      <c r="B51" s="462" t="s">
        <v>566</v>
      </c>
      <c r="C51" s="606">
        <v>5010609.74</v>
      </c>
      <c r="D51" s="606">
        <v>14554061.630000001</v>
      </c>
      <c r="E51" s="607">
        <f t="shared" si="2"/>
        <v>19564671.370000001</v>
      </c>
      <c r="F51" s="606">
        <v>66654.23</v>
      </c>
      <c r="G51" s="606">
        <v>2250565.3999999994</v>
      </c>
      <c r="H51" s="608">
        <f t="shared" si="3"/>
        <v>2317219.6299999994</v>
      </c>
    </row>
    <row r="52" spans="1:8">
      <c r="A52" s="604">
        <v>21.1</v>
      </c>
      <c r="B52" s="609" t="s">
        <v>567</v>
      </c>
      <c r="C52" s="606">
        <v>0</v>
      </c>
      <c r="D52" s="606">
        <v>0</v>
      </c>
      <c r="E52" s="607">
        <f t="shared" si="2"/>
        <v>0</v>
      </c>
      <c r="F52" s="606">
        <v>0</v>
      </c>
      <c r="G52" s="606">
        <v>0</v>
      </c>
      <c r="H52" s="608">
        <f t="shared" si="3"/>
        <v>0</v>
      </c>
    </row>
    <row r="53" spans="1:8">
      <c r="A53" s="604">
        <v>22</v>
      </c>
      <c r="B53" s="618" t="s">
        <v>568</v>
      </c>
      <c r="C53" s="606">
        <f>SUM(C38,C40,C41,C46,C47,C50,C51)</f>
        <v>7145819.7300000004</v>
      </c>
      <c r="D53" s="606">
        <f>SUM(D38,D40,D41,D46,D47,D50,D51)</f>
        <v>193544677.89000005</v>
      </c>
      <c r="E53" s="607">
        <f t="shared" si="2"/>
        <v>200690497.62000003</v>
      </c>
      <c r="F53" s="606">
        <f>SUM(F38,F40,F41,F46,F47,F50,F51)</f>
        <v>2309198.71</v>
      </c>
      <c r="G53" s="606">
        <f>SUM(G38,G40,G41,G46,G47,G50,G51)</f>
        <v>42522513.850000009</v>
      </c>
      <c r="H53" s="608">
        <f t="shared" si="3"/>
        <v>44831712.56000001</v>
      </c>
    </row>
    <row r="54" spans="1:8" ht="24" customHeight="1">
      <c r="A54" s="604"/>
      <c r="B54" s="616" t="s">
        <v>569</v>
      </c>
      <c r="C54" s="697"/>
      <c r="D54" s="698"/>
      <c r="E54" s="698"/>
      <c r="F54" s="698"/>
      <c r="G54" s="698"/>
      <c r="H54" s="699"/>
    </row>
    <row r="55" spans="1:8">
      <c r="A55" s="604">
        <v>23</v>
      </c>
      <c r="B55" s="617" t="s">
        <v>710</v>
      </c>
      <c r="C55" s="606">
        <v>16577760</v>
      </c>
      <c r="D55" s="606">
        <v>0</v>
      </c>
      <c r="E55" s="607">
        <f>C55+D55</f>
        <v>16577760</v>
      </c>
      <c r="F55" s="606">
        <v>8052000</v>
      </c>
      <c r="G55" s="606">
        <v>0</v>
      </c>
      <c r="H55" s="608">
        <f>F55+G55</f>
        <v>8052000</v>
      </c>
    </row>
    <row r="56" spans="1:8">
      <c r="A56" s="604">
        <v>24</v>
      </c>
      <c r="B56" s="617" t="s">
        <v>571</v>
      </c>
      <c r="C56" s="606">
        <v>0</v>
      </c>
      <c r="D56" s="606">
        <v>0</v>
      </c>
      <c r="E56" s="607">
        <f t="shared" ref="E56:E69" si="4">C56+D56</f>
        <v>0</v>
      </c>
      <c r="F56" s="606">
        <v>0</v>
      </c>
      <c r="G56" s="606">
        <v>0</v>
      </c>
      <c r="H56" s="608">
        <f t="shared" ref="H56:H69" si="5">F56+G56</f>
        <v>0</v>
      </c>
    </row>
    <row r="57" spans="1:8">
      <c r="A57" s="604">
        <v>25</v>
      </c>
      <c r="B57" s="458" t="s">
        <v>572</v>
      </c>
      <c r="C57" s="606">
        <v>0</v>
      </c>
      <c r="D57" s="606">
        <v>0</v>
      </c>
      <c r="E57" s="607">
        <f t="shared" si="4"/>
        <v>0</v>
      </c>
      <c r="F57" s="606">
        <v>0</v>
      </c>
      <c r="G57" s="606">
        <v>0</v>
      </c>
      <c r="H57" s="608">
        <f t="shared" si="5"/>
        <v>0</v>
      </c>
    </row>
    <row r="58" spans="1:8">
      <c r="A58" s="604">
        <v>26</v>
      </c>
      <c r="B58" s="458" t="s">
        <v>573</v>
      </c>
      <c r="C58" s="606">
        <v>0</v>
      </c>
      <c r="D58" s="606">
        <v>0</v>
      </c>
      <c r="E58" s="607">
        <f t="shared" si="4"/>
        <v>0</v>
      </c>
      <c r="F58" s="606">
        <v>0</v>
      </c>
      <c r="G58" s="606">
        <v>0</v>
      </c>
      <c r="H58" s="608">
        <f t="shared" si="5"/>
        <v>0</v>
      </c>
    </row>
    <row r="59" spans="1:8">
      <c r="A59" s="604">
        <v>27</v>
      </c>
      <c r="B59" s="458" t="s">
        <v>574</v>
      </c>
      <c r="C59" s="606">
        <f>SUM(C60:C61)</f>
        <v>0</v>
      </c>
      <c r="D59" s="606">
        <f>SUM(D60:D61)</f>
        <v>0</v>
      </c>
      <c r="E59" s="607">
        <f t="shared" si="4"/>
        <v>0</v>
      </c>
      <c r="F59" s="606">
        <f>SUM(F60:F61)</f>
        <v>0</v>
      </c>
      <c r="G59" s="606">
        <f>SUM(G60:G61)</f>
        <v>0</v>
      </c>
      <c r="H59" s="608">
        <f t="shared" si="5"/>
        <v>0</v>
      </c>
    </row>
    <row r="60" spans="1:8">
      <c r="A60" s="604">
        <v>27.1</v>
      </c>
      <c r="B60" s="464" t="s">
        <v>575</v>
      </c>
      <c r="C60" s="606">
        <v>0</v>
      </c>
      <c r="D60" s="606">
        <v>0</v>
      </c>
      <c r="E60" s="607">
        <f t="shared" si="4"/>
        <v>0</v>
      </c>
      <c r="F60" s="606">
        <v>0</v>
      </c>
      <c r="G60" s="606">
        <v>0</v>
      </c>
      <c r="H60" s="608">
        <f t="shared" si="5"/>
        <v>0</v>
      </c>
    </row>
    <row r="61" spans="1:8">
      <c r="A61" s="604">
        <v>27.2</v>
      </c>
      <c r="B61" s="464" t="s">
        <v>576</v>
      </c>
      <c r="C61" s="606">
        <v>0</v>
      </c>
      <c r="D61" s="606">
        <v>0</v>
      </c>
      <c r="E61" s="607">
        <f t="shared" si="4"/>
        <v>0</v>
      </c>
      <c r="F61" s="606">
        <v>0</v>
      </c>
      <c r="G61" s="606">
        <v>0</v>
      </c>
      <c r="H61" s="608">
        <f t="shared" si="5"/>
        <v>0</v>
      </c>
    </row>
    <row r="62" spans="1:8">
      <c r="A62" s="604">
        <v>28</v>
      </c>
      <c r="B62" s="619" t="s">
        <v>577</v>
      </c>
      <c r="C62" s="606">
        <v>0</v>
      </c>
      <c r="D62" s="606">
        <v>0</v>
      </c>
      <c r="E62" s="607">
        <f t="shared" si="4"/>
        <v>0</v>
      </c>
      <c r="F62" s="606">
        <v>0</v>
      </c>
      <c r="G62" s="606">
        <v>0</v>
      </c>
      <c r="H62" s="608">
        <f t="shared" si="5"/>
        <v>0</v>
      </c>
    </row>
    <row r="63" spans="1:8">
      <c r="A63" s="604">
        <v>29</v>
      </c>
      <c r="B63" s="458" t="s">
        <v>578</v>
      </c>
      <c r="C63" s="606">
        <f>SUM(C64:C66)</f>
        <v>0</v>
      </c>
      <c r="D63" s="606">
        <f>SUM(D64:D66)</f>
        <v>0</v>
      </c>
      <c r="E63" s="607">
        <f t="shared" si="4"/>
        <v>0</v>
      </c>
      <c r="F63" s="606">
        <f>SUM(F64:F66)</f>
        <v>0</v>
      </c>
      <c r="G63" s="606">
        <f>SUM(G64:G66)</f>
        <v>0</v>
      </c>
      <c r="H63" s="608">
        <f t="shared" si="5"/>
        <v>0</v>
      </c>
    </row>
    <row r="64" spans="1:8">
      <c r="A64" s="604">
        <v>29.1</v>
      </c>
      <c r="B64" s="461" t="s">
        <v>579</v>
      </c>
      <c r="C64" s="606">
        <v>0</v>
      </c>
      <c r="D64" s="606">
        <v>0</v>
      </c>
      <c r="E64" s="607">
        <f t="shared" si="4"/>
        <v>0</v>
      </c>
      <c r="F64" s="606">
        <v>0</v>
      </c>
      <c r="G64" s="606">
        <v>0</v>
      </c>
      <c r="H64" s="608">
        <f t="shared" si="5"/>
        <v>0</v>
      </c>
    </row>
    <row r="65" spans="1:8" ht="24.9" customHeight="1">
      <c r="A65" s="604">
        <v>29.2</v>
      </c>
      <c r="B65" s="465" t="s">
        <v>580</v>
      </c>
      <c r="C65" s="606">
        <v>0</v>
      </c>
      <c r="D65" s="606">
        <v>0</v>
      </c>
      <c r="E65" s="607">
        <f t="shared" si="4"/>
        <v>0</v>
      </c>
      <c r="F65" s="606">
        <v>0</v>
      </c>
      <c r="G65" s="606">
        <v>0</v>
      </c>
      <c r="H65" s="608">
        <f t="shared" si="5"/>
        <v>0</v>
      </c>
    </row>
    <row r="66" spans="1:8" ht="22.5" customHeight="1">
      <c r="A66" s="604">
        <v>29.3</v>
      </c>
      <c r="B66" s="465" t="s">
        <v>581</v>
      </c>
      <c r="C66" s="606">
        <v>0</v>
      </c>
      <c r="D66" s="606">
        <v>0</v>
      </c>
      <c r="E66" s="607">
        <f t="shared" si="4"/>
        <v>0</v>
      </c>
      <c r="F66" s="606">
        <v>0</v>
      </c>
      <c r="G66" s="606">
        <v>0</v>
      </c>
      <c r="H66" s="608">
        <f t="shared" si="5"/>
        <v>0</v>
      </c>
    </row>
    <row r="67" spans="1:8">
      <c r="A67" s="604">
        <v>30</v>
      </c>
      <c r="B67" s="458" t="s">
        <v>582</v>
      </c>
      <c r="C67" s="606">
        <v>6490812.7799999909</v>
      </c>
      <c r="D67" s="606">
        <v>0</v>
      </c>
      <c r="E67" s="607">
        <f t="shared" si="4"/>
        <v>6490812.7799999909</v>
      </c>
      <c r="F67" s="606">
        <v>-517493.88999999897</v>
      </c>
      <c r="G67" s="606">
        <v>0</v>
      </c>
      <c r="H67" s="608">
        <f t="shared" si="5"/>
        <v>-517493.88999999897</v>
      </c>
    </row>
    <row r="68" spans="1:8">
      <c r="A68" s="604">
        <v>31</v>
      </c>
      <c r="B68" s="620" t="s">
        <v>583</v>
      </c>
      <c r="C68" s="606">
        <f>SUM(C55,C56,C57,C58,C59,C62,C63,C67)</f>
        <v>23068572.77999999</v>
      </c>
      <c r="D68" s="606">
        <f>SUM(D55,D56,D57,D58,D59,D62,D63,D67)</f>
        <v>0</v>
      </c>
      <c r="E68" s="607">
        <f t="shared" si="4"/>
        <v>23068572.77999999</v>
      </c>
      <c r="F68" s="606">
        <f>SUM(F55,F56,F57,F58,F59,F62,F63,F67)</f>
        <v>7534506.1100000013</v>
      </c>
      <c r="G68" s="606">
        <f>SUM(G55,G56,G57,G58,G59,G62,G63,G67)</f>
        <v>0</v>
      </c>
      <c r="H68" s="608">
        <f t="shared" si="5"/>
        <v>7534506.1100000013</v>
      </c>
    </row>
    <row r="69" spans="1:8" ht="14.4" thickBot="1">
      <c r="A69" s="621">
        <v>32</v>
      </c>
      <c r="B69" s="622" t="s">
        <v>584</v>
      </c>
      <c r="C69" s="623">
        <f>SUM(C53,C68)</f>
        <v>30214392.50999999</v>
      </c>
      <c r="D69" s="623">
        <f>SUM(D53,D68)</f>
        <v>193544677.89000005</v>
      </c>
      <c r="E69" s="624">
        <f t="shared" si="4"/>
        <v>223759070.40000004</v>
      </c>
      <c r="F69" s="623">
        <f>SUM(F53,F68)</f>
        <v>9843704.8200000003</v>
      </c>
      <c r="G69" s="623">
        <f>SUM(G53,G68)</f>
        <v>42522513.850000009</v>
      </c>
      <c r="H69" s="625">
        <f t="shared" si="5"/>
        <v>52366218.670000009</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L35"/>
  <sheetViews>
    <sheetView showGridLines="0" zoomScale="80" zoomScaleNormal="80" workbookViewId="0">
      <selection activeCell="B25" sqref="B25"/>
    </sheetView>
  </sheetViews>
  <sheetFormatPr defaultColWidth="9.109375" defaultRowHeight="12"/>
  <cols>
    <col min="1" max="1" width="11.88671875" style="335" bestFit="1" customWidth="1"/>
    <col min="2" max="2" width="93.44140625" style="335" customWidth="1"/>
    <col min="3" max="3" width="14.6640625" style="335" customWidth="1"/>
    <col min="4" max="5" width="16.109375" style="335" customWidth="1"/>
    <col min="6" max="6" width="16.109375" style="354" customWidth="1"/>
    <col min="7" max="7" width="25.109375" style="354" customWidth="1"/>
    <col min="8" max="8" width="16.109375" style="335" customWidth="1"/>
    <col min="9" max="11" width="16.109375" style="354" customWidth="1"/>
    <col min="12" max="12" width="26.109375" style="354" customWidth="1"/>
    <col min="13" max="16384" width="9.109375" style="335"/>
  </cols>
  <sheetData>
    <row r="1" spans="1:12" ht="13.8">
      <c r="A1" s="284" t="s">
        <v>30</v>
      </c>
      <c r="B1" s="322" t="str">
        <f>'Info '!C2</f>
        <v>JSC Pave Bank Georgia</v>
      </c>
      <c r="F1" s="335"/>
      <c r="G1" s="335"/>
      <c r="I1" s="335"/>
      <c r="J1" s="335"/>
      <c r="K1" s="335"/>
      <c r="L1" s="335"/>
    </row>
    <row r="2" spans="1:12">
      <c r="A2" s="284" t="s">
        <v>31</v>
      </c>
      <c r="B2" s="321">
        <f>'1. key ratios '!B2</f>
        <v>46203</v>
      </c>
      <c r="F2" s="335"/>
      <c r="G2" s="335"/>
      <c r="I2" s="335"/>
      <c r="J2" s="335"/>
      <c r="K2" s="335"/>
      <c r="L2" s="335"/>
    </row>
    <row r="3" spans="1:12">
      <c r="A3" s="285" t="s">
        <v>466</v>
      </c>
      <c r="F3" s="335"/>
      <c r="G3" s="335"/>
      <c r="I3" s="335"/>
      <c r="J3" s="335"/>
      <c r="K3" s="335"/>
      <c r="L3" s="335"/>
    </row>
    <row r="4" spans="1:12">
      <c r="F4" s="335"/>
      <c r="G4" s="335"/>
      <c r="I4" s="335"/>
      <c r="J4" s="335"/>
      <c r="K4" s="335"/>
      <c r="L4" s="335"/>
    </row>
    <row r="5" spans="1:12" ht="37.5" customHeight="1">
      <c r="A5" s="760" t="s">
        <v>483</v>
      </c>
      <c r="B5" s="761"/>
      <c r="C5" s="806" t="s">
        <v>467</v>
      </c>
      <c r="D5" s="807"/>
      <c r="E5" s="807"/>
      <c r="F5" s="807"/>
      <c r="G5" s="807"/>
      <c r="H5" s="806" t="s">
        <v>627</v>
      </c>
      <c r="I5" s="808"/>
      <c r="J5" s="808"/>
      <c r="K5" s="808"/>
      <c r="L5" s="809"/>
    </row>
    <row r="6" spans="1:12" ht="39.6" customHeight="1">
      <c r="A6" s="764"/>
      <c r="B6" s="765"/>
      <c r="C6" s="287"/>
      <c r="D6" s="333" t="s">
        <v>648</v>
      </c>
      <c r="E6" s="333" t="s">
        <v>647</v>
      </c>
      <c r="F6" s="333" t="s">
        <v>646</v>
      </c>
      <c r="G6" s="333" t="s">
        <v>645</v>
      </c>
      <c r="H6" s="355"/>
      <c r="I6" s="333" t="s">
        <v>648</v>
      </c>
      <c r="J6" s="333" t="s">
        <v>647</v>
      </c>
      <c r="K6" s="333" t="s">
        <v>646</v>
      </c>
      <c r="L6" s="333" t="s">
        <v>645</v>
      </c>
    </row>
    <row r="7" spans="1:12">
      <c r="A7" s="324">
        <v>1</v>
      </c>
      <c r="B7" s="339" t="s">
        <v>486</v>
      </c>
      <c r="C7" s="339"/>
      <c r="D7" s="324"/>
      <c r="E7" s="324"/>
      <c r="F7" s="397"/>
      <c r="G7" s="397"/>
      <c r="H7" s="324"/>
      <c r="I7" s="397"/>
      <c r="J7" s="397"/>
      <c r="K7" s="397"/>
      <c r="L7" s="397"/>
    </row>
    <row r="8" spans="1:12">
      <c r="A8" s="324">
        <v>2</v>
      </c>
      <c r="B8" s="339" t="s">
        <v>399</v>
      </c>
      <c r="C8" s="339"/>
      <c r="D8" s="324"/>
      <c r="E8" s="324"/>
      <c r="F8" s="332"/>
      <c r="G8" s="332"/>
      <c r="H8" s="324"/>
      <c r="I8" s="332"/>
      <c r="J8" s="332"/>
      <c r="K8" s="332"/>
      <c r="L8" s="332"/>
    </row>
    <row r="9" spans="1:12">
      <c r="A9" s="324">
        <v>3</v>
      </c>
      <c r="B9" s="339" t="s">
        <v>400</v>
      </c>
      <c r="C9" s="339"/>
      <c r="D9" s="324"/>
      <c r="E9" s="324"/>
      <c r="F9" s="334"/>
      <c r="G9" s="334"/>
      <c r="H9" s="324"/>
      <c r="I9" s="334"/>
      <c r="J9" s="334"/>
      <c r="K9" s="334"/>
      <c r="L9" s="334"/>
    </row>
    <row r="10" spans="1:12">
      <c r="A10" s="324">
        <v>4</v>
      </c>
      <c r="B10" s="339" t="s">
        <v>487</v>
      </c>
      <c r="C10" s="339"/>
      <c r="D10" s="324"/>
      <c r="E10" s="324"/>
      <c r="F10" s="334"/>
      <c r="G10" s="334"/>
      <c r="H10" s="324"/>
      <c r="I10" s="334"/>
      <c r="J10" s="334"/>
      <c r="K10" s="334"/>
      <c r="L10" s="334"/>
    </row>
    <row r="11" spans="1:12">
      <c r="A11" s="324">
        <v>5</v>
      </c>
      <c r="B11" s="339" t="s">
        <v>401</v>
      </c>
      <c r="C11" s="339"/>
      <c r="D11" s="324"/>
      <c r="E11" s="324"/>
      <c r="F11" s="334"/>
      <c r="G11" s="334"/>
      <c r="H11" s="324"/>
      <c r="I11" s="334"/>
      <c r="J11" s="334"/>
      <c r="K11" s="334"/>
      <c r="L11" s="334"/>
    </row>
    <row r="12" spans="1:12">
      <c r="A12" s="324">
        <v>6</v>
      </c>
      <c r="B12" s="339" t="s">
        <v>402</v>
      </c>
      <c r="C12" s="339"/>
      <c r="D12" s="324"/>
      <c r="E12" s="324"/>
      <c r="F12" s="334"/>
      <c r="G12" s="334"/>
      <c r="H12" s="324"/>
      <c r="I12" s="334"/>
      <c r="J12" s="334"/>
      <c r="K12" s="334"/>
      <c r="L12" s="334"/>
    </row>
    <row r="13" spans="1:12">
      <c r="A13" s="324">
        <v>7</v>
      </c>
      <c r="B13" s="339" t="s">
        <v>403</v>
      </c>
      <c r="C13" s="339"/>
      <c r="D13" s="324"/>
      <c r="E13" s="324"/>
      <c r="F13" s="334"/>
      <c r="G13" s="334"/>
      <c r="H13" s="324"/>
      <c r="I13" s="334"/>
      <c r="J13" s="334"/>
      <c r="K13" s="334"/>
      <c r="L13" s="334"/>
    </row>
    <row r="14" spans="1:12">
      <c r="A14" s="324">
        <v>8</v>
      </c>
      <c r="B14" s="339" t="s">
        <v>404</v>
      </c>
      <c r="C14" s="339"/>
      <c r="D14" s="324"/>
      <c r="E14" s="324"/>
      <c r="F14" s="334"/>
      <c r="G14" s="334"/>
      <c r="H14" s="324"/>
      <c r="I14" s="334"/>
      <c r="J14" s="334"/>
      <c r="K14" s="334"/>
      <c r="L14" s="334"/>
    </row>
    <row r="15" spans="1:12">
      <c r="A15" s="324">
        <v>9</v>
      </c>
      <c r="B15" s="339" t="s">
        <v>405</v>
      </c>
      <c r="C15" s="339"/>
      <c r="D15" s="324"/>
      <c r="E15" s="324"/>
      <c r="F15" s="334"/>
      <c r="G15" s="334"/>
      <c r="H15" s="324"/>
      <c r="I15" s="334"/>
      <c r="J15" s="334"/>
      <c r="K15" s="334"/>
      <c r="L15" s="334"/>
    </row>
    <row r="16" spans="1:12">
      <c r="A16" s="324">
        <v>10</v>
      </c>
      <c r="B16" s="339" t="s">
        <v>406</v>
      </c>
      <c r="C16" s="339"/>
      <c r="D16" s="324"/>
      <c r="E16" s="324"/>
      <c r="F16" s="334"/>
      <c r="G16" s="334"/>
      <c r="H16" s="324"/>
      <c r="I16" s="334"/>
      <c r="J16" s="334"/>
      <c r="K16" s="334"/>
      <c r="L16" s="334"/>
    </row>
    <row r="17" spans="1:12">
      <c r="A17" s="324">
        <v>11</v>
      </c>
      <c r="B17" s="339" t="s">
        <v>407</v>
      </c>
      <c r="C17" s="339"/>
      <c r="D17" s="324"/>
      <c r="E17" s="324"/>
      <c r="F17" s="334"/>
      <c r="G17" s="334"/>
      <c r="H17" s="324"/>
      <c r="I17" s="334"/>
      <c r="J17" s="334"/>
      <c r="K17" s="334"/>
      <c r="L17" s="334"/>
    </row>
    <row r="18" spans="1:12">
      <c r="A18" s="324">
        <v>12</v>
      </c>
      <c r="B18" s="339" t="s">
        <v>408</v>
      </c>
      <c r="C18" s="339"/>
      <c r="D18" s="324"/>
      <c r="E18" s="324"/>
      <c r="F18" s="334"/>
      <c r="G18" s="334"/>
      <c r="H18" s="324"/>
      <c r="I18" s="334"/>
      <c r="J18" s="334"/>
      <c r="K18" s="334"/>
      <c r="L18" s="334"/>
    </row>
    <row r="19" spans="1:12">
      <c r="A19" s="324">
        <v>13</v>
      </c>
      <c r="B19" s="339" t="s">
        <v>409</v>
      </c>
      <c r="C19" s="339"/>
      <c r="D19" s="324"/>
      <c r="E19" s="324"/>
      <c r="F19" s="334"/>
      <c r="G19" s="334"/>
      <c r="H19" s="324"/>
      <c r="I19" s="334"/>
      <c r="J19" s="334"/>
      <c r="K19" s="334"/>
      <c r="L19" s="334"/>
    </row>
    <row r="20" spans="1:12">
      <c r="A20" s="324">
        <v>14</v>
      </c>
      <c r="B20" s="339" t="s">
        <v>410</v>
      </c>
      <c r="C20" s="339"/>
      <c r="D20" s="324"/>
      <c r="E20" s="324"/>
      <c r="F20" s="334"/>
      <c r="G20" s="334"/>
      <c r="H20" s="324"/>
      <c r="I20" s="334"/>
      <c r="J20" s="334"/>
      <c r="K20" s="334"/>
      <c r="L20" s="334"/>
    </row>
    <row r="21" spans="1:12">
      <c r="A21" s="324">
        <v>15</v>
      </c>
      <c r="B21" s="339" t="s">
        <v>411</v>
      </c>
      <c r="C21" s="339"/>
      <c r="D21" s="324"/>
      <c r="E21" s="324"/>
      <c r="F21" s="334"/>
      <c r="G21" s="334"/>
      <c r="H21" s="324"/>
      <c r="I21" s="334"/>
      <c r="J21" s="334"/>
      <c r="K21" s="334"/>
      <c r="L21" s="334"/>
    </row>
    <row r="22" spans="1:12">
      <c r="A22" s="324">
        <v>16</v>
      </c>
      <c r="B22" s="339" t="s">
        <v>412</v>
      </c>
      <c r="C22" s="339"/>
      <c r="D22" s="324"/>
      <c r="E22" s="324"/>
      <c r="F22" s="334"/>
      <c r="G22" s="334"/>
      <c r="H22" s="324"/>
      <c r="I22" s="334"/>
      <c r="J22" s="334"/>
      <c r="K22" s="334"/>
      <c r="L22" s="334"/>
    </row>
    <row r="23" spans="1:12">
      <c r="A23" s="324">
        <v>17</v>
      </c>
      <c r="B23" s="339" t="s">
        <v>490</v>
      </c>
      <c r="C23" s="339"/>
      <c r="D23" s="324"/>
      <c r="E23" s="324"/>
      <c r="F23" s="334"/>
      <c r="G23" s="334"/>
      <c r="H23" s="324"/>
      <c r="I23" s="334"/>
      <c r="J23" s="334"/>
      <c r="K23" s="334"/>
      <c r="L23" s="334"/>
    </row>
    <row r="24" spans="1:12">
      <c r="A24" s="324">
        <v>18</v>
      </c>
      <c r="B24" s="339" t="s">
        <v>413</v>
      </c>
      <c r="C24" s="339"/>
      <c r="D24" s="324"/>
      <c r="E24" s="324"/>
      <c r="F24" s="334"/>
      <c r="G24" s="334"/>
      <c r="H24" s="324"/>
      <c r="I24" s="334"/>
      <c r="J24" s="334"/>
      <c r="K24" s="334"/>
      <c r="L24" s="334"/>
    </row>
    <row r="25" spans="1:12">
      <c r="A25" s="324">
        <v>19</v>
      </c>
      <c r="B25" s="339" t="s">
        <v>414</v>
      </c>
      <c r="C25" s="339"/>
      <c r="D25" s="324"/>
      <c r="E25" s="324"/>
      <c r="F25" s="334"/>
      <c r="G25" s="334"/>
      <c r="H25" s="324"/>
      <c r="I25" s="334"/>
      <c r="J25" s="334"/>
      <c r="K25" s="334"/>
      <c r="L25" s="334"/>
    </row>
    <row r="26" spans="1:12">
      <c r="A26" s="324">
        <v>20</v>
      </c>
      <c r="B26" s="339" t="s">
        <v>489</v>
      </c>
      <c r="C26" s="339"/>
      <c r="D26" s="324"/>
      <c r="E26" s="324"/>
      <c r="F26" s="334"/>
      <c r="G26" s="334"/>
      <c r="H26" s="324"/>
      <c r="I26" s="334"/>
      <c r="J26" s="334"/>
      <c r="K26" s="334"/>
      <c r="L26" s="334"/>
    </row>
    <row r="27" spans="1:12">
      <c r="A27" s="324">
        <v>21</v>
      </c>
      <c r="B27" s="339" t="s">
        <v>415</v>
      </c>
      <c r="C27" s="339"/>
      <c r="D27" s="324"/>
      <c r="E27" s="324"/>
      <c r="F27" s="334"/>
      <c r="G27" s="334"/>
      <c r="H27" s="324"/>
      <c r="I27" s="334"/>
      <c r="J27" s="334"/>
      <c r="K27" s="334"/>
      <c r="L27" s="334"/>
    </row>
    <row r="28" spans="1:12">
      <c r="A28" s="324">
        <v>22</v>
      </c>
      <c r="B28" s="339" t="s">
        <v>416</v>
      </c>
      <c r="C28" s="339"/>
      <c r="D28" s="324"/>
      <c r="E28" s="324"/>
      <c r="F28" s="334"/>
      <c r="G28" s="334"/>
      <c r="H28" s="324"/>
      <c r="I28" s="334"/>
      <c r="J28" s="334"/>
      <c r="K28" s="334"/>
      <c r="L28" s="334"/>
    </row>
    <row r="29" spans="1:12">
      <c r="A29" s="324">
        <v>23</v>
      </c>
      <c r="B29" s="339" t="s">
        <v>417</v>
      </c>
      <c r="C29" s="339"/>
      <c r="D29" s="324"/>
      <c r="E29" s="324"/>
      <c r="F29" s="334"/>
      <c r="G29" s="334"/>
      <c r="H29" s="324"/>
      <c r="I29" s="334"/>
      <c r="J29" s="334"/>
      <c r="K29" s="334"/>
      <c r="L29" s="334"/>
    </row>
    <row r="30" spans="1:12">
      <c r="A30" s="324">
        <v>24</v>
      </c>
      <c r="B30" s="339" t="s">
        <v>488</v>
      </c>
      <c r="C30" s="339"/>
      <c r="D30" s="324"/>
      <c r="E30" s="324"/>
      <c r="F30" s="334"/>
      <c r="G30" s="334"/>
      <c r="H30" s="324"/>
      <c r="I30" s="334"/>
      <c r="J30" s="334"/>
      <c r="K30" s="334"/>
      <c r="L30" s="334"/>
    </row>
    <row r="31" spans="1:12">
      <c r="A31" s="324">
        <v>25</v>
      </c>
      <c r="B31" s="339" t="s">
        <v>418</v>
      </c>
      <c r="C31" s="339"/>
      <c r="D31" s="324"/>
      <c r="E31" s="324"/>
      <c r="F31" s="334"/>
      <c r="G31" s="334"/>
      <c r="H31" s="324"/>
      <c r="I31" s="334"/>
      <c r="J31" s="334"/>
      <c r="K31" s="334"/>
      <c r="L31" s="334"/>
    </row>
    <row r="32" spans="1:12">
      <c r="A32" s="324">
        <v>26</v>
      </c>
      <c r="B32" s="339" t="s">
        <v>485</v>
      </c>
      <c r="C32" s="339"/>
      <c r="D32" s="324"/>
      <c r="E32" s="324"/>
      <c r="F32" s="334"/>
      <c r="G32" s="334"/>
      <c r="H32" s="324"/>
      <c r="I32" s="334"/>
      <c r="J32" s="334"/>
      <c r="K32" s="334"/>
      <c r="L32" s="334"/>
    </row>
    <row r="33" spans="1:12">
      <c r="A33" s="324">
        <v>27</v>
      </c>
      <c r="B33" s="396" t="s">
        <v>64</v>
      </c>
      <c r="C33" s="396"/>
      <c r="D33" s="324"/>
      <c r="E33" s="324"/>
      <c r="F33" s="334"/>
      <c r="G33" s="334"/>
      <c r="H33" s="324"/>
      <c r="I33" s="334"/>
      <c r="J33" s="334"/>
      <c r="K33" s="334"/>
      <c r="L33" s="334"/>
    </row>
    <row r="35" spans="1:12">
      <c r="B35" s="395"/>
      <c r="C35" s="395"/>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13"/>
  <sheetViews>
    <sheetView showGridLines="0" zoomScale="80" zoomScaleNormal="80" workbookViewId="0">
      <selection activeCell="B19" sqref="B19"/>
    </sheetView>
  </sheetViews>
  <sheetFormatPr defaultColWidth="8.88671875" defaultRowHeight="12"/>
  <cols>
    <col min="1" max="1" width="11.88671875" style="398" bestFit="1" customWidth="1"/>
    <col min="2" max="2" width="68.88671875" style="398" customWidth="1"/>
    <col min="3" max="11" width="28.109375" style="398" customWidth="1"/>
    <col min="12" max="16384" width="8.88671875" style="398"/>
  </cols>
  <sheetData>
    <row r="1" spans="1:11" s="335" customFormat="1" ht="13.8">
      <c r="A1" s="284" t="s">
        <v>30</v>
      </c>
      <c r="B1" s="322" t="str">
        <f>'Info '!C2</f>
        <v>JSC Pave Bank Georgia</v>
      </c>
    </row>
    <row r="2" spans="1:11" s="335" customFormat="1">
      <c r="A2" s="284" t="s">
        <v>31</v>
      </c>
      <c r="B2" s="321">
        <f>'1. key ratios '!B2</f>
        <v>46203</v>
      </c>
    </row>
    <row r="3" spans="1:11" s="335" customFormat="1">
      <c r="A3" s="285" t="s">
        <v>468</v>
      </c>
    </row>
    <row r="4" spans="1:11">
      <c r="C4" s="402" t="s">
        <v>662</v>
      </c>
      <c r="D4" s="402" t="s">
        <v>661</v>
      </c>
      <c r="E4" s="402" t="s">
        <v>660</v>
      </c>
      <c r="F4" s="402" t="s">
        <v>659</v>
      </c>
      <c r="G4" s="402" t="s">
        <v>658</v>
      </c>
      <c r="H4" s="402" t="s">
        <v>657</v>
      </c>
      <c r="I4" s="402" t="s">
        <v>656</v>
      </c>
      <c r="J4" s="402" t="s">
        <v>655</v>
      </c>
      <c r="K4" s="402" t="s">
        <v>654</v>
      </c>
    </row>
    <row r="5" spans="1:11" ht="104.1" customHeight="1">
      <c r="A5" s="810" t="s">
        <v>653</v>
      </c>
      <c r="B5" s="811"/>
      <c r="C5" s="401" t="s">
        <v>469</v>
      </c>
      <c r="D5" s="401" t="s">
        <v>470</v>
      </c>
      <c r="E5" s="401" t="s">
        <v>471</v>
      </c>
      <c r="F5" s="401" t="s">
        <v>472</v>
      </c>
      <c r="G5" s="401" t="s">
        <v>473</v>
      </c>
      <c r="H5" s="401" t="s">
        <v>474</v>
      </c>
      <c r="I5" s="401" t="s">
        <v>475</v>
      </c>
      <c r="J5" s="401" t="s">
        <v>476</v>
      </c>
      <c r="K5" s="401" t="s">
        <v>477</v>
      </c>
    </row>
    <row r="6" spans="1:11">
      <c r="A6" s="324">
        <v>1</v>
      </c>
      <c r="B6" s="324" t="s">
        <v>437</v>
      </c>
      <c r="C6" s="324"/>
      <c r="D6" s="324"/>
      <c r="E6" s="324"/>
      <c r="F6" s="324"/>
      <c r="G6" s="324"/>
      <c r="H6" s="324"/>
      <c r="I6" s="324"/>
      <c r="J6" s="324"/>
      <c r="K6" s="324"/>
    </row>
    <row r="7" spans="1:11">
      <c r="A7" s="324">
        <v>2</v>
      </c>
      <c r="B7" s="324" t="s">
        <v>478</v>
      </c>
      <c r="C7" s="324"/>
      <c r="D7" s="324"/>
      <c r="E7" s="324"/>
      <c r="F7" s="324"/>
      <c r="G7" s="324"/>
      <c r="H7" s="324"/>
      <c r="I7" s="324"/>
      <c r="J7" s="324"/>
      <c r="K7" s="324"/>
    </row>
    <row r="8" spans="1:11">
      <c r="A8" s="324">
        <v>3</v>
      </c>
      <c r="B8" s="324" t="s">
        <v>445</v>
      </c>
      <c r="C8" s="324"/>
      <c r="D8" s="324"/>
      <c r="E8" s="324"/>
      <c r="F8" s="324"/>
      <c r="G8" s="324"/>
      <c r="H8" s="324"/>
      <c r="I8" s="324"/>
      <c r="J8" s="324"/>
      <c r="K8" s="324"/>
    </row>
    <row r="9" spans="1:11">
      <c r="A9" s="324">
        <v>4</v>
      </c>
      <c r="B9" s="344" t="s">
        <v>479</v>
      </c>
      <c r="C9" s="400"/>
      <c r="D9" s="400"/>
      <c r="E9" s="400"/>
      <c r="F9" s="400"/>
      <c r="G9" s="400"/>
      <c r="H9" s="400"/>
      <c r="I9" s="400"/>
      <c r="J9" s="400"/>
      <c r="K9" s="400"/>
    </row>
    <row r="10" spans="1:11">
      <c r="A10" s="324">
        <v>5</v>
      </c>
      <c r="B10" s="344" t="s">
        <v>480</v>
      </c>
      <c r="C10" s="400"/>
      <c r="D10" s="400"/>
      <c r="E10" s="400"/>
      <c r="F10" s="400"/>
      <c r="G10" s="400"/>
      <c r="H10" s="400"/>
      <c r="I10" s="400"/>
      <c r="J10" s="400"/>
      <c r="K10" s="400"/>
    </row>
    <row r="11" spans="1:11">
      <c r="A11" s="324">
        <v>6</v>
      </c>
      <c r="B11" s="344" t="s">
        <v>481</v>
      </c>
      <c r="C11" s="400"/>
      <c r="D11" s="400"/>
      <c r="E11" s="400"/>
      <c r="F11" s="400"/>
      <c r="G11" s="400"/>
      <c r="H11" s="400"/>
      <c r="I11" s="400"/>
      <c r="J11" s="400"/>
      <c r="K11" s="400"/>
    </row>
    <row r="13" spans="1:11" ht="13.8">
      <c r="B13" s="399"/>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20"/>
  <sheetViews>
    <sheetView showGridLines="0" zoomScale="80" zoomScaleNormal="80" workbookViewId="0">
      <selection activeCell="D1" sqref="D1"/>
    </sheetView>
  </sheetViews>
  <sheetFormatPr defaultColWidth="8.88671875" defaultRowHeight="14.4"/>
  <cols>
    <col min="1" max="1" width="10" style="403" bestFit="1" customWidth="1"/>
    <col min="2" max="2" width="71.88671875" style="403" customWidth="1"/>
    <col min="3" max="3" width="10.6640625" style="403" bestFit="1" customWidth="1"/>
    <col min="4" max="7" width="15.44140625" style="403" customWidth="1"/>
    <col min="8" max="8" width="10.6640625" style="403" bestFit="1" customWidth="1"/>
    <col min="9" max="12" width="17.109375" style="403" customWidth="1"/>
    <col min="13" max="13" width="10.6640625" style="403" bestFit="1" customWidth="1"/>
    <col min="14" max="17" width="16.109375" style="403" customWidth="1"/>
    <col min="18" max="18" width="12.109375" style="403" bestFit="1" customWidth="1"/>
    <col min="19" max="19" width="46.88671875" style="403" bestFit="1" customWidth="1"/>
    <col min="20" max="20" width="43.44140625" style="403" bestFit="1" customWidth="1"/>
    <col min="21" max="21" width="45.88671875" style="403" bestFit="1" customWidth="1"/>
    <col min="22" max="22" width="43.33203125" style="403" bestFit="1" customWidth="1"/>
    <col min="23" max="16384" width="8.88671875" style="403"/>
  </cols>
  <sheetData>
    <row r="1" spans="1:22">
      <c r="A1" s="284" t="s">
        <v>30</v>
      </c>
      <c r="B1" s="322" t="str">
        <f>'Info '!C2</f>
        <v>JSC Pave Bank Georgia</v>
      </c>
    </row>
    <row r="2" spans="1:22">
      <c r="A2" s="284" t="s">
        <v>31</v>
      </c>
      <c r="B2" s="321">
        <f>'1. key ratios '!B2</f>
        <v>46203</v>
      </c>
    </row>
    <row r="3" spans="1:22">
      <c r="A3" s="285" t="s">
        <v>496</v>
      </c>
      <c r="B3" s="335"/>
    </row>
    <row r="4" spans="1:22">
      <c r="A4" s="285"/>
      <c r="B4" s="335"/>
    </row>
    <row r="5" spans="1:22" ht="24" customHeight="1">
      <c r="A5" s="812" t="s">
        <v>497</v>
      </c>
      <c r="B5" s="813"/>
      <c r="C5" s="817" t="s">
        <v>663</v>
      </c>
      <c r="D5" s="817"/>
      <c r="E5" s="817"/>
      <c r="F5" s="817"/>
      <c r="G5" s="817"/>
      <c r="H5" s="817" t="s">
        <v>515</v>
      </c>
      <c r="I5" s="817"/>
      <c r="J5" s="817"/>
      <c r="K5" s="817"/>
      <c r="L5" s="817"/>
      <c r="M5" s="817" t="s">
        <v>627</v>
      </c>
      <c r="N5" s="817"/>
      <c r="O5" s="817"/>
      <c r="P5" s="817"/>
      <c r="Q5" s="817"/>
      <c r="R5" s="816" t="s">
        <v>498</v>
      </c>
      <c r="S5" s="816" t="s">
        <v>512</v>
      </c>
      <c r="T5" s="816" t="s">
        <v>513</v>
      </c>
      <c r="U5" s="816" t="s">
        <v>672</v>
      </c>
      <c r="V5" s="816" t="s">
        <v>673</v>
      </c>
    </row>
    <row r="6" spans="1:22" ht="36" customHeight="1">
      <c r="A6" s="814"/>
      <c r="B6" s="815"/>
      <c r="C6" s="413"/>
      <c r="D6" s="333" t="s">
        <v>648</v>
      </c>
      <c r="E6" s="333" t="s">
        <v>647</v>
      </c>
      <c r="F6" s="333" t="s">
        <v>646</v>
      </c>
      <c r="G6" s="333" t="s">
        <v>645</v>
      </c>
      <c r="H6" s="413"/>
      <c r="I6" s="333" t="s">
        <v>648</v>
      </c>
      <c r="J6" s="333" t="s">
        <v>647</v>
      </c>
      <c r="K6" s="333" t="s">
        <v>646</v>
      </c>
      <c r="L6" s="333" t="s">
        <v>645</v>
      </c>
      <c r="M6" s="413"/>
      <c r="N6" s="333" t="s">
        <v>648</v>
      </c>
      <c r="O6" s="333" t="s">
        <v>647</v>
      </c>
      <c r="P6" s="333" t="s">
        <v>646</v>
      </c>
      <c r="Q6" s="333" t="s">
        <v>645</v>
      </c>
      <c r="R6" s="816"/>
      <c r="S6" s="816"/>
      <c r="T6" s="816"/>
      <c r="U6" s="816"/>
      <c r="V6" s="816"/>
    </row>
    <row r="7" spans="1:22">
      <c r="A7" s="407">
        <v>1</v>
      </c>
      <c r="B7" s="412" t="s">
        <v>506</v>
      </c>
      <c r="C7" s="400"/>
      <c r="D7" s="400"/>
      <c r="E7" s="400"/>
      <c r="F7" s="400"/>
      <c r="G7" s="400"/>
      <c r="H7" s="400"/>
      <c r="I7" s="400"/>
      <c r="J7" s="400"/>
      <c r="K7" s="400"/>
      <c r="L7" s="400"/>
      <c r="M7" s="400"/>
      <c r="N7" s="400"/>
      <c r="O7" s="400"/>
      <c r="P7" s="400"/>
      <c r="Q7" s="400"/>
      <c r="R7" s="400"/>
      <c r="S7" s="400"/>
      <c r="T7" s="400"/>
      <c r="U7" s="400"/>
      <c r="V7" s="400"/>
    </row>
    <row r="8" spans="1:22">
      <c r="A8" s="407">
        <v>2</v>
      </c>
      <c r="B8" s="411" t="s">
        <v>505</v>
      </c>
      <c r="C8" s="400"/>
      <c r="D8" s="400"/>
      <c r="E8" s="400"/>
      <c r="F8" s="400"/>
      <c r="G8" s="400"/>
      <c r="H8" s="400"/>
      <c r="I8" s="400"/>
      <c r="J8" s="400"/>
      <c r="K8" s="400"/>
      <c r="L8" s="400"/>
      <c r="M8" s="400"/>
      <c r="N8" s="400"/>
      <c r="O8" s="400"/>
      <c r="P8" s="400"/>
      <c r="Q8" s="400"/>
      <c r="R8" s="400"/>
      <c r="S8" s="400"/>
      <c r="T8" s="400"/>
      <c r="U8" s="400"/>
      <c r="V8" s="400"/>
    </row>
    <row r="9" spans="1:22">
      <c r="A9" s="407">
        <v>3</v>
      </c>
      <c r="B9" s="411" t="s">
        <v>504</v>
      </c>
      <c r="C9" s="400"/>
      <c r="D9" s="400"/>
      <c r="E9" s="400"/>
      <c r="F9" s="400"/>
      <c r="G9" s="400"/>
      <c r="H9" s="400"/>
      <c r="I9" s="400"/>
      <c r="J9" s="400"/>
      <c r="K9" s="400"/>
      <c r="L9" s="400"/>
      <c r="M9" s="400"/>
      <c r="N9" s="400"/>
      <c r="O9" s="400"/>
      <c r="P9" s="400"/>
      <c r="Q9" s="400"/>
      <c r="R9" s="400"/>
      <c r="S9" s="400"/>
      <c r="T9" s="400"/>
      <c r="U9" s="400"/>
      <c r="V9" s="400"/>
    </row>
    <row r="10" spans="1:22">
      <c r="A10" s="407">
        <v>4</v>
      </c>
      <c r="B10" s="411" t="s">
        <v>503</v>
      </c>
      <c r="C10" s="400"/>
      <c r="D10" s="400"/>
      <c r="E10" s="400"/>
      <c r="F10" s="400"/>
      <c r="G10" s="400"/>
      <c r="H10" s="400"/>
      <c r="I10" s="400"/>
      <c r="J10" s="400"/>
      <c r="K10" s="400"/>
      <c r="L10" s="400"/>
      <c r="M10" s="400"/>
      <c r="N10" s="400"/>
      <c r="O10" s="400"/>
      <c r="P10" s="400"/>
      <c r="Q10" s="400"/>
      <c r="R10" s="400"/>
      <c r="S10" s="400"/>
      <c r="T10" s="400"/>
      <c r="U10" s="400"/>
      <c r="V10" s="400"/>
    </row>
    <row r="11" spans="1:22">
      <c r="A11" s="407">
        <v>5</v>
      </c>
      <c r="B11" s="411" t="s">
        <v>502</v>
      </c>
      <c r="C11" s="400"/>
      <c r="D11" s="400"/>
      <c r="E11" s="400"/>
      <c r="F11" s="400"/>
      <c r="G11" s="400"/>
      <c r="H11" s="400"/>
      <c r="I11" s="400"/>
      <c r="J11" s="400"/>
      <c r="K11" s="400"/>
      <c r="L11" s="400"/>
      <c r="M11" s="400"/>
      <c r="N11" s="400"/>
      <c r="O11" s="400"/>
      <c r="P11" s="400"/>
      <c r="Q11" s="400"/>
      <c r="R11" s="400"/>
      <c r="S11" s="400"/>
      <c r="T11" s="400"/>
      <c r="U11" s="400"/>
      <c r="V11" s="400"/>
    </row>
    <row r="12" spans="1:22">
      <c r="A12" s="407">
        <v>6</v>
      </c>
      <c r="B12" s="411" t="s">
        <v>501</v>
      </c>
      <c r="C12" s="400"/>
      <c r="D12" s="400"/>
      <c r="E12" s="400"/>
      <c r="F12" s="400"/>
      <c r="G12" s="400"/>
      <c r="H12" s="400"/>
      <c r="I12" s="400"/>
      <c r="J12" s="400"/>
      <c r="K12" s="400"/>
      <c r="L12" s="400"/>
      <c r="M12" s="400"/>
      <c r="N12" s="400"/>
      <c r="O12" s="400"/>
      <c r="P12" s="400"/>
      <c r="Q12" s="400"/>
      <c r="R12" s="400"/>
      <c r="S12" s="400"/>
      <c r="T12" s="400"/>
      <c r="U12" s="400"/>
      <c r="V12" s="400"/>
    </row>
    <row r="13" spans="1:22">
      <c r="A13" s="407">
        <v>7</v>
      </c>
      <c r="B13" s="411" t="s">
        <v>500</v>
      </c>
      <c r="C13" s="400"/>
      <c r="D13" s="400"/>
      <c r="E13" s="400"/>
      <c r="F13" s="400"/>
      <c r="G13" s="400"/>
      <c r="H13" s="400"/>
      <c r="I13" s="400"/>
      <c r="J13" s="400"/>
      <c r="K13" s="400"/>
      <c r="L13" s="400"/>
      <c r="M13" s="400"/>
      <c r="N13" s="400"/>
      <c r="O13" s="400"/>
      <c r="P13" s="400"/>
      <c r="Q13" s="400"/>
      <c r="R13" s="400"/>
      <c r="S13" s="400"/>
      <c r="T13" s="400"/>
      <c r="U13" s="400"/>
      <c r="V13" s="400"/>
    </row>
    <row r="14" spans="1:22">
      <c r="A14" s="405">
        <v>7.1</v>
      </c>
      <c r="B14" s="404" t="s">
        <v>509</v>
      </c>
      <c r="C14" s="400"/>
      <c r="D14" s="400"/>
      <c r="E14" s="400"/>
      <c r="F14" s="400"/>
      <c r="G14" s="400"/>
      <c r="H14" s="400"/>
      <c r="I14" s="400"/>
      <c r="J14" s="400"/>
      <c r="K14" s="400"/>
      <c r="L14" s="400"/>
      <c r="M14" s="400"/>
      <c r="N14" s="400"/>
      <c r="O14" s="400"/>
      <c r="P14" s="400"/>
      <c r="Q14" s="400"/>
      <c r="R14" s="400"/>
      <c r="S14" s="400"/>
      <c r="T14" s="400"/>
      <c r="U14" s="400"/>
      <c r="V14" s="400"/>
    </row>
    <row r="15" spans="1:22">
      <c r="A15" s="405">
        <v>7.2</v>
      </c>
      <c r="B15" s="404" t="s">
        <v>511</v>
      </c>
      <c r="C15" s="400"/>
      <c r="D15" s="400"/>
      <c r="E15" s="400"/>
      <c r="F15" s="400"/>
      <c r="G15" s="400"/>
      <c r="H15" s="400"/>
      <c r="I15" s="400"/>
      <c r="J15" s="400"/>
      <c r="K15" s="400"/>
      <c r="L15" s="400"/>
      <c r="M15" s="400"/>
      <c r="N15" s="400"/>
      <c r="O15" s="400"/>
      <c r="P15" s="400"/>
      <c r="Q15" s="400"/>
      <c r="R15" s="400"/>
      <c r="S15" s="400"/>
      <c r="T15" s="400"/>
      <c r="U15" s="400"/>
      <c r="V15" s="400"/>
    </row>
    <row r="16" spans="1:22">
      <c r="A16" s="405">
        <v>7.3</v>
      </c>
      <c r="B16" s="404" t="s">
        <v>508</v>
      </c>
      <c r="C16" s="400"/>
      <c r="D16" s="400"/>
      <c r="E16" s="400"/>
      <c r="F16" s="400"/>
      <c r="G16" s="400"/>
      <c r="H16" s="400"/>
      <c r="I16" s="400"/>
      <c r="J16" s="400"/>
      <c r="K16" s="400"/>
      <c r="L16" s="400"/>
      <c r="M16" s="400"/>
      <c r="N16" s="400"/>
      <c r="O16" s="400"/>
      <c r="P16" s="400"/>
      <c r="Q16" s="400"/>
      <c r="R16" s="400"/>
      <c r="S16" s="400"/>
      <c r="T16" s="400"/>
      <c r="U16" s="400"/>
      <c r="V16" s="400"/>
    </row>
    <row r="17" spans="1:22">
      <c r="A17" s="407">
        <v>8</v>
      </c>
      <c r="B17" s="411" t="s">
        <v>507</v>
      </c>
      <c r="C17" s="400"/>
      <c r="D17" s="400"/>
      <c r="E17" s="400"/>
      <c r="F17" s="400"/>
      <c r="G17" s="400"/>
      <c r="H17" s="400"/>
      <c r="I17" s="400"/>
      <c r="J17" s="400"/>
      <c r="K17" s="400"/>
      <c r="L17" s="400"/>
      <c r="M17" s="400"/>
      <c r="N17" s="400"/>
      <c r="O17" s="400"/>
      <c r="P17" s="400"/>
      <c r="Q17" s="400"/>
      <c r="R17" s="400"/>
      <c r="S17" s="400"/>
      <c r="T17" s="400"/>
      <c r="U17" s="400"/>
      <c r="V17" s="400"/>
    </row>
    <row r="18" spans="1:22">
      <c r="A18" s="410">
        <v>9</v>
      </c>
      <c r="B18" s="409" t="s">
        <v>499</v>
      </c>
      <c r="C18" s="408"/>
      <c r="D18" s="408"/>
      <c r="E18" s="408"/>
      <c r="F18" s="408"/>
      <c r="G18" s="408"/>
      <c r="H18" s="408"/>
      <c r="I18" s="408"/>
      <c r="J18" s="408"/>
      <c r="K18" s="408"/>
      <c r="L18" s="408"/>
      <c r="M18" s="408"/>
      <c r="N18" s="408"/>
      <c r="O18" s="408"/>
      <c r="P18" s="408"/>
      <c r="Q18" s="408"/>
      <c r="R18" s="408"/>
      <c r="S18" s="408"/>
      <c r="T18" s="408"/>
      <c r="U18" s="408"/>
      <c r="V18" s="408"/>
    </row>
    <row r="19" spans="1:22">
      <c r="A19" s="407">
        <v>10</v>
      </c>
      <c r="B19" s="406" t="s">
        <v>510</v>
      </c>
      <c r="C19" s="400"/>
      <c r="D19" s="400"/>
      <c r="E19" s="400"/>
      <c r="F19" s="400"/>
      <c r="G19" s="400"/>
      <c r="H19" s="400"/>
      <c r="I19" s="400"/>
      <c r="J19" s="400"/>
      <c r="K19" s="400"/>
      <c r="L19" s="400"/>
      <c r="M19" s="400"/>
      <c r="N19" s="400"/>
      <c r="O19" s="400"/>
      <c r="P19" s="400"/>
      <c r="Q19" s="400"/>
      <c r="R19" s="400"/>
      <c r="S19" s="400"/>
      <c r="T19" s="400"/>
      <c r="U19" s="400"/>
      <c r="V19" s="400"/>
    </row>
    <row r="20" spans="1:22" ht="24">
      <c r="A20" s="405">
        <v>10.1</v>
      </c>
      <c r="B20" s="404" t="s">
        <v>514</v>
      </c>
      <c r="C20" s="400"/>
      <c r="D20" s="400"/>
      <c r="E20" s="400"/>
      <c r="F20" s="400"/>
      <c r="G20" s="400"/>
      <c r="H20" s="400"/>
      <c r="I20" s="400"/>
      <c r="J20" s="400"/>
      <c r="K20" s="400"/>
      <c r="L20" s="400"/>
      <c r="M20" s="400"/>
      <c r="N20" s="400"/>
      <c r="O20" s="400"/>
      <c r="P20" s="400"/>
      <c r="Q20" s="400"/>
      <c r="R20" s="400"/>
      <c r="S20" s="400"/>
      <c r="T20" s="400"/>
      <c r="U20" s="400"/>
      <c r="V20" s="400"/>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H45"/>
  <sheetViews>
    <sheetView zoomScale="80" zoomScaleNormal="80" workbookViewId="0">
      <selection activeCell="L42" sqref="L42"/>
    </sheetView>
  </sheetViews>
  <sheetFormatPr defaultRowHeight="14.4"/>
  <cols>
    <col min="2" max="2" width="66.6640625" customWidth="1"/>
    <col min="3" max="8" width="17.88671875" customWidth="1"/>
  </cols>
  <sheetData>
    <row r="1" spans="1:8" s="5" customFormat="1" ht="13.8">
      <c r="A1" s="2" t="s">
        <v>30</v>
      </c>
      <c r="B1" s="3" t="str">
        <f>'Info '!C2</f>
        <v>JSC Pave Bank Georgia</v>
      </c>
      <c r="C1" s="3"/>
      <c r="D1" s="4"/>
      <c r="E1" s="4"/>
      <c r="F1" s="4"/>
      <c r="G1" s="4"/>
    </row>
    <row r="2" spans="1:8" s="5" customFormat="1" ht="13.8">
      <c r="A2" s="2" t="s">
        <v>31</v>
      </c>
      <c r="B2" s="241">
        <f>'1. key ratios '!B2</f>
        <v>46203</v>
      </c>
      <c r="C2" s="3"/>
      <c r="D2" s="4"/>
      <c r="E2" s="4"/>
      <c r="F2" s="4"/>
      <c r="G2" s="4"/>
    </row>
    <row r="3" spans="1:8" ht="15" thickBot="1"/>
    <row r="4" spans="1:8">
      <c r="A4" s="706" t="s">
        <v>6</v>
      </c>
      <c r="B4" s="708" t="s">
        <v>585</v>
      </c>
      <c r="C4" s="704" t="s">
        <v>522</v>
      </c>
      <c r="D4" s="704"/>
      <c r="E4" s="704"/>
      <c r="F4" s="704" t="s">
        <v>523</v>
      </c>
      <c r="G4" s="704"/>
      <c r="H4" s="705"/>
    </row>
    <row r="5" spans="1:8" ht="15.6" customHeight="1">
      <c r="A5" s="707"/>
      <c r="B5" s="709"/>
      <c r="C5" s="626" t="s">
        <v>32</v>
      </c>
      <c r="D5" s="626" t="s">
        <v>33</v>
      </c>
      <c r="E5" s="626" t="s">
        <v>34</v>
      </c>
      <c r="F5" s="626" t="s">
        <v>32</v>
      </c>
      <c r="G5" s="626" t="s">
        <v>33</v>
      </c>
      <c r="H5" s="627" t="s">
        <v>34</v>
      </c>
    </row>
    <row r="6" spans="1:8">
      <c r="A6" s="628">
        <v>1</v>
      </c>
      <c r="B6" s="300" t="s">
        <v>586</v>
      </c>
      <c r="C6" s="629">
        <f>SUM(C7:C12)</f>
        <v>828742.73</v>
      </c>
      <c r="D6" s="629">
        <f>SUM(D7:D12)</f>
        <v>1928076.94</v>
      </c>
      <c r="E6" s="630">
        <f>C6+D6</f>
        <v>2756819.67</v>
      </c>
      <c r="F6" s="629">
        <f>SUM(F7:F12)</f>
        <v>332553.44</v>
      </c>
      <c r="G6" s="629">
        <f>SUM(G7:G12)</f>
        <v>193268.00999999998</v>
      </c>
      <c r="H6" s="631">
        <f>F6+G6</f>
        <v>525821.44999999995</v>
      </c>
    </row>
    <row r="7" spans="1:8">
      <c r="A7" s="628">
        <v>1.1000000000000001</v>
      </c>
      <c r="B7" s="301" t="s">
        <v>529</v>
      </c>
      <c r="C7" s="629">
        <v>0</v>
      </c>
      <c r="D7" s="629">
        <v>0</v>
      </c>
      <c r="E7" s="630">
        <f t="shared" ref="E7:E45" si="0">C7+D7</f>
        <v>0</v>
      </c>
      <c r="F7" s="629">
        <v>0</v>
      </c>
      <c r="G7" s="629">
        <v>0</v>
      </c>
      <c r="H7" s="631">
        <f t="shared" ref="H7:H45" si="1">F7+G7</f>
        <v>0</v>
      </c>
    </row>
    <row r="8" spans="1:8">
      <c r="A8" s="628">
        <v>1.2</v>
      </c>
      <c r="B8" s="301" t="s">
        <v>531</v>
      </c>
      <c r="C8" s="629">
        <v>0</v>
      </c>
      <c r="D8" s="629">
        <v>0</v>
      </c>
      <c r="E8" s="630">
        <f t="shared" si="0"/>
        <v>0</v>
      </c>
      <c r="F8" s="629">
        <v>0</v>
      </c>
      <c r="G8" s="629">
        <v>0</v>
      </c>
      <c r="H8" s="631">
        <f t="shared" si="1"/>
        <v>0</v>
      </c>
    </row>
    <row r="9" spans="1:8" ht="21.6" customHeight="1">
      <c r="A9" s="628">
        <v>1.3</v>
      </c>
      <c r="B9" s="301" t="s">
        <v>587</v>
      </c>
      <c r="C9" s="629">
        <v>0</v>
      </c>
      <c r="D9" s="629">
        <v>0</v>
      </c>
      <c r="E9" s="630">
        <f t="shared" si="0"/>
        <v>0</v>
      </c>
      <c r="F9" s="629">
        <v>0</v>
      </c>
      <c r="G9" s="629">
        <v>0</v>
      </c>
      <c r="H9" s="631">
        <f t="shared" si="1"/>
        <v>0</v>
      </c>
    </row>
    <row r="10" spans="1:8">
      <c r="A10" s="628">
        <v>1.4</v>
      </c>
      <c r="B10" s="301" t="s">
        <v>533</v>
      </c>
      <c r="C10" s="629">
        <v>0</v>
      </c>
      <c r="D10" s="629">
        <v>0</v>
      </c>
      <c r="E10" s="630">
        <f t="shared" si="0"/>
        <v>0</v>
      </c>
      <c r="F10" s="629">
        <v>0</v>
      </c>
      <c r="G10" s="629">
        <v>11262.039999999999</v>
      </c>
      <c r="H10" s="631">
        <f t="shared" si="1"/>
        <v>11262.039999999999</v>
      </c>
    </row>
    <row r="11" spans="1:8">
      <c r="A11" s="628">
        <v>1.5</v>
      </c>
      <c r="B11" s="301" t="s">
        <v>537</v>
      </c>
      <c r="C11" s="629">
        <v>828742.73</v>
      </c>
      <c r="D11" s="629">
        <v>1840567.74</v>
      </c>
      <c r="E11" s="630">
        <f t="shared" si="0"/>
        <v>2669310.4699999997</v>
      </c>
      <c r="F11" s="629">
        <v>332553.44</v>
      </c>
      <c r="G11" s="629">
        <v>182005.96999999997</v>
      </c>
      <c r="H11" s="631">
        <f t="shared" si="1"/>
        <v>514559.41</v>
      </c>
    </row>
    <row r="12" spans="1:8">
      <c r="A12" s="628">
        <v>1.6</v>
      </c>
      <c r="B12" s="302" t="s">
        <v>419</v>
      </c>
      <c r="C12" s="629">
        <v>0</v>
      </c>
      <c r="D12" s="629">
        <v>87509.200000000012</v>
      </c>
      <c r="E12" s="630">
        <f t="shared" si="0"/>
        <v>87509.200000000012</v>
      </c>
      <c r="F12" s="629">
        <v>0</v>
      </c>
      <c r="G12" s="629">
        <v>0</v>
      </c>
      <c r="H12" s="631">
        <f t="shared" si="1"/>
        <v>0</v>
      </c>
    </row>
    <row r="13" spans="1:8">
      <c r="A13" s="628">
        <v>2</v>
      </c>
      <c r="B13" s="303" t="s">
        <v>588</v>
      </c>
      <c r="C13" s="629">
        <f>SUM(C14:C17)</f>
        <v>0</v>
      </c>
      <c r="D13" s="629">
        <f>SUM(D14:D17)</f>
        <v>0</v>
      </c>
      <c r="E13" s="630">
        <f t="shared" si="0"/>
        <v>0</v>
      </c>
      <c r="F13" s="629">
        <f>SUM(F14:F17)</f>
        <v>0</v>
      </c>
      <c r="G13" s="629">
        <f>SUM(G14:G17)</f>
        <v>-27777.81</v>
      </c>
      <c r="H13" s="631">
        <f t="shared" si="1"/>
        <v>-27777.81</v>
      </c>
    </row>
    <row r="14" spans="1:8">
      <c r="A14" s="628">
        <v>2.1</v>
      </c>
      <c r="B14" s="301" t="s">
        <v>589</v>
      </c>
      <c r="C14" s="629">
        <v>0</v>
      </c>
      <c r="D14" s="629">
        <v>0</v>
      </c>
      <c r="E14" s="630">
        <f t="shared" si="0"/>
        <v>0</v>
      </c>
      <c r="F14" s="629">
        <v>0</v>
      </c>
      <c r="G14" s="629">
        <v>0</v>
      </c>
      <c r="H14" s="631">
        <f t="shared" si="1"/>
        <v>0</v>
      </c>
    </row>
    <row r="15" spans="1:8" ht="24.6" customHeight="1">
      <c r="A15" s="628">
        <v>2.2000000000000002</v>
      </c>
      <c r="B15" s="301" t="s">
        <v>590</v>
      </c>
      <c r="C15" s="629">
        <v>0</v>
      </c>
      <c r="D15" s="629">
        <v>0</v>
      </c>
      <c r="E15" s="630">
        <f t="shared" si="0"/>
        <v>0</v>
      </c>
      <c r="F15" s="629">
        <v>0</v>
      </c>
      <c r="G15" s="629">
        <v>0</v>
      </c>
      <c r="H15" s="631">
        <f t="shared" si="1"/>
        <v>0</v>
      </c>
    </row>
    <row r="16" spans="1:8" ht="20.399999999999999" customHeight="1">
      <c r="A16" s="628">
        <v>2.2999999999999998</v>
      </c>
      <c r="B16" s="301" t="s">
        <v>591</v>
      </c>
      <c r="C16" s="629">
        <v>0</v>
      </c>
      <c r="D16" s="629">
        <v>0</v>
      </c>
      <c r="E16" s="630">
        <f t="shared" si="0"/>
        <v>0</v>
      </c>
      <c r="F16" s="629">
        <v>0</v>
      </c>
      <c r="G16" s="629">
        <v>-27777.81</v>
      </c>
      <c r="H16" s="631">
        <f t="shared" si="1"/>
        <v>-27777.81</v>
      </c>
    </row>
    <row r="17" spans="1:8">
      <c r="A17" s="628">
        <v>2.4</v>
      </c>
      <c r="B17" s="301" t="s">
        <v>592</v>
      </c>
      <c r="C17" s="629">
        <v>0</v>
      </c>
      <c r="D17" s="629">
        <v>0</v>
      </c>
      <c r="E17" s="630">
        <f t="shared" si="0"/>
        <v>0</v>
      </c>
      <c r="F17" s="629">
        <v>0</v>
      </c>
      <c r="G17" s="629">
        <v>0</v>
      </c>
      <c r="H17" s="631">
        <f t="shared" si="1"/>
        <v>0</v>
      </c>
    </row>
    <row r="18" spans="1:8">
      <c r="A18" s="628">
        <v>3</v>
      </c>
      <c r="B18" s="303" t="s">
        <v>593</v>
      </c>
      <c r="C18" s="629">
        <v>0</v>
      </c>
      <c r="D18" s="629">
        <v>0</v>
      </c>
      <c r="E18" s="630">
        <f t="shared" si="0"/>
        <v>0</v>
      </c>
      <c r="F18" s="629">
        <v>0</v>
      </c>
      <c r="G18" s="629">
        <v>0</v>
      </c>
      <c r="H18" s="631">
        <f t="shared" si="1"/>
        <v>0</v>
      </c>
    </row>
    <row r="19" spans="1:8">
      <c r="A19" s="628">
        <v>4</v>
      </c>
      <c r="B19" s="303" t="s">
        <v>594</v>
      </c>
      <c r="C19" s="629">
        <v>4607365.8899999997</v>
      </c>
      <c r="D19" s="629">
        <v>6460532.96</v>
      </c>
      <c r="E19" s="630">
        <f t="shared" si="0"/>
        <v>11067898.85</v>
      </c>
      <c r="F19" s="629">
        <v>276733.33999999997</v>
      </c>
      <c r="G19" s="629">
        <v>807158.04000000015</v>
      </c>
      <c r="H19" s="631">
        <f t="shared" si="1"/>
        <v>1083891.3800000001</v>
      </c>
    </row>
    <row r="20" spans="1:8">
      <c r="A20" s="628">
        <v>5</v>
      </c>
      <c r="B20" s="303" t="s">
        <v>595</v>
      </c>
      <c r="C20" s="629">
        <v>-529553.42999999993</v>
      </c>
      <c r="D20" s="629">
        <v>-3873741.71</v>
      </c>
      <c r="E20" s="630">
        <f t="shared" si="0"/>
        <v>-4403295.1399999997</v>
      </c>
      <c r="F20" s="629">
        <v>-14042.380000000001</v>
      </c>
      <c r="G20" s="629">
        <v>-410398.29999999993</v>
      </c>
      <c r="H20" s="631">
        <f t="shared" si="1"/>
        <v>-424440.67999999993</v>
      </c>
    </row>
    <row r="21" spans="1:8" ht="24" customHeight="1">
      <c r="A21" s="628">
        <v>6</v>
      </c>
      <c r="B21" s="303" t="s">
        <v>596</v>
      </c>
      <c r="C21" s="629">
        <v>0</v>
      </c>
      <c r="D21" s="629">
        <v>0</v>
      </c>
      <c r="E21" s="630">
        <f t="shared" si="0"/>
        <v>0</v>
      </c>
      <c r="F21" s="629">
        <v>0</v>
      </c>
      <c r="G21" s="629">
        <v>0</v>
      </c>
      <c r="H21" s="631">
        <f t="shared" si="1"/>
        <v>0</v>
      </c>
    </row>
    <row r="22" spans="1:8" ht="18.600000000000001" customHeight="1">
      <c r="A22" s="628">
        <v>7</v>
      </c>
      <c r="B22" s="303" t="s">
        <v>597</v>
      </c>
      <c r="C22" s="629">
        <v>0</v>
      </c>
      <c r="D22" s="629">
        <v>0</v>
      </c>
      <c r="E22" s="630">
        <f t="shared" si="0"/>
        <v>0</v>
      </c>
      <c r="F22" s="629">
        <v>0</v>
      </c>
      <c r="G22" s="629">
        <v>0</v>
      </c>
      <c r="H22" s="631">
        <f t="shared" si="1"/>
        <v>0</v>
      </c>
    </row>
    <row r="23" spans="1:8" ht="25.5" customHeight="1">
      <c r="A23" s="628">
        <v>8</v>
      </c>
      <c r="B23" s="304" t="s">
        <v>598</v>
      </c>
      <c r="C23" s="629">
        <v>0</v>
      </c>
      <c r="D23" s="629">
        <v>0</v>
      </c>
      <c r="E23" s="630">
        <f t="shared" si="0"/>
        <v>0</v>
      </c>
      <c r="F23" s="629">
        <v>0</v>
      </c>
      <c r="G23" s="629">
        <v>0</v>
      </c>
      <c r="H23" s="631">
        <f t="shared" si="1"/>
        <v>0</v>
      </c>
    </row>
    <row r="24" spans="1:8" ht="34.5" customHeight="1">
      <c r="A24" s="628">
        <v>9</v>
      </c>
      <c r="B24" s="304" t="s">
        <v>599</v>
      </c>
      <c r="C24" s="629">
        <v>0</v>
      </c>
      <c r="D24" s="629">
        <v>0</v>
      </c>
      <c r="E24" s="630">
        <f t="shared" si="0"/>
        <v>0</v>
      </c>
      <c r="F24" s="629">
        <v>0</v>
      </c>
      <c r="G24" s="629">
        <v>0</v>
      </c>
      <c r="H24" s="631">
        <f t="shared" si="1"/>
        <v>0</v>
      </c>
    </row>
    <row r="25" spans="1:8">
      <c r="A25" s="628">
        <v>10</v>
      </c>
      <c r="B25" s="303" t="s">
        <v>600</v>
      </c>
      <c r="C25" s="629">
        <v>432260.80000000005</v>
      </c>
      <c r="D25" s="629">
        <v>-24642.310000000813</v>
      </c>
      <c r="E25" s="630">
        <f t="shared" si="0"/>
        <v>407618.48999999923</v>
      </c>
      <c r="F25" s="629">
        <v>150293.85</v>
      </c>
      <c r="G25" s="629">
        <v>-7748.0399999998335</v>
      </c>
      <c r="H25" s="631">
        <f t="shared" si="1"/>
        <v>142545.81000000017</v>
      </c>
    </row>
    <row r="26" spans="1:8">
      <c r="A26" s="628">
        <v>11</v>
      </c>
      <c r="B26" s="305" t="s">
        <v>601</v>
      </c>
      <c r="C26" s="629">
        <v>0</v>
      </c>
      <c r="D26" s="629">
        <v>0</v>
      </c>
      <c r="E26" s="630">
        <f t="shared" si="0"/>
        <v>0</v>
      </c>
      <c r="F26" s="629">
        <v>0</v>
      </c>
      <c r="G26" s="629">
        <v>0</v>
      </c>
      <c r="H26" s="631">
        <f t="shared" si="1"/>
        <v>0</v>
      </c>
    </row>
    <row r="27" spans="1:8">
      <c r="A27" s="628">
        <v>12</v>
      </c>
      <c r="B27" s="303" t="s">
        <v>602</v>
      </c>
      <c r="C27" s="629">
        <v>0</v>
      </c>
      <c r="D27" s="629">
        <v>140160.13999999998</v>
      </c>
      <c r="E27" s="630">
        <f t="shared" si="0"/>
        <v>140160.13999999998</v>
      </c>
      <c r="F27" s="629">
        <v>0.28999999999999998</v>
      </c>
      <c r="G27" s="629">
        <v>496861.84</v>
      </c>
      <c r="H27" s="631">
        <f t="shared" si="1"/>
        <v>496862.13</v>
      </c>
    </row>
    <row r="28" spans="1:8">
      <c r="A28" s="628">
        <v>13</v>
      </c>
      <c r="B28" s="306" t="s">
        <v>603</v>
      </c>
      <c r="C28" s="629">
        <v>-226235.58999999997</v>
      </c>
      <c r="D28" s="629">
        <v>-242650.86</v>
      </c>
      <c r="E28" s="630">
        <f t="shared" si="0"/>
        <v>-468886.44999999995</v>
      </c>
      <c r="F28" s="629">
        <v>-97094.62</v>
      </c>
      <c r="G28" s="629">
        <v>-61759.179999999993</v>
      </c>
      <c r="H28" s="631">
        <f t="shared" si="1"/>
        <v>-158853.79999999999</v>
      </c>
    </row>
    <row r="29" spans="1:8">
      <c r="A29" s="628">
        <v>14</v>
      </c>
      <c r="B29" s="307" t="s">
        <v>604</v>
      </c>
      <c r="C29" s="629">
        <f>SUM(C30:C31)</f>
        <v>-3485071</v>
      </c>
      <c r="D29" s="629">
        <f>SUM(D30:D31)</f>
        <v>-391054.02</v>
      </c>
      <c r="E29" s="630">
        <f t="shared" si="0"/>
        <v>-3876125.02</v>
      </c>
      <c r="F29" s="629">
        <f>SUM(F30:F31)</f>
        <v>-1227604.67</v>
      </c>
      <c r="G29" s="629">
        <f>SUM(G30:G31)</f>
        <v>-288232.29999999993</v>
      </c>
      <c r="H29" s="631">
        <f t="shared" si="1"/>
        <v>-1515836.9699999997</v>
      </c>
    </row>
    <row r="30" spans="1:8">
      <c r="A30" s="628">
        <v>14.1</v>
      </c>
      <c r="B30" s="295" t="s">
        <v>605</v>
      </c>
      <c r="C30" s="629">
        <v>-2454294.96</v>
      </c>
      <c r="D30" s="629">
        <v>0</v>
      </c>
      <c r="E30" s="630">
        <f t="shared" si="0"/>
        <v>-2454294.96</v>
      </c>
      <c r="F30" s="629">
        <v>-962783</v>
      </c>
      <c r="G30" s="629">
        <v>0</v>
      </c>
      <c r="H30" s="631">
        <f t="shared" si="1"/>
        <v>-962783</v>
      </c>
    </row>
    <row r="31" spans="1:8">
      <c r="A31" s="628">
        <v>14.2</v>
      </c>
      <c r="B31" s="295" t="s">
        <v>606</v>
      </c>
      <c r="C31" s="629">
        <v>-1030776.04</v>
      </c>
      <c r="D31" s="629">
        <v>-391054.02</v>
      </c>
      <c r="E31" s="630">
        <f t="shared" si="0"/>
        <v>-1421830.06</v>
      </c>
      <c r="F31" s="629">
        <v>-264821.67000000004</v>
      </c>
      <c r="G31" s="629">
        <v>-288232.29999999993</v>
      </c>
      <c r="H31" s="631">
        <f t="shared" si="1"/>
        <v>-553053.97</v>
      </c>
    </row>
    <row r="32" spans="1:8">
      <c r="A32" s="628">
        <v>15</v>
      </c>
      <c r="B32" s="303" t="s">
        <v>607</v>
      </c>
      <c r="C32" s="629">
        <v>-22839.940000000002</v>
      </c>
      <c r="D32" s="629">
        <v>0</v>
      </c>
      <c r="E32" s="630">
        <f t="shared" si="0"/>
        <v>-22839.940000000002</v>
      </c>
      <c r="F32" s="629">
        <v>-10424.789999999999</v>
      </c>
      <c r="G32" s="629">
        <v>0</v>
      </c>
      <c r="H32" s="631">
        <f t="shared" si="1"/>
        <v>-10424.789999999999</v>
      </c>
    </row>
    <row r="33" spans="1:8" ht="22.5" customHeight="1">
      <c r="A33" s="628">
        <v>16</v>
      </c>
      <c r="B33" s="293" t="s">
        <v>608</v>
      </c>
      <c r="C33" s="629">
        <v>0</v>
      </c>
      <c r="D33" s="629">
        <v>0</v>
      </c>
      <c r="E33" s="630">
        <f t="shared" si="0"/>
        <v>0</v>
      </c>
      <c r="F33" s="629">
        <v>0</v>
      </c>
      <c r="G33" s="629">
        <v>0</v>
      </c>
      <c r="H33" s="631">
        <f t="shared" si="1"/>
        <v>0</v>
      </c>
    </row>
    <row r="34" spans="1:8">
      <c r="A34" s="628">
        <v>17</v>
      </c>
      <c r="B34" s="303" t="s">
        <v>609</v>
      </c>
      <c r="C34" s="629">
        <f>SUM(C35:C36)</f>
        <v>0</v>
      </c>
      <c r="D34" s="629">
        <f>SUM(D35:D36)</f>
        <v>0</v>
      </c>
      <c r="E34" s="630">
        <f t="shared" si="0"/>
        <v>0</v>
      </c>
      <c r="F34" s="629">
        <f>SUM(F35:F36)</f>
        <v>0</v>
      </c>
      <c r="G34" s="629">
        <f>SUM(G35:G36)</f>
        <v>0</v>
      </c>
      <c r="H34" s="631">
        <f t="shared" si="1"/>
        <v>0</v>
      </c>
    </row>
    <row r="35" spans="1:8">
      <c r="A35" s="628">
        <v>17.100000000000001</v>
      </c>
      <c r="B35" s="295" t="s">
        <v>610</v>
      </c>
      <c r="C35" s="629">
        <v>0</v>
      </c>
      <c r="D35" s="629">
        <v>0</v>
      </c>
      <c r="E35" s="630">
        <f t="shared" si="0"/>
        <v>0</v>
      </c>
      <c r="F35" s="629">
        <v>0</v>
      </c>
      <c r="G35" s="629">
        <v>0</v>
      </c>
      <c r="H35" s="631">
        <f t="shared" si="1"/>
        <v>0</v>
      </c>
    </row>
    <row r="36" spans="1:8">
      <c r="A36" s="628">
        <v>17.2</v>
      </c>
      <c r="B36" s="295" t="s">
        <v>611</v>
      </c>
      <c r="C36" s="629">
        <v>0</v>
      </c>
      <c r="D36" s="629">
        <v>0</v>
      </c>
      <c r="E36" s="630">
        <f t="shared" si="0"/>
        <v>0</v>
      </c>
      <c r="F36" s="629">
        <v>0</v>
      </c>
      <c r="G36" s="629">
        <v>0</v>
      </c>
      <c r="H36" s="631">
        <f t="shared" si="1"/>
        <v>0</v>
      </c>
    </row>
    <row r="37" spans="1:8" ht="41.4" customHeight="1">
      <c r="A37" s="628">
        <v>18</v>
      </c>
      <c r="B37" s="308" t="s">
        <v>612</v>
      </c>
      <c r="C37" s="629">
        <f>SUM(C38:C39)</f>
        <v>0</v>
      </c>
      <c r="D37" s="629">
        <f>SUM(D38:D39)</f>
        <v>0</v>
      </c>
      <c r="E37" s="630">
        <f t="shared" si="0"/>
        <v>0</v>
      </c>
      <c r="F37" s="629">
        <f>SUM(F38:F39)</f>
        <v>0</v>
      </c>
      <c r="G37" s="629">
        <f>SUM(G38:G39)</f>
        <v>0</v>
      </c>
      <c r="H37" s="631">
        <f t="shared" si="1"/>
        <v>0</v>
      </c>
    </row>
    <row r="38" spans="1:8">
      <c r="A38" s="628">
        <v>18.100000000000001</v>
      </c>
      <c r="B38" s="309" t="s">
        <v>613</v>
      </c>
      <c r="C38" s="629">
        <v>0</v>
      </c>
      <c r="D38" s="629">
        <v>0</v>
      </c>
      <c r="E38" s="630">
        <f t="shared" si="0"/>
        <v>0</v>
      </c>
      <c r="F38" s="629">
        <v>0</v>
      </c>
      <c r="G38" s="629">
        <v>0</v>
      </c>
      <c r="H38" s="631">
        <f t="shared" si="1"/>
        <v>0</v>
      </c>
    </row>
    <row r="39" spans="1:8">
      <c r="A39" s="628">
        <v>18.2</v>
      </c>
      <c r="B39" s="309" t="s">
        <v>614</v>
      </c>
      <c r="C39" s="629">
        <v>0</v>
      </c>
      <c r="D39" s="629">
        <v>0</v>
      </c>
      <c r="E39" s="630">
        <f t="shared" si="0"/>
        <v>0</v>
      </c>
      <c r="F39" s="629">
        <v>0</v>
      </c>
      <c r="G39" s="629">
        <v>0</v>
      </c>
      <c r="H39" s="631">
        <f t="shared" si="1"/>
        <v>0</v>
      </c>
    </row>
    <row r="40" spans="1:8" ht="24.6" customHeight="1">
      <c r="A40" s="628">
        <v>19</v>
      </c>
      <c r="B40" s="308" t="s">
        <v>615</v>
      </c>
      <c r="C40" s="629">
        <v>0</v>
      </c>
      <c r="D40" s="629">
        <v>0</v>
      </c>
      <c r="E40" s="630">
        <f t="shared" si="0"/>
        <v>0</v>
      </c>
      <c r="F40" s="629">
        <v>0</v>
      </c>
      <c r="G40" s="629">
        <v>0</v>
      </c>
      <c r="H40" s="631">
        <f t="shared" si="1"/>
        <v>0</v>
      </c>
    </row>
    <row r="41" spans="1:8" ht="17.399999999999999" customHeight="1">
      <c r="A41" s="628">
        <v>20</v>
      </c>
      <c r="B41" s="308" t="s">
        <v>616</v>
      </c>
      <c r="C41" s="629">
        <v>0</v>
      </c>
      <c r="D41" s="629">
        <v>0</v>
      </c>
      <c r="E41" s="630">
        <f t="shared" si="0"/>
        <v>0</v>
      </c>
      <c r="F41" s="629">
        <v>0</v>
      </c>
      <c r="G41" s="629">
        <v>0</v>
      </c>
      <c r="H41" s="631">
        <f t="shared" si="1"/>
        <v>0</v>
      </c>
    </row>
    <row r="42" spans="1:8" ht="26.4" customHeight="1">
      <c r="A42" s="628">
        <v>21</v>
      </c>
      <c r="B42" s="308" t="s">
        <v>617</v>
      </c>
      <c r="C42" s="629">
        <v>0</v>
      </c>
      <c r="D42" s="629">
        <v>0</v>
      </c>
      <c r="E42" s="630">
        <f t="shared" si="0"/>
        <v>0</v>
      </c>
      <c r="F42" s="629">
        <v>0</v>
      </c>
      <c r="G42" s="629">
        <v>0</v>
      </c>
      <c r="H42" s="631">
        <f t="shared" si="1"/>
        <v>0</v>
      </c>
    </row>
    <row r="43" spans="1:8">
      <c r="A43" s="628">
        <v>22</v>
      </c>
      <c r="B43" s="632" t="s">
        <v>618</v>
      </c>
      <c r="C43" s="629">
        <f>SUM(C6,C13,C18,C19,C20,C21,C22,C23,C24,C25,C26,C27,C28,C29,C32,C33,C34,C37,C40,C41,C42)</f>
        <v>1604669.4599999995</v>
      </c>
      <c r="D43" s="629">
        <f>SUM(D6,D13,D18,D19,D20,D21,D22,D23,D24,D25,D26,D27,D28,D29,D32,D33,D34,D37,D40,D41,D42)</f>
        <v>3996681.1399999992</v>
      </c>
      <c r="E43" s="630">
        <f t="shared" si="0"/>
        <v>5601350.5999999987</v>
      </c>
      <c r="F43" s="629">
        <f>SUM(F6,F13,F18,F19,F20,F21,F22,F23,F24,F25,F26,F27,F28,F29,F32,F33,F34,F37,F40,F41,F42)</f>
        <v>-589585.53999999992</v>
      </c>
      <c r="G43" s="629">
        <f>SUM(G6,G13,G18,G19,G20,G21,G22,G23,G24,G25,G26,G27,G28,G29,G32,G33,G34,G37,G40,G41,G42)</f>
        <v>701372.26000000059</v>
      </c>
      <c r="H43" s="631">
        <f t="shared" si="1"/>
        <v>111786.72000000067</v>
      </c>
    </row>
    <row r="44" spans="1:8">
      <c r="A44" s="628">
        <v>23</v>
      </c>
      <c r="B44" s="632" t="s">
        <v>619</v>
      </c>
      <c r="C44" s="629">
        <v>-2053.37</v>
      </c>
      <c r="D44" s="629">
        <v>0</v>
      </c>
      <c r="E44" s="630">
        <f t="shared" si="0"/>
        <v>-2053.37</v>
      </c>
      <c r="F44" s="629">
        <v>0</v>
      </c>
      <c r="G44" s="629">
        <v>0</v>
      </c>
      <c r="H44" s="631">
        <f t="shared" si="1"/>
        <v>0</v>
      </c>
    </row>
    <row r="45" spans="1:8" ht="15" thickBot="1">
      <c r="A45" s="633">
        <v>24</v>
      </c>
      <c r="B45" s="634" t="s">
        <v>620</v>
      </c>
      <c r="C45" s="635">
        <f>C43+C44</f>
        <v>1602616.0899999994</v>
      </c>
      <c r="D45" s="635">
        <f>D43+D44</f>
        <v>3996681.1399999992</v>
      </c>
      <c r="E45" s="636">
        <f t="shared" si="0"/>
        <v>5599297.2299999986</v>
      </c>
      <c r="F45" s="635">
        <f>F43+F44</f>
        <v>-589585.53999999992</v>
      </c>
      <c r="G45" s="635">
        <f>G43+G44</f>
        <v>701372.26000000059</v>
      </c>
      <c r="H45" s="637">
        <f t="shared" si="1"/>
        <v>111786.72000000067</v>
      </c>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H47"/>
  <sheetViews>
    <sheetView zoomScale="85" zoomScaleNormal="85" workbookViewId="0">
      <selection activeCell="I23" sqref="I23"/>
    </sheetView>
  </sheetViews>
  <sheetFormatPr defaultColWidth="8.88671875" defaultRowHeight="13.8"/>
  <cols>
    <col min="1" max="1" width="8.88671875" style="467"/>
    <col min="2" max="2" width="83.88671875" style="454" bestFit="1" customWidth="1"/>
    <col min="3" max="8" width="15.44140625" style="454" customWidth="1"/>
    <col min="9" max="16384" width="8.88671875" style="454"/>
  </cols>
  <sheetData>
    <row r="1" spans="1:8">
      <c r="A1" s="129" t="s">
        <v>30</v>
      </c>
      <c r="B1" s="453" t="str">
        <f>'Info '!C2</f>
        <v>JSC Pave Bank Georgia</v>
      </c>
      <c r="C1" s="453"/>
    </row>
    <row r="2" spans="1:8">
      <c r="A2" s="129" t="s">
        <v>31</v>
      </c>
      <c r="B2" s="455">
        <f>'1. key ratios '!B2</f>
        <v>46203</v>
      </c>
      <c r="C2" s="453"/>
    </row>
    <row r="3" spans="1:8" ht="14.4" thickBot="1">
      <c r="A3" s="454"/>
    </row>
    <row r="4" spans="1:8">
      <c r="A4" s="710" t="s">
        <v>6</v>
      </c>
      <c r="B4" s="712" t="s">
        <v>94</v>
      </c>
      <c r="C4" s="714" t="s">
        <v>522</v>
      </c>
      <c r="D4" s="714"/>
      <c r="E4" s="714"/>
      <c r="F4" s="714" t="s">
        <v>523</v>
      </c>
      <c r="G4" s="714"/>
      <c r="H4" s="715"/>
    </row>
    <row r="5" spans="1:8">
      <c r="A5" s="711"/>
      <c r="B5" s="713"/>
      <c r="C5" s="626" t="s">
        <v>32</v>
      </c>
      <c r="D5" s="626" t="s">
        <v>33</v>
      </c>
      <c r="E5" s="626" t="s">
        <v>34</v>
      </c>
      <c r="F5" s="626" t="s">
        <v>32</v>
      </c>
      <c r="G5" s="626" t="s">
        <v>33</v>
      </c>
      <c r="H5" s="627" t="s">
        <v>34</v>
      </c>
    </row>
    <row r="6" spans="1:8">
      <c r="A6" s="638">
        <v>1</v>
      </c>
      <c r="B6" s="639" t="s">
        <v>621</v>
      </c>
      <c r="C6" s="596"/>
      <c r="D6" s="596"/>
      <c r="E6" s="597">
        <f t="shared" ref="E6:E44" si="0">C6+D6</f>
        <v>0</v>
      </c>
      <c r="F6" s="596"/>
      <c r="G6" s="596"/>
      <c r="H6" s="640">
        <f t="shared" ref="H6:H44" si="1">F6+G6</f>
        <v>0</v>
      </c>
    </row>
    <row r="7" spans="1:8">
      <c r="A7" s="638">
        <v>2</v>
      </c>
      <c r="B7" s="639" t="s">
        <v>183</v>
      </c>
      <c r="C7" s="596"/>
      <c r="D7" s="596"/>
      <c r="E7" s="597">
        <f t="shared" si="0"/>
        <v>0</v>
      </c>
      <c r="F7" s="596"/>
      <c r="G7" s="596"/>
      <c r="H7" s="640">
        <f t="shared" si="1"/>
        <v>0</v>
      </c>
    </row>
    <row r="8" spans="1:8">
      <c r="A8" s="638">
        <v>3</v>
      </c>
      <c r="B8" s="639" t="s">
        <v>193</v>
      </c>
      <c r="C8" s="596">
        <f>C9+C10</f>
        <v>0</v>
      </c>
      <c r="D8" s="596">
        <f>D9+D10</f>
        <v>0</v>
      </c>
      <c r="E8" s="597">
        <f t="shared" si="0"/>
        <v>0</v>
      </c>
      <c r="F8" s="596">
        <f>F9+F10</f>
        <v>0</v>
      </c>
      <c r="G8" s="596">
        <f>G9+G10</f>
        <v>0</v>
      </c>
      <c r="H8" s="640">
        <f t="shared" si="1"/>
        <v>0</v>
      </c>
    </row>
    <row r="9" spans="1:8">
      <c r="A9" s="638">
        <v>3.1</v>
      </c>
      <c r="B9" s="641" t="s">
        <v>184</v>
      </c>
      <c r="C9" s="596"/>
      <c r="D9" s="596"/>
      <c r="E9" s="597">
        <f t="shared" si="0"/>
        <v>0</v>
      </c>
      <c r="F9" s="596"/>
      <c r="G9" s="596"/>
      <c r="H9" s="640">
        <f t="shared" si="1"/>
        <v>0</v>
      </c>
    </row>
    <row r="10" spans="1:8">
      <c r="A10" s="638">
        <v>3.2</v>
      </c>
      <c r="B10" s="641" t="s">
        <v>180</v>
      </c>
      <c r="C10" s="596"/>
      <c r="D10" s="596"/>
      <c r="E10" s="597">
        <f t="shared" si="0"/>
        <v>0</v>
      </c>
      <c r="F10" s="596"/>
      <c r="G10" s="596"/>
      <c r="H10" s="640">
        <f t="shared" si="1"/>
        <v>0</v>
      </c>
    </row>
    <row r="11" spans="1:8">
      <c r="A11" s="638">
        <v>4</v>
      </c>
      <c r="B11" s="639" t="s">
        <v>182</v>
      </c>
      <c r="C11" s="596">
        <f>C12+C13</f>
        <v>0</v>
      </c>
      <c r="D11" s="596">
        <f>D12+D13</f>
        <v>0</v>
      </c>
      <c r="E11" s="597">
        <f t="shared" si="0"/>
        <v>0</v>
      </c>
      <c r="F11" s="596">
        <f>F12+F13</f>
        <v>0</v>
      </c>
      <c r="G11" s="596">
        <f>G12+G13</f>
        <v>0</v>
      </c>
      <c r="H11" s="640">
        <f t="shared" si="1"/>
        <v>0</v>
      </c>
    </row>
    <row r="12" spans="1:8">
      <c r="A12" s="638">
        <v>4.0999999999999996</v>
      </c>
      <c r="B12" s="641" t="s">
        <v>166</v>
      </c>
      <c r="C12" s="596"/>
      <c r="D12" s="596"/>
      <c r="E12" s="597">
        <f t="shared" si="0"/>
        <v>0</v>
      </c>
      <c r="F12" s="596"/>
      <c r="G12" s="596"/>
      <c r="H12" s="640">
        <f t="shared" si="1"/>
        <v>0</v>
      </c>
    </row>
    <row r="13" spans="1:8">
      <c r="A13" s="638">
        <v>4.2</v>
      </c>
      <c r="B13" s="641" t="s">
        <v>167</v>
      </c>
      <c r="C13" s="596"/>
      <c r="D13" s="596"/>
      <c r="E13" s="597">
        <f t="shared" si="0"/>
        <v>0</v>
      </c>
      <c r="F13" s="596"/>
      <c r="G13" s="596"/>
      <c r="H13" s="640">
        <f t="shared" si="1"/>
        <v>0</v>
      </c>
    </row>
    <row r="14" spans="1:8">
      <c r="A14" s="638">
        <v>5</v>
      </c>
      <c r="B14" s="639" t="s">
        <v>192</v>
      </c>
      <c r="C14" s="596">
        <f>C15+C16+C17+C23+C24+C25+C26</f>
        <v>0</v>
      </c>
      <c r="D14" s="596">
        <f>D15+D16+D17+D23+D24+D25+D26</f>
        <v>0</v>
      </c>
      <c r="E14" s="597">
        <f t="shared" si="0"/>
        <v>0</v>
      </c>
      <c r="F14" s="596">
        <f>F15+F16+F17+F23+F24+F25+F26</f>
        <v>0</v>
      </c>
      <c r="G14" s="596">
        <f>G15+G16+G17+G23+G24+G25+G26</f>
        <v>0</v>
      </c>
      <c r="H14" s="640">
        <f t="shared" si="1"/>
        <v>0</v>
      </c>
    </row>
    <row r="15" spans="1:8">
      <c r="A15" s="638">
        <v>5.0999999999999996</v>
      </c>
      <c r="B15" s="642" t="s">
        <v>170</v>
      </c>
      <c r="C15" s="596"/>
      <c r="D15" s="596"/>
      <c r="E15" s="597">
        <f t="shared" si="0"/>
        <v>0</v>
      </c>
      <c r="F15" s="596"/>
      <c r="G15" s="596"/>
      <c r="H15" s="640">
        <f t="shared" si="1"/>
        <v>0</v>
      </c>
    </row>
    <row r="16" spans="1:8">
      <c r="A16" s="638">
        <v>5.2</v>
      </c>
      <c r="B16" s="642" t="s">
        <v>169</v>
      </c>
      <c r="C16" s="596"/>
      <c r="D16" s="596"/>
      <c r="E16" s="597">
        <f t="shared" si="0"/>
        <v>0</v>
      </c>
      <c r="F16" s="596"/>
      <c r="G16" s="596"/>
      <c r="H16" s="640">
        <f t="shared" si="1"/>
        <v>0</v>
      </c>
    </row>
    <row r="17" spans="1:8">
      <c r="A17" s="638">
        <v>5.3</v>
      </c>
      <c r="B17" s="642" t="s">
        <v>168</v>
      </c>
      <c r="C17" s="596">
        <f>C18+C19+C20+C21+C22</f>
        <v>0</v>
      </c>
      <c r="D17" s="596">
        <f>D18+D19+D20+D21+D22</f>
        <v>0</v>
      </c>
      <c r="E17" s="597">
        <f t="shared" si="0"/>
        <v>0</v>
      </c>
      <c r="F17" s="596"/>
      <c r="G17" s="596"/>
      <c r="H17" s="640">
        <f t="shared" si="1"/>
        <v>0</v>
      </c>
    </row>
    <row r="18" spans="1:8">
      <c r="A18" s="638" t="s">
        <v>15</v>
      </c>
      <c r="B18" s="643" t="s">
        <v>36</v>
      </c>
      <c r="C18" s="596"/>
      <c r="D18" s="596"/>
      <c r="E18" s="597">
        <f t="shared" si="0"/>
        <v>0</v>
      </c>
      <c r="F18" s="596"/>
      <c r="G18" s="596"/>
      <c r="H18" s="640">
        <f t="shared" si="1"/>
        <v>0</v>
      </c>
    </row>
    <row r="19" spans="1:8">
      <c r="A19" s="638" t="s">
        <v>16</v>
      </c>
      <c r="B19" s="643" t="s">
        <v>37</v>
      </c>
      <c r="C19" s="596"/>
      <c r="D19" s="596"/>
      <c r="E19" s="597">
        <f t="shared" si="0"/>
        <v>0</v>
      </c>
      <c r="F19" s="596"/>
      <c r="G19" s="596"/>
      <c r="H19" s="640">
        <f t="shared" si="1"/>
        <v>0</v>
      </c>
    </row>
    <row r="20" spans="1:8">
      <c r="A20" s="638" t="s">
        <v>17</v>
      </c>
      <c r="B20" s="643" t="s">
        <v>38</v>
      </c>
      <c r="C20" s="596"/>
      <c r="D20" s="596"/>
      <c r="E20" s="597">
        <f t="shared" si="0"/>
        <v>0</v>
      </c>
      <c r="F20" s="596"/>
      <c r="G20" s="596"/>
      <c r="H20" s="640">
        <f t="shared" si="1"/>
        <v>0</v>
      </c>
    </row>
    <row r="21" spans="1:8">
      <c r="A21" s="638" t="s">
        <v>18</v>
      </c>
      <c r="B21" s="643" t="s">
        <v>39</v>
      </c>
      <c r="C21" s="596"/>
      <c r="D21" s="596"/>
      <c r="E21" s="597">
        <f t="shared" si="0"/>
        <v>0</v>
      </c>
      <c r="F21" s="596"/>
      <c r="G21" s="596"/>
      <c r="H21" s="640">
        <f t="shared" si="1"/>
        <v>0</v>
      </c>
    </row>
    <row r="22" spans="1:8">
      <c r="A22" s="638" t="s">
        <v>19</v>
      </c>
      <c r="B22" s="643" t="s">
        <v>40</v>
      </c>
      <c r="C22" s="596"/>
      <c r="D22" s="596"/>
      <c r="E22" s="597">
        <f t="shared" si="0"/>
        <v>0</v>
      </c>
      <c r="F22" s="596"/>
      <c r="G22" s="596"/>
      <c r="H22" s="640">
        <f t="shared" si="1"/>
        <v>0</v>
      </c>
    </row>
    <row r="23" spans="1:8">
      <c r="A23" s="638">
        <v>5.4</v>
      </c>
      <c r="B23" s="642" t="s">
        <v>171</v>
      </c>
      <c r="C23" s="596"/>
      <c r="D23" s="596"/>
      <c r="E23" s="597">
        <f t="shared" si="0"/>
        <v>0</v>
      </c>
      <c r="F23" s="596"/>
      <c r="G23" s="596"/>
      <c r="H23" s="640">
        <f t="shared" si="1"/>
        <v>0</v>
      </c>
    </row>
    <row r="24" spans="1:8">
      <c r="A24" s="638">
        <v>5.5</v>
      </c>
      <c r="B24" s="642" t="s">
        <v>172</v>
      </c>
      <c r="C24" s="596"/>
      <c r="D24" s="596"/>
      <c r="E24" s="597">
        <f t="shared" si="0"/>
        <v>0</v>
      </c>
      <c r="F24" s="596"/>
      <c r="G24" s="596"/>
      <c r="H24" s="640">
        <f t="shared" si="1"/>
        <v>0</v>
      </c>
    </row>
    <row r="25" spans="1:8">
      <c r="A25" s="638">
        <v>5.6</v>
      </c>
      <c r="B25" s="642" t="s">
        <v>173</v>
      </c>
      <c r="C25" s="596"/>
      <c r="D25" s="596"/>
      <c r="E25" s="597">
        <f t="shared" si="0"/>
        <v>0</v>
      </c>
      <c r="F25" s="596"/>
      <c r="G25" s="596"/>
      <c r="H25" s="640">
        <f t="shared" si="1"/>
        <v>0</v>
      </c>
    </row>
    <row r="26" spans="1:8">
      <c r="A26" s="638">
        <v>5.7</v>
      </c>
      <c r="B26" s="642" t="s">
        <v>40</v>
      </c>
      <c r="C26" s="596"/>
      <c r="D26" s="596"/>
      <c r="E26" s="597">
        <f t="shared" si="0"/>
        <v>0</v>
      </c>
      <c r="F26" s="596"/>
      <c r="G26" s="596"/>
      <c r="H26" s="640">
        <f t="shared" si="1"/>
        <v>0</v>
      </c>
    </row>
    <row r="27" spans="1:8">
      <c r="A27" s="638">
        <v>6</v>
      </c>
      <c r="B27" s="644" t="s">
        <v>622</v>
      </c>
      <c r="C27" s="596"/>
      <c r="D27" s="596"/>
      <c r="E27" s="597">
        <f t="shared" si="0"/>
        <v>0</v>
      </c>
      <c r="F27" s="596"/>
      <c r="G27" s="596"/>
      <c r="H27" s="640">
        <f t="shared" si="1"/>
        <v>0</v>
      </c>
    </row>
    <row r="28" spans="1:8">
      <c r="A28" s="638">
        <v>7</v>
      </c>
      <c r="B28" s="644" t="s">
        <v>623</v>
      </c>
      <c r="C28" s="596"/>
      <c r="D28" s="596"/>
      <c r="E28" s="597">
        <f t="shared" si="0"/>
        <v>0</v>
      </c>
      <c r="F28" s="596"/>
      <c r="G28" s="596"/>
      <c r="H28" s="640">
        <f t="shared" si="1"/>
        <v>0</v>
      </c>
    </row>
    <row r="29" spans="1:8">
      <c r="A29" s="638">
        <v>8</v>
      </c>
      <c r="B29" s="644" t="s">
        <v>181</v>
      </c>
      <c r="C29" s="596"/>
      <c r="D29" s="596"/>
      <c r="E29" s="597">
        <f t="shared" si="0"/>
        <v>0</v>
      </c>
      <c r="F29" s="596"/>
      <c r="G29" s="596"/>
      <c r="H29" s="640">
        <f t="shared" si="1"/>
        <v>0</v>
      </c>
    </row>
    <row r="30" spans="1:8">
      <c r="A30" s="638">
        <v>9</v>
      </c>
      <c r="B30" s="598" t="s">
        <v>198</v>
      </c>
      <c r="C30" s="596">
        <f>C31+C32+C33+C34+C35+C36+C37</f>
        <v>0</v>
      </c>
      <c r="D30" s="596">
        <f>D31+D32+D33+D34+D35+D36+D37</f>
        <v>0</v>
      </c>
      <c r="E30" s="597">
        <f t="shared" si="0"/>
        <v>0</v>
      </c>
      <c r="F30" s="596">
        <f>F31+F32+F33+F34+F35+F36+F37</f>
        <v>0</v>
      </c>
      <c r="G30" s="596">
        <f>G31+G32+G33+G34+G35+G36+G37</f>
        <v>0</v>
      </c>
      <c r="H30" s="640">
        <f t="shared" si="1"/>
        <v>0</v>
      </c>
    </row>
    <row r="31" spans="1:8">
      <c r="A31" s="638">
        <v>9.1</v>
      </c>
      <c r="B31" s="645" t="s">
        <v>188</v>
      </c>
      <c r="C31" s="596"/>
      <c r="D31" s="596"/>
      <c r="E31" s="597">
        <f t="shared" si="0"/>
        <v>0</v>
      </c>
      <c r="F31" s="596"/>
      <c r="G31" s="596"/>
      <c r="H31" s="640">
        <f t="shared" si="1"/>
        <v>0</v>
      </c>
    </row>
    <row r="32" spans="1:8">
      <c r="A32" s="638">
        <v>9.1999999999999993</v>
      </c>
      <c r="B32" s="645" t="s">
        <v>189</v>
      </c>
      <c r="C32" s="596"/>
      <c r="D32" s="596"/>
      <c r="E32" s="597">
        <f t="shared" si="0"/>
        <v>0</v>
      </c>
      <c r="F32" s="596"/>
      <c r="G32" s="596"/>
      <c r="H32" s="640">
        <f t="shared" si="1"/>
        <v>0</v>
      </c>
    </row>
    <row r="33" spans="1:8">
      <c r="A33" s="638">
        <v>9.3000000000000007</v>
      </c>
      <c r="B33" s="645" t="s">
        <v>185</v>
      </c>
      <c r="C33" s="596"/>
      <c r="D33" s="596"/>
      <c r="E33" s="597">
        <f t="shared" si="0"/>
        <v>0</v>
      </c>
      <c r="F33" s="596"/>
      <c r="G33" s="596"/>
      <c r="H33" s="640">
        <f t="shared" si="1"/>
        <v>0</v>
      </c>
    </row>
    <row r="34" spans="1:8">
      <c r="A34" s="638">
        <v>9.4</v>
      </c>
      <c r="B34" s="645" t="s">
        <v>186</v>
      </c>
      <c r="C34" s="596"/>
      <c r="D34" s="596"/>
      <c r="E34" s="597">
        <f t="shared" si="0"/>
        <v>0</v>
      </c>
      <c r="F34" s="596"/>
      <c r="G34" s="596"/>
      <c r="H34" s="640">
        <f t="shared" si="1"/>
        <v>0</v>
      </c>
    </row>
    <row r="35" spans="1:8">
      <c r="A35" s="638">
        <v>9.5</v>
      </c>
      <c r="B35" s="645" t="s">
        <v>187</v>
      </c>
      <c r="C35" s="596"/>
      <c r="D35" s="596"/>
      <c r="E35" s="597">
        <f t="shared" si="0"/>
        <v>0</v>
      </c>
      <c r="F35" s="596"/>
      <c r="G35" s="596"/>
      <c r="H35" s="640">
        <f t="shared" si="1"/>
        <v>0</v>
      </c>
    </row>
    <row r="36" spans="1:8">
      <c r="A36" s="638">
        <v>9.6</v>
      </c>
      <c r="B36" s="645" t="s">
        <v>190</v>
      </c>
      <c r="C36" s="596"/>
      <c r="D36" s="596"/>
      <c r="E36" s="597">
        <f t="shared" si="0"/>
        <v>0</v>
      </c>
      <c r="F36" s="596"/>
      <c r="G36" s="596"/>
      <c r="H36" s="640">
        <f t="shared" si="1"/>
        <v>0</v>
      </c>
    </row>
    <row r="37" spans="1:8">
      <c r="A37" s="638">
        <v>9.6999999999999993</v>
      </c>
      <c r="B37" s="645" t="s">
        <v>191</v>
      </c>
      <c r="C37" s="596"/>
      <c r="D37" s="596"/>
      <c r="E37" s="597">
        <f t="shared" si="0"/>
        <v>0</v>
      </c>
      <c r="F37" s="596"/>
      <c r="G37" s="596"/>
      <c r="H37" s="640">
        <f t="shared" si="1"/>
        <v>0</v>
      </c>
    </row>
    <row r="38" spans="1:8">
      <c r="A38" s="638">
        <v>10</v>
      </c>
      <c r="B38" s="639" t="s">
        <v>194</v>
      </c>
      <c r="C38" s="646">
        <f>C41+C42</f>
        <v>0</v>
      </c>
      <c r="D38" s="646">
        <f>D41+D42</f>
        <v>0</v>
      </c>
      <c r="E38" s="647">
        <f t="shared" si="0"/>
        <v>0</v>
      </c>
      <c r="F38" s="646">
        <f>F41+F42</f>
        <v>0</v>
      </c>
      <c r="G38" s="646">
        <f>G41+G42</f>
        <v>0</v>
      </c>
      <c r="H38" s="640">
        <f t="shared" si="1"/>
        <v>0</v>
      </c>
    </row>
    <row r="39" spans="1:8">
      <c r="A39" s="638">
        <v>10.1</v>
      </c>
      <c r="B39" s="645" t="s">
        <v>195</v>
      </c>
      <c r="C39" s="596"/>
      <c r="D39" s="596"/>
      <c r="E39" s="597">
        <f t="shared" si="0"/>
        <v>0</v>
      </c>
      <c r="F39" s="596"/>
      <c r="G39" s="596"/>
      <c r="H39" s="640">
        <f t="shared" si="1"/>
        <v>0</v>
      </c>
    </row>
    <row r="40" spans="1:8">
      <c r="A40" s="638">
        <v>10.199999999999999</v>
      </c>
      <c r="B40" s="595" t="s">
        <v>196</v>
      </c>
      <c r="C40" s="596"/>
      <c r="D40" s="596"/>
      <c r="E40" s="597">
        <f t="shared" si="0"/>
        <v>0</v>
      </c>
      <c r="F40" s="596"/>
      <c r="G40" s="596"/>
      <c r="H40" s="640">
        <f t="shared" si="1"/>
        <v>0</v>
      </c>
    </row>
    <row r="41" spans="1:8">
      <c r="A41" s="638">
        <v>10.3</v>
      </c>
      <c r="B41" s="595" t="s">
        <v>199</v>
      </c>
      <c r="C41" s="596"/>
      <c r="D41" s="596"/>
      <c r="E41" s="597">
        <f t="shared" si="0"/>
        <v>0</v>
      </c>
      <c r="F41" s="596"/>
      <c r="G41" s="596"/>
      <c r="H41" s="640">
        <f t="shared" si="1"/>
        <v>0</v>
      </c>
    </row>
    <row r="42" spans="1:8" ht="26.4">
      <c r="A42" s="638">
        <v>10.4</v>
      </c>
      <c r="B42" s="595" t="s">
        <v>200</v>
      </c>
      <c r="C42" s="596"/>
      <c r="D42" s="596"/>
      <c r="E42" s="597">
        <f t="shared" si="0"/>
        <v>0</v>
      </c>
      <c r="F42" s="596"/>
      <c r="G42" s="596"/>
      <c r="H42" s="640">
        <f t="shared" si="1"/>
        <v>0</v>
      </c>
    </row>
    <row r="43" spans="1:8">
      <c r="A43" s="638">
        <v>11</v>
      </c>
      <c r="B43" s="598" t="s">
        <v>197</v>
      </c>
      <c r="C43" s="596"/>
      <c r="D43" s="596"/>
      <c r="E43" s="597">
        <f t="shared" si="0"/>
        <v>0</v>
      </c>
      <c r="F43" s="596"/>
      <c r="G43" s="596"/>
      <c r="H43" s="640">
        <f t="shared" si="1"/>
        <v>0</v>
      </c>
    </row>
    <row r="44" spans="1:8" ht="14.4" thickBot="1">
      <c r="A44" s="592">
        <v>12</v>
      </c>
      <c r="B44" s="589" t="s">
        <v>766</v>
      </c>
      <c r="C44" s="593">
        <v>0</v>
      </c>
      <c r="D44" s="593">
        <v>257612552.59012499</v>
      </c>
      <c r="E44" s="594">
        <f t="shared" si="0"/>
        <v>257612552.59012499</v>
      </c>
      <c r="F44" s="593">
        <v>0</v>
      </c>
      <c r="G44" s="590">
        <v>0</v>
      </c>
      <c r="H44" s="591">
        <f t="shared" si="1"/>
        <v>0</v>
      </c>
    </row>
    <row r="45" spans="1:8">
      <c r="C45" s="310"/>
      <c r="D45" s="310"/>
      <c r="E45" s="310"/>
      <c r="F45" s="310"/>
      <c r="G45" s="310"/>
      <c r="H45" s="310"/>
    </row>
    <row r="46" spans="1:8">
      <c r="C46" s="310"/>
      <c r="D46" s="310"/>
      <c r="E46" s="310"/>
      <c r="F46" s="310"/>
      <c r="G46" s="310"/>
      <c r="H46" s="310"/>
    </row>
    <row r="47" spans="1:8">
      <c r="C47" s="310"/>
      <c r="D47" s="310"/>
      <c r="E47" s="310"/>
      <c r="F47" s="310"/>
      <c r="G47" s="310"/>
      <c r="H47" s="310"/>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G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D24" sqref="D24"/>
    </sheetView>
  </sheetViews>
  <sheetFormatPr defaultColWidth="9.109375" defaultRowHeight="13.2"/>
  <cols>
    <col min="1" max="1" width="9.44140625" style="4" bestFit="1" customWidth="1"/>
    <col min="2" max="2" width="93.44140625" style="4" customWidth="1"/>
    <col min="3" max="4" width="10.88671875" style="4" customWidth="1"/>
    <col min="5" max="11" width="9.88671875" style="19" customWidth="1"/>
    <col min="12" max="16384" width="9.109375" style="19"/>
  </cols>
  <sheetData>
    <row r="1" spans="1:7">
      <c r="A1" s="2" t="s">
        <v>30</v>
      </c>
      <c r="B1" s="3" t="str">
        <f>'Info '!C2</f>
        <v>JSC Pave Bank Georgia</v>
      </c>
      <c r="C1" s="3"/>
    </row>
    <row r="2" spans="1:7">
      <c r="A2" s="2" t="s">
        <v>31</v>
      </c>
      <c r="B2" s="241">
        <f>'1. key ratios '!B2</f>
        <v>46203</v>
      </c>
      <c r="C2" s="3"/>
    </row>
    <row r="3" spans="1:7">
      <c r="A3" s="2"/>
      <c r="B3" s="3"/>
      <c r="C3" s="3"/>
    </row>
    <row r="4" spans="1:7" ht="15" customHeight="1" thickBot="1">
      <c r="A4" s="4" t="s">
        <v>96</v>
      </c>
      <c r="B4" s="87" t="s">
        <v>174</v>
      </c>
      <c r="C4" s="22" t="s">
        <v>35</v>
      </c>
    </row>
    <row r="5" spans="1:7" ht="15" customHeight="1">
      <c r="A5" s="652" t="s">
        <v>6</v>
      </c>
      <c r="B5" s="653"/>
      <c r="C5" s="654" t="str">
        <f>INT((MONTH($B$2))/3)&amp;"Q"&amp;"-"&amp;YEAR($B$2)</f>
        <v>2Q-2026</v>
      </c>
      <c r="D5" s="654" t="str">
        <f>IF(INT(MONTH($B$2))=3, "4"&amp;"Q"&amp;"-"&amp;YEAR($B$2)-1, IF(INT(MONTH($B$2))=6, "1"&amp;"Q"&amp;"-"&amp;YEAR($B$2), IF(INT(MONTH($B$2))=9, "2"&amp;"Q"&amp;"-"&amp;YEAR($B$2),IF(INT(MONTH($B$2))=12, "3"&amp;"Q"&amp;"-"&amp;YEAR($B$2), 0))))</f>
        <v>1Q-2026</v>
      </c>
      <c r="E5" s="654" t="str">
        <f>IF(INT(MONTH($B$2))=3, "3"&amp;"Q"&amp;"-"&amp;YEAR($B$2)-1, IF(INT(MONTH($B$2))=6, "4"&amp;"Q"&amp;"-"&amp;YEAR($B$2)-1, IF(INT(MONTH($B$2))=9, "1"&amp;"Q"&amp;"-"&amp;YEAR($B$2),IF(INT(MONTH($B$2))=12, "2"&amp;"Q"&amp;"-"&amp;YEAR($B$2), 0))))</f>
        <v>4Q-2025</v>
      </c>
      <c r="F5" s="654" t="str">
        <f>IF(INT(MONTH($B$2))=3, "2"&amp;"Q"&amp;"-"&amp;YEAR($B$2)-1, IF(INT(MONTH($B$2))=6, "3"&amp;"Q"&amp;"-"&amp;YEAR($B$2)-1, IF(INT(MONTH($B$2))=9, "4"&amp;"Q"&amp;"-"&amp;YEAR($B$2)-1,IF(INT(MONTH($B$2))=12, "1"&amp;"Q"&amp;"-"&amp;YEAR($B$2), 0))))</f>
        <v>3Q-2025</v>
      </c>
      <c r="G5" s="655" t="str">
        <f>IF(INT(MONTH($B$2))=3, "1"&amp;"Q"&amp;"-"&amp;YEAR($B$2)-1, IF(INT(MONTH($B$2))=6, "2"&amp;"Q"&amp;"-"&amp;YEAR($B$2)-1, IF(INT(MONTH($B$2))=9, "3"&amp;"Q"&amp;"-"&amp;YEAR($B$2)-1,IF(INT(MONTH($B$2))=12, "4"&amp;"Q"&amp;"-"&amp;YEAR($B$2)-1, 0))))</f>
        <v>2Q-2025</v>
      </c>
    </row>
    <row r="6" spans="1:7" ht="15" customHeight="1">
      <c r="A6" s="656">
        <v>1</v>
      </c>
      <c r="B6" s="648" t="s">
        <v>178</v>
      </c>
      <c r="C6" s="649">
        <f>C7+C9+C10</f>
        <v>73535302.178000003</v>
      </c>
      <c r="D6" s="649">
        <f>D7+D9+D10</f>
        <v>57249816.818999998</v>
      </c>
      <c r="E6" s="649">
        <f t="shared" ref="E6:G6" si="0">E7+E9+E10</f>
        <v>34856100.795000002</v>
      </c>
      <c r="F6" s="649">
        <f t="shared" si="0"/>
        <v>39104598.574000001</v>
      </c>
      <c r="G6" s="657">
        <f t="shared" si="0"/>
        <v>21511362.232000001</v>
      </c>
    </row>
    <row r="7" spans="1:7" ht="15" customHeight="1">
      <c r="A7" s="656">
        <v>1.1000000000000001</v>
      </c>
      <c r="B7" s="648" t="s">
        <v>745</v>
      </c>
      <c r="C7" s="650">
        <v>73535302.178000003</v>
      </c>
      <c r="D7" s="650">
        <v>57249816.818999998</v>
      </c>
      <c r="E7" s="650">
        <v>34856100.795000002</v>
      </c>
      <c r="F7" s="650">
        <v>39104598.574000001</v>
      </c>
      <c r="G7" s="658">
        <v>21511362.232000001</v>
      </c>
    </row>
    <row r="8" spans="1:7">
      <c r="A8" s="656" t="s">
        <v>14</v>
      </c>
      <c r="B8" s="648" t="s">
        <v>95</v>
      </c>
      <c r="C8" s="650">
        <v>0</v>
      </c>
      <c r="D8" s="650">
        <v>0</v>
      </c>
      <c r="E8" s="650">
        <v>0</v>
      </c>
      <c r="F8" s="650">
        <v>0</v>
      </c>
      <c r="G8" s="658">
        <v>0</v>
      </c>
    </row>
    <row r="9" spans="1:7" ht="15" customHeight="1">
      <c r="A9" s="656">
        <v>1.2</v>
      </c>
      <c r="B9" s="651" t="s">
        <v>94</v>
      </c>
      <c r="C9" s="650">
        <v>0</v>
      </c>
      <c r="D9" s="650">
        <v>0</v>
      </c>
      <c r="E9" s="650">
        <v>0</v>
      </c>
      <c r="F9" s="650">
        <v>0</v>
      </c>
      <c r="G9" s="658">
        <v>0</v>
      </c>
    </row>
    <row r="10" spans="1:7" ht="15" customHeight="1">
      <c r="A10" s="656">
        <v>1.3</v>
      </c>
      <c r="B10" s="648" t="s">
        <v>28</v>
      </c>
      <c r="C10" s="650">
        <v>0</v>
      </c>
      <c r="D10" s="650">
        <v>0</v>
      </c>
      <c r="E10" s="650">
        <v>0</v>
      </c>
      <c r="F10" s="650">
        <v>0</v>
      </c>
      <c r="G10" s="658">
        <v>0</v>
      </c>
    </row>
    <row r="11" spans="1:7" ht="15" customHeight="1">
      <c r="A11" s="656">
        <v>2</v>
      </c>
      <c r="B11" s="648" t="s">
        <v>175</v>
      </c>
      <c r="C11" s="650">
        <v>2545881.3152991417</v>
      </c>
      <c r="D11" s="650">
        <v>1877576.724178734</v>
      </c>
      <c r="E11" s="650">
        <v>1066025.3202729793</v>
      </c>
      <c r="F11" s="650">
        <v>304344.33507198421</v>
      </c>
      <c r="G11" s="658">
        <v>212273.95999999976</v>
      </c>
    </row>
    <row r="12" spans="1:7" ht="15" customHeight="1">
      <c r="A12" s="656">
        <v>3</v>
      </c>
      <c r="B12" s="648" t="s">
        <v>176</v>
      </c>
      <c r="C12" s="650">
        <v>2514548.83</v>
      </c>
      <c r="D12" s="650">
        <v>2514548.83</v>
      </c>
      <c r="E12" s="650">
        <v>2514548.828069109</v>
      </c>
      <c r="F12" s="650">
        <v>204515.16175999999</v>
      </c>
      <c r="G12" s="658">
        <v>204515.16175999999</v>
      </c>
    </row>
    <row r="13" spans="1:7" ht="15" customHeight="1" thickBot="1">
      <c r="A13" s="659">
        <v>4</v>
      </c>
      <c r="B13" s="660" t="s">
        <v>177</v>
      </c>
      <c r="C13" s="661">
        <f>C6+C11+C12</f>
        <v>78595732.32329914</v>
      </c>
      <c r="D13" s="661">
        <f>D6+D11+D12</f>
        <v>61641942.373178728</v>
      </c>
      <c r="E13" s="661">
        <f t="shared" ref="E13:G13" si="1">E6+E11+E12</f>
        <v>38436674.94334209</v>
      </c>
      <c r="F13" s="661">
        <f t="shared" si="1"/>
        <v>39613458.070831984</v>
      </c>
      <c r="G13" s="662">
        <f t="shared" si="1"/>
        <v>21928151.35376</v>
      </c>
    </row>
    <row r="14" spans="1:7">
      <c r="B14" s="28"/>
    </row>
    <row r="15" spans="1:7">
      <c r="B15" s="28"/>
    </row>
    <row r="16" spans="1:7">
      <c r="B16" s="28"/>
    </row>
    <row r="17" s="19" customFormat="1" ht="10.199999999999999"/>
    <row r="18" s="19" customFormat="1" ht="10.199999999999999"/>
    <row r="19" s="19" customFormat="1" ht="10.199999999999999"/>
    <row r="20" s="19" customFormat="1" ht="10.199999999999999"/>
    <row r="21" s="19" customFormat="1" ht="10.199999999999999"/>
    <row r="22" s="19" customFormat="1" ht="10.199999999999999"/>
    <row r="23" s="19" customFormat="1" ht="10.199999999999999"/>
    <row r="24" s="19" customFormat="1" ht="10.199999999999999"/>
    <row r="25" s="19" customFormat="1" ht="10.199999999999999"/>
    <row r="26" s="19" customFormat="1" ht="10.199999999999999"/>
    <row r="27" s="19" customFormat="1" ht="10.199999999999999"/>
    <row r="28" s="19" customFormat="1" ht="10.199999999999999"/>
    <row r="29" s="19" customFormat="1" ht="10.199999999999999"/>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H37"/>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G30" sqref="G30"/>
    </sheetView>
  </sheetViews>
  <sheetFormatPr defaultColWidth="9.109375" defaultRowHeight="13.8"/>
  <cols>
    <col min="1" max="1" width="9.44140625" style="4" bestFit="1" customWidth="1"/>
    <col min="2" max="2" width="65.44140625" style="4" customWidth="1"/>
    <col min="3" max="3" width="27.44140625" style="4" customWidth="1"/>
    <col min="4" max="16384" width="9.109375" style="5"/>
  </cols>
  <sheetData>
    <row r="1" spans="1:8">
      <c r="A1" s="2" t="s">
        <v>30</v>
      </c>
      <c r="B1" s="3" t="str">
        <f>'Info '!C2</f>
        <v>JSC Pave Bank Georgia</v>
      </c>
    </row>
    <row r="2" spans="1:8">
      <c r="A2" s="2" t="s">
        <v>31</v>
      </c>
      <c r="B2" s="241">
        <f>'1. key ratios '!B2</f>
        <v>46203</v>
      </c>
    </row>
    <row r="4" spans="1:8" ht="27.9" customHeight="1" thickBot="1">
      <c r="A4" s="29" t="s">
        <v>41</v>
      </c>
      <c r="B4" s="30" t="s">
        <v>151</v>
      </c>
      <c r="C4" s="31"/>
    </row>
    <row r="5" spans="1:8">
      <c r="A5" s="32"/>
      <c r="B5" s="234" t="s">
        <v>42</v>
      </c>
      <c r="C5" s="235" t="s">
        <v>335</v>
      </c>
    </row>
    <row r="6" spans="1:8">
      <c r="A6" s="33">
        <v>1</v>
      </c>
      <c r="B6" s="34" t="s">
        <v>756</v>
      </c>
      <c r="C6" s="35" t="s">
        <v>757</v>
      </c>
    </row>
    <row r="7" spans="1:8">
      <c r="A7" s="33">
        <v>2</v>
      </c>
      <c r="B7" s="34" t="s">
        <v>753</v>
      </c>
      <c r="C7" s="35" t="s">
        <v>758</v>
      </c>
    </row>
    <row r="8" spans="1:8">
      <c r="A8" s="33">
        <v>3</v>
      </c>
      <c r="B8" s="34" t="s">
        <v>759</v>
      </c>
      <c r="C8" s="35" t="s">
        <v>757</v>
      </c>
    </row>
    <row r="9" spans="1:8">
      <c r="A9" s="33">
        <v>4</v>
      </c>
      <c r="B9" s="34" t="s">
        <v>765</v>
      </c>
      <c r="C9" s="35" t="s">
        <v>757</v>
      </c>
    </row>
    <row r="10" spans="1:8">
      <c r="A10" s="33">
        <v>5</v>
      </c>
      <c r="B10" s="34" t="s">
        <v>768</v>
      </c>
      <c r="C10" s="35" t="s">
        <v>768</v>
      </c>
    </row>
    <row r="11" spans="1:8">
      <c r="A11" s="33">
        <v>6</v>
      </c>
      <c r="B11" s="34" t="s">
        <v>768</v>
      </c>
      <c r="C11" s="35" t="s">
        <v>768</v>
      </c>
    </row>
    <row r="12" spans="1:8">
      <c r="A12" s="33">
        <v>7</v>
      </c>
      <c r="B12" s="34" t="s">
        <v>768</v>
      </c>
      <c r="C12" s="35" t="s">
        <v>768</v>
      </c>
      <c r="H12" s="36"/>
    </row>
    <row r="13" spans="1:8">
      <c r="A13" s="33">
        <v>8</v>
      </c>
      <c r="B13" s="34" t="s">
        <v>768</v>
      </c>
      <c r="C13" s="35" t="s">
        <v>768</v>
      </c>
    </row>
    <row r="14" spans="1:8">
      <c r="A14" s="33">
        <v>9</v>
      </c>
      <c r="B14" s="34" t="s">
        <v>768</v>
      </c>
      <c r="C14" s="35" t="s">
        <v>768</v>
      </c>
    </row>
    <row r="15" spans="1:8">
      <c r="A15" s="33">
        <v>10</v>
      </c>
      <c r="B15" s="34" t="s">
        <v>768</v>
      </c>
      <c r="C15" s="35" t="s">
        <v>768</v>
      </c>
    </row>
    <row r="16" spans="1:8">
      <c r="A16" s="33"/>
      <c r="B16" s="236"/>
      <c r="C16" s="237"/>
    </row>
    <row r="17" spans="1:3" ht="26.4">
      <c r="A17" s="33"/>
      <c r="B17" s="115" t="s">
        <v>43</v>
      </c>
      <c r="C17" s="238" t="s">
        <v>336</v>
      </c>
    </row>
    <row r="18" spans="1:3">
      <c r="A18" s="33">
        <v>1</v>
      </c>
      <c r="B18" s="34" t="s">
        <v>754</v>
      </c>
      <c r="C18" s="35" t="s">
        <v>760</v>
      </c>
    </row>
    <row r="19" spans="1:3">
      <c r="A19" s="33">
        <v>2</v>
      </c>
      <c r="B19" s="34" t="s">
        <v>761</v>
      </c>
      <c r="C19" s="35" t="s">
        <v>762</v>
      </c>
    </row>
    <row r="20" spans="1:3">
      <c r="A20" s="33">
        <v>3</v>
      </c>
      <c r="B20" s="34" t="s">
        <v>763</v>
      </c>
      <c r="C20" s="35" t="s">
        <v>764</v>
      </c>
    </row>
    <row r="21" spans="1:3">
      <c r="A21" s="33">
        <v>4</v>
      </c>
      <c r="B21" s="34" t="s">
        <v>768</v>
      </c>
      <c r="C21" s="35" t="s">
        <v>768</v>
      </c>
    </row>
    <row r="22" spans="1:3">
      <c r="A22" s="33">
        <v>5</v>
      </c>
      <c r="B22" s="34" t="s">
        <v>768</v>
      </c>
      <c r="C22" s="35" t="s">
        <v>768</v>
      </c>
    </row>
    <row r="23" spans="1:3">
      <c r="A23" s="33">
        <v>6</v>
      </c>
      <c r="B23" s="34" t="s">
        <v>768</v>
      </c>
      <c r="C23" s="35" t="s">
        <v>768</v>
      </c>
    </row>
    <row r="24" spans="1:3">
      <c r="A24" s="33">
        <v>7</v>
      </c>
      <c r="B24" s="34" t="s">
        <v>768</v>
      </c>
      <c r="C24" s="35" t="s">
        <v>768</v>
      </c>
    </row>
    <row r="25" spans="1:3">
      <c r="A25" s="33">
        <v>8</v>
      </c>
      <c r="B25" s="34" t="s">
        <v>768</v>
      </c>
      <c r="C25" s="35" t="s">
        <v>768</v>
      </c>
    </row>
    <row r="26" spans="1:3">
      <c r="A26" s="33">
        <v>9</v>
      </c>
      <c r="B26" s="34" t="s">
        <v>768</v>
      </c>
      <c r="C26" s="35" t="s">
        <v>768</v>
      </c>
    </row>
    <row r="27" spans="1:3" ht="15.75" customHeight="1">
      <c r="A27" s="33">
        <v>10</v>
      </c>
      <c r="B27" s="34" t="s">
        <v>768</v>
      </c>
      <c r="C27" s="35" t="s">
        <v>768</v>
      </c>
    </row>
    <row r="28" spans="1:3" ht="15.75" customHeight="1">
      <c r="A28" s="33"/>
      <c r="B28" s="34"/>
      <c r="C28" s="37"/>
    </row>
    <row r="29" spans="1:3" ht="30" customHeight="1">
      <c r="A29" s="33"/>
      <c r="B29" s="716" t="s">
        <v>44</v>
      </c>
      <c r="C29" s="717"/>
    </row>
    <row r="30" spans="1:3">
      <c r="A30" s="33">
        <v>1</v>
      </c>
      <c r="B30" s="34" t="s">
        <v>769</v>
      </c>
      <c r="C30" s="523">
        <v>1</v>
      </c>
    </row>
    <row r="31" spans="1:3" ht="15.75" customHeight="1">
      <c r="A31" s="33"/>
      <c r="B31" s="34"/>
      <c r="C31" s="35"/>
    </row>
    <row r="32" spans="1:3" ht="29.25" customHeight="1">
      <c r="A32" s="33"/>
      <c r="B32" s="716" t="s">
        <v>45</v>
      </c>
      <c r="C32" s="717"/>
    </row>
    <row r="33" spans="1:3">
      <c r="A33" s="33">
        <v>1</v>
      </c>
      <c r="B33" s="34" t="s">
        <v>754</v>
      </c>
      <c r="C33" s="599">
        <v>0.63790000000000002</v>
      </c>
    </row>
    <row r="34" spans="1:3">
      <c r="A34" s="524">
        <f>A33+1</f>
        <v>2</v>
      </c>
      <c r="B34" s="34" t="s">
        <v>761</v>
      </c>
      <c r="C34" s="599">
        <v>0.111</v>
      </c>
    </row>
    <row r="35" spans="1:3">
      <c r="A35" s="524">
        <f>A34+1</f>
        <v>3</v>
      </c>
      <c r="B35" s="34" t="s">
        <v>763</v>
      </c>
      <c r="C35" s="599">
        <v>0.1512</v>
      </c>
    </row>
    <row r="36" spans="1:3">
      <c r="A36" s="524">
        <v>4</v>
      </c>
      <c r="B36" s="525" t="s">
        <v>767</v>
      </c>
      <c r="C36" s="599">
        <v>9.9899999999999989E-2</v>
      </c>
    </row>
    <row r="37" spans="1:3" ht="14.4" thickBot="1">
      <c r="A37" s="38"/>
      <c r="B37" s="39"/>
      <c r="C37" s="40"/>
    </row>
  </sheetData>
  <mergeCells count="2">
    <mergeCell ref="B32:C32"/>
    <mergeCell ref="B29:C29"/>
  </mergeCells>
  <dataValidations disablePrompts="1" count="1">
    <dataValidation type="list" allowBlank="1" showInputMessage="1" showErrorMessage="1" sqref="C33:C36 C18:C27 C30 C6:C15"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G53"/>
  <sheetViews>
    <sheetView zoomScale="80" zoomScaleNormal="80" workbookViewId="0">
      <pane xSplit="1" ySplit="5" topLeftCell="B12" activePane="bottomRight" state="frozen"/>
      <selection activeCell="B19" sqref="B19"/>
      <selection pane="topRight" activeCell="B19" sqref="B19"/>
      <selection pane="bottomLeft" activeCell="B19" sqref="B19"/>
      <selection pane="bottomRight" activeCell="G18" sqref="G18"/>
    </sheetView>
  </sheetViews>
  <sheetFormatPr defaultColWidth="9.109375" defaultRowHeight="13.8"/>
  <cols>
    <col min="1" max="1" width="9.44140625" style="4" bestFit="1" customWidth="1"/>
    <col min="2" max="2" width="54.109375" style="4" customWidth="1"/>
    <col min="3" max="3" width="28" style="4" customWidth="1"/>
    <col min="4" max="4" width="22.44140625" style="4" customWidth="1"/>
    <col min="5" max="5" width="22.109375" style="4" customWidth="1"/>
    <col min="6" max="6" width="12" style="5" bestFit="1" customWidth="1"/>
    <col min="7" max="7" width="12.44140625" style="5" bestFit="1" customWidth="1"/>
    <col min="8" max="16384" width="9.109375" style="5"/>
  </cols>
  <sheetData>
    <row r="1" spans="1:5">
      <c r="A1" s="27" t="s">
        <v>30</v>
      </c>
      <c r="B1" s="3" t="str">
        <f>'Info '!C2</f>
        <v>JSC Pave Bank Georgia</v>
      </c>
    </row>
    <row r="2" spans="1:5" s="2" customFormat="1" ht="15.75" customHeight="1">
      <c r="A2" s="27" t="s">
        <v>31</v>
      </c>
      <c r="B2" s="241">
        <f>'1. key ratios '!B2</f>
        <v>46203</v>
      </c>
    </row>
    <row r="3" spans="1:5" s="2" customFormat="1" ht="15.75" customHeight="1">
      <c r="A3" s="27"/>
    </row>
    <row r="4" spans="1:5" s="2" customFormat="1" ht="15.75" customHeight="1" thickBot="1">
      <c r="A4" s="157" t="s">
        <v>99</v>
      </c>
      <c r="B4" s="722" t="s">
        <v>212</v>
      </c>
      <c r="C4" s="723"/>
      <c r="D4" s="723"/>
      <c r="E4" s="723"/>
    </row>
    <row r="5" spans="1:5" s="42" customFormat="1" ht="17.399999999999999" customHeight="1">
      <c r="A5" s="539"/>
      <c r="B5" s="540"/>
      <c r="C5" s="541" t="s">
        <v>0</v>
      </c>
      <c r="D5" s="541" t="s">
        <v>1</v>
      </c>
      <c r="E5" s="542" t="s">
        <v>2</v>
      </c>
    </row>
    <row r="6" spans="1:5" ht="14.4" customHeight="1">
      <c r="A6" s="104"/>
      <c r="B6" s="718" t="s">
        <v>219</v>
      </c>
      <c r="C6" s="718" t="s">
        <v>624</v>
      </c>
      <c r="D6" s="720" t="s">
        <v>98</v>
      </c>
      <c r="E6" s="721"/>
    </row>
    <row r="7" spans="1:5" ht="99.6" customHeight="1">
      <c r="A7" s="104"/>
      <c r="B7" s="719"/>
      <c r="C7" s="718"/>
      <c r="D7" s="543" t="s">
        <v>97</v>
      </c>
      <c r="E7" s="192" t="s">
        <v>220</v>
      </c>
    </row>
    <row r="8" spans="1:5" ht="20.399999999999999">
      <c r="A8" s="544">
        <v>1</v>
      </c>
      <c r="B8" s="545" t="s">
        <v>525</v>
      </c>
      <c r="C8" s="546">
        <f>SUM(C9:C11)</f>
        <v>161939479.24000001</v>
      </c>
      <c r="D8" s="546">
        <f>SUM(D9:D11)</f>
        <v>0</v>
      </c>
      <c r="E8" s="547">
        <f>SUM(E9:E11)</f>
        <v>161939479.24000001</v>
      </c>
    </row>
    <row r="9" spans="1:5" ht="14.4">
      <c r="A9" s="544">
        <v>1.1000000000000001</v>
      </c>
      <c r="B9" s="548" t="s">
        <v>526</v>
      </c>
      <c r="C9" s="546">
        <v>0</v>
      </c>
      <c r="D9" s="546">
        <v>0</v>
      </c>
      <c r="E9" s="547">
        <v>0</v>
      </c>
    </row>
    <row r="10" spans="1:5" ht="14.4">
      <c r="A10" s="544">
        <v>1.2</v>
      </c>
      <c r="B10" s="548" t="s">
        <v>527</v>
      </c>
      <c r="C10" s="546">
        <v>71891042.250000015</v>
      </c>
      <c r="D10" s="546">
        <v>0</v>
      </c>
      <c r="E10" s="547">
        <v>71891042.250000015</v>
      </c>
    </row>
    <row r="11" spans="1:5" ht="14.4">
      <c r="A11" s="544">
        <v>1.3</v>
      </c>
      <c r="B11" s="548" t="s">
        <v>528</v>
      </c>
      <c r="C11" s="546">
        <v>90048436.989999995</v>
      </c>
      <c r="D11" s="546">
        <v>0</v>
      </c>
      <c r="E11" s="547">
        <v>90048436.989999995</v>
      </c>
    </row>
    <row r="12" spans="1:5" ht="14.4">
      <c r="A12" s="544">
        <v>2</v>
      </c>
      <c r="B12" s="291" t="s">
        <v>529</v>
      </c>
      <c r="C12" s="546">
        <v>0</v>
      </c>
      <c r="D12" s="546">
        <v>0</v>
      </c>
      <c r="E12" s="547">
        <v>0</v>
      </c>
    </row>
    <row r="13" spans="1:5" ht="14.4">
      <c r="A13" s="544">
        <v>2.1</v>
      </c>
      <c r="B13" s="549" t="s">
        <v>530</v>
      </c>
      <c r="C13" s="546">
        <v>0</v>
      </c>
      <c r="D13" s="546">
        <v>0</v>
      </c>
      <c r="E13" s="547">
        <v>0</v>
      </c>
    </row>
    <row r="14" spans="1:5" ht="20.399999999999999">
      <c r="A14" s="544">
        <v>3</v>
      </c>
      <c r="B14" s="292" t="s">
        <v>531</v>
      </c>
      <c r="C14" s="546">
        <v>0</v>
      </c>
      <c r="D14" s="546">
        <v>0</v>
      </c>
      <c r="E14" s="547">
        <v>0</v>
      </c>
    </row>
    <row r="15" spans="1:5" ht="14.4">
      <c r="A15" s="544">
        <v>4</v>
      </c>
      <c r="B15" s="293" t="s">
        <v>532</v>
      </c>
      <c r="C15" s="546">
        <v>0</v>
      </c>
      <c r="D15" s="546">
        <v>0</v>
      </c>
      <c r="E15" s="547">
        <v>0</v>
      </c>
    </row>
    <row r="16" spans="1:5" ht="20.399999999999999">
      <c r="A16" s="544">
        <v>5</v>
      </c>
      <c r="B16" s="294" t="s">
        <v>533</v>
      </c>
      <c r="C16" s="546">
        <f>SUM(C17:C19)</f>
        <v>0</v>
      </c>
      <c r="D16" s="546">
        <f>SUM(D17:D19)</f>
        <v>0</v>
      </c>
      <c r="E16" s="547">
        <f>SUM(E17:E19)</f>
        <v>0</v>
      </c>
    </row>
    <row r="17" spans="1:5" ht="14.4">
      <c r="A17" s="544">
        <v>5.0999999999999996</v>
      </c>
      <c r="B17" s="295" t="s">
        <v>534</v>
      </c>
      <c r="C17" s="546">
        <v>0</v>
      </c>
      <c r="D17" s="546">
        <v>0</v>
      </c>
      <c r="E17" s="547">
        <v>0</v>
      </c>
    </row>
    <row r="18" spans="1:5" ht="14.4">
      <c r="A18" s="544">
        <v>5.2</v>
      </c>
      <c r="B18" s="295" t="s">
        <v>535</v>
      </c>
      <c r="C18" s="546">
        <v>0</v>
      </c>
      <c r="D18" s="546">
        <v>0</v>
      </c>
      <c r="E18" s="547">
        <v>0</v>
      </c>
    </row>
    <row r="19" spans="1:5" ht="14.4">
      <c r="A19" s="544">
        <v>5.3</v>
      </c>
      <c r="B19" s="296" t="s">
        <v>536</v>
      </c>
      <c r="C19" s="546">
        <v>0</v>
      </c>
      <c r="D19" s="546">
        <v>0</v>
      </c>
      <c r="E19" s="547">
        <v>0</v>
      </c>
    </row>
    <row r="20" spans="1:5" ht="14.4">
      <c r="A20" s="544">
        <v>6</v>
      </c>
      <c r="B20" s="292" t="s">
        <v>537</v>
      </c>
      <c r="C20" s="546">
        <f>SUM(C21:C22)</f>
        <v>51442974.489999995</v>
      </c>
      <c r="D20" s="546">
        <f>SUM(D21:D22)</f>
        <v>0</v>
      </c>
      <c r="E20" s="547">
        <f>SUM(E21:E22)</f>
        <v>51442974.489999995</v>
      </c>
    </row>
    <row r="21" spans="1:5" ht="14.4">
      <c r="A21" s="544">
        <v>6.1</v>
      </c>
      <c r="B21" s="295" t="s">
        <v>535</v>
      </c>
      <c r="C21" s="546">
        <v>51442974.489999995</v>
      </c>
      <c r="D21" s="546">
        <v>0</v>
      </c>
      <c r="E21" s="547">
        <v>51442974.489999995</v>
      </c>
    </row>
    <row r="22" spans="1:5" ht="14.4">
      <c r="A22" s="544">
        <v>6.2</v>
      </c>
      <c r="B22" s="296" t="s">
        <v>536</v>
      </c>
      <c r="C22" s="546">
        <v>0</v>
      </c>
      <c r="D22" s="546">
        <v>0</v>
      </c>
      <c r="E22" s="547">
        <v>0</v>
      </c>
    </row>
    <row r="23" spans="1:5" ht="14.4">
      <c r="A23" s="544">
        <v>7</v>
      </c>
      <c r="B23" s="291" t="s">
        <v>538</v>
      </c>
      <c r="C23" s="546">
        <v>0</v>
      </c>
      <c r="D23" s="546">
        <v>0</v>
      </c>
      <c r="E23" s="547">
        <v>0</v>
      </c>
    </row>
    <row r="24" spans="1:5" ht="20.399999999999999">
      <c r="A24" s="544">
        <v>8</v>
      </c>
      <c r="B24" s="297" t="s">
        <v>539</v>
      </c>
      <c r="C24" s="546">
        <v>0</v>
      </c>
      <c r="D24" s="546">
        <v>0</v>
      </c>
      <c r="E24" s="547">
        <v>0</v>
      </c>
    </row>
    <row r="25" spans="1:5" ht="14.4">
      <c r="A25" s="544">
        <v>9</v>
      </c>
      <c r="B25" s="293" t="s">
        <v>540</v>
      </c>
      <c r="C25" s="546">
        <f>SUM(C26:C27)</f>
        <v>77906.009999999995</v>
      </c>
      <c r="D25" s="546">
        <f>SUM(D26:D27)</f>
        <v>0</v>
      </c>
      <c r="E25" s="547">
        <f>SUM(E26:E27)</f>
        <v>77906.009999999995</v>
      </c>
    </row>
    <row r="26" spans="1:5" ht="14.4">
      <c r="A26" s="544">
        <v>9.1</v>
      </c>
      <c r="B26" s="295" t="s">
        <v>541</v>
      </c>
      <c r="C26" s="546">
        <v>77906.009999999995</v>
      </c>
      <c r="D26" s="546">
        <v>0</v>
      </c>
      <c r="E26" s="547">
        <v>77906.009999999995</v>
      </c>
    </row>
    <row r="27" spans="1:5" ht="14.4">
      <c r="A27" s="544">
        <v>9.1999999999999993</v>
      </c>
      <c r="B27" s="295" t="s">
        <v>542</v>
      </c>
      <c r="C27" s="546">
        <v>0</v>
      </c>
      <c r="D27" s="546">
        <v>0</v>
      </c>
      <c r="E27" s="547">
        <v>0</v>
      </c>
    </row>
    <row r="28" spans="1:5" ht="14.4">
      <c r="A28" s="544">
        <v>10</v>
      </c>
      <c r="B28" s="293" t="s">
        <v>543</v>
      </c>
      <c r="C28" s="546">
        <f>SUM(C29:C30)</f>
        <v>350825.08999999997</v>
      </c>
      <c r="D28" s="546">
        <f>SUM(D29:D30)</f>
        <v>350825.08999999997</v>
      </c>
      <c r="E28" s="547">
        <f>SUM(E29:E30)</f>
        <v>0</v>
      </c>
    </row>
    <row r="29" spans="1:5" ht="14.4">
      <c r="A29" s="544">
        <v>10.1</v>
      </c>
      <c r="B29" s="295" t="s">
        <v>544</v>
      </c>
      <c r="C29" s="546">
        <v>0</v>
      </c>
      <c r="D29" s="546">
        <v>0</v>
      </c>
      <c r="E29" s="547">
        <v>0</v>
      </c>
    </row>
    <row r="30" spans="1:5" ht="14.4">
      <c r="A30" s="544">
        <v>10.199999999999999</v>
      </c>
      <c r="B30" s="295" t="s">
        <v>545</v>
      </c>
      <c r="C30" s="546">
        <v>350825.08999999997</v>
      </c>
      <c r="D30" s="546">
        <v>350825.08999999997</v>
      </c>
      <c r="E30" s="547">
        <v>0</v>
      </c>
    </row>
    <row r="31" spans="1:5" ht="14.4">
      <c r="A31" s="544">
        <v>11</v>
      </c>
      <c r="B31" s="293" t="s">
        <v>546</v>
      </c>
      <c r="C31" s="546">
        <f>SUM(C32:C33)</f>
        <v>33846.79</v>
      </c>
      <c r="D31" s="546">
        <f>SUM(D32:D33)</f>
        <v>0</v>
      </c>
      <c r="E31" s="547">
        <f>SUM(E32:E33)</f>
        <v>33846.79</v>
      </c>
    </row>
    <row r="32" spans="1:5" ht="14.4">
      <c r="A32" s="544">
        <v>11.1</v>
      </c>
      <c r="B32" s="295" t="s">
        <v>547</v>
      </c>
      <c r="C32" s="546">
        <v>33846.79</v>
      </c>
      <c r="D32" s="546">
        <v>0</v>
      </c>
      <c r="E32" s="547">
        <v>33846.79</v>
      </c>
    </row>
    <row r="33" spans="1:7" ht="14.4">
      <c r="A33" s="544">
        <v>11.2</v>
      </c>
      <c r="B33" s="295" t="s">
        <v>548</v>
      </c>
      <c r="C33" s="546">
        <v>0</v>
      </c>
      <c r="D33" s="546">
        <v>0</v>
      </c>
      <c r="E33" s="547">
        <v>0</v>
      </c>
    </row>
    <row r="34" spans="1:7" ht="14.4">
      <c r="A34" s="544">
        <v>13</v>
      </c>
      <c r="B34" s="293" t="s">
        <v>549</v>
      </c>
      <c r="C34" s="546">
        <v>9914038.7799999993</v>
      </c>
      <c r="D34" s="546">
        <v>0</v>
      </c>
      <c r="E34" s="547">
        <v>9914038.7799999993</v>
      </c>
    </row>
    <row r="35" spans="1:7" ht="14.4">
      <c r="A35" s="544">
        <v>13.1</v>
      </c>
      <c r="B35" s="550" t="s">
        <v>550</v>
      </c>
      <c r="C35" s="546">
        <v>0</v>
      </c>
      <c r="D35" s="546">
        <v>0</v>
      </c>
      <c r="E35" s="547">
        <v>0</v>
      </c>
    </row>
    <row r="36" spans="1:7" ht="14.4">
      <c r="A36" s="544">
        <v>13.2</v>
      </c>
      <c r="B36" s="550" t="s">
        <v>551</v>
      </c>
      <c r="C36" s="546">
        <v>0</v>
      </c>
      <c r="D36" s="546">
        <v>0</v>
      </c>
      <c r="E36" s="547">
        <v>0</v>
      </c>
    </row>
    <row r="37" spans="1:7" ht="27" thickBot="1">
      <c r="A37" s="107"/>
      <c r="B37" s="158" t="s">
        <v>221</v>
      </c>
      <c r="C37" s="118">
        <f>SUM(C8,C12,C14,C15,C16,C20,C23,C24,C25,C28,C31,C34)</f>
        <v>223759070.40000001</v>
      </c>
      <c r="D37" s="118">
        <f>SUM(D8,D12,D14,D15,D16,D20,D23,D24,D25,D28,D31,D34)</f>
        <v>350825.08999999997</v>
      </c>
      <c r="E37" s="551">
        <f>SUM(E8,E12,E14,E15,E16,E20,E23,E24,E25,E28,E31,E34)</f>
        <v>223408245.31</v>
      </c>
    </row>
    <row r="38" spans="1:7">
      <c r="A38" s="5"/>
      <c r="B38" s="5"/>
      <c r="C38" s="5"/>
      <c r="D38" s="5"/>
      <c r="E38" s="5"/>
    </row>
    <row r="39" spans="1:7">
      <c r="A39" s="5"/>
      <c r="B39" s="5"/>
      <c r="C39" s="5"/>
      <c r="D39" s="5"/>
      <c r="E39" s="5"/>
    </row>
    <row r="41" spans="1:7" s="4" customFormat="1">
      <c r="B41" s="44"/>
      <c r="F41" s="5"/>
      <c r="G41" s="5"/>
    </row>
    <row r="42" spans="1:7" s="4" customFormat="1">
      <c r="B42" s="44"/>
      <c r="F42" s="5"/>
      <c r="G42" s="5"/>
    </row>
    <row r="43" spans="1:7" s="4" customFormat="1">
      <c r="B43" s="44"/>
      <c r="F43" s="5"/>
      <c r="G43" s="5"/>
    </row>
    <row r="44" spans="1:7" s="4" customFormat="1">
      <c r="B44" s="44"/>
      <c r="F44" s="5"/>
      <c r="G44" s="5"/>
    </row>
    <row r="45" spans="1:7" s="4" customFormat="1">
      <c r="B45" s="44"/>
      <c r="F45" s="5"/>
      <c r="G45" s="5"/>
    </row>
    <row r="46" spans="1:7" s="4" customFormat="1">
      <c r="B46" s="44"/>
      <c r="F46" s="5"/>
      <c r="G46" s="5"/>
    </row>
    <row r="47" spans="1:7" s="4" customFormat="1">
      <c r="B47" s="44"/>
      <c r="F47" s="5"/>
      <c r="G47" s="5"/>
    </row>
    <row r="48" spans="1:7" s="4" customFormat="1">
      <c r="B48" s="44"/>
      <c r="F48" s="5"/>
      <c r="G48" s="5"/>
    </row>
    <row r="49" spans="2:7" s="4" customFormat="1">
      <c r="B49" s="44"/>
      <c r="F49" s="5"/>
      <c r="G49" s="5"/>
    </row>
    <row r="50" spans="2:7" s="4" customFormat="1">
      <c r="B50" s="44"/>
      <c r="F50" s="5"/>
      <c r="G50" s="5"/>
    </row>
    <row r="51" spans="2:7" s="4" customFormat="1">
      <c r="B51" s="44"/>
      <c r="F51" s="5"/>
      <c r="G51" s="5"/>
    </row>
    <row r="52" spans="2:7" s="4" customFormat="1">
      <c r="B52" s="44"/>
      <c r="F52" s="5"/>
      <c r="G52" s="5"/>
    </row>
    <row r="53" spans="2:7" s="4" customFormat="1">
      <c r="B53" s="44"/>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C40" sqref="C40"/>
    </sheetView>
  </sheetViews>
  <sheetFormatPr defaultColWidth="9.109375" defaultRowHeight="13.2" outlineLevelRow="1"/>
  <cols>
    <col min="1" max="1" width="9.44140625" style="4" bestFit="1" customWidth="1"/>
    <col min="2" max="2" width="114.109375" style="4" customWidth="1"/>
    <col min="3" max="3" width="18.88671875" style="4" customWidth="1"/>
    <col min="4" max="4" width="25.44140625" style="4" customWidth="1"/>
    <col min="5" max="5" width="24.109375" style="4" customWidth="1"/>
    <col min="6" max="6" width="24" style="4" customWidth="1"/>
    <col min="7" max="7" width="10" style="4" bestFit="1" customWidth="1"/>
    <col min="8" max="8" width="12" style="4" bestFit="1" customWidth="1"/>
    <col min="9" max="9" width="12.44140625" style="4" bestFit="1" customWidth="1"/>
    <col min="10" max="16384" width="9.109375" style="4"/>
  </cols>
  <sheetData>
    <row r="1" spans="1:6">
      <c r="A1" s="2" t="s">
        <v>30</v>
      </c>
      <c r="B1" s="3" t="str">
        <f>'Info '!C2</f>
        <v>JSC Pave Bank Georgia</v>
      </c>
    </row>
    <row r="2" spans="1:6" s="2" customFormat="1" ht="15.75" customHeight="1">
      <c r="A2" s="2" t="s">
        <v>31</v>
      </c>
      <c r="B2" s="241">
        <f>'1. key ratios '!B2</f>
        <v>46203</v>
      </c>
      <c r="C2" s="4"/>
      <c r="D2" s="4"/>
      <c r="E2" s="4"/>
      <c r="F2" s="4"/>
    </row>
    <row r="3" spans="1:6" s="2" customFormat="1" ht="15.75" customHeight="1">
      <c r="C3" s="4"/>
      <c r="D3" s="4"/>
      <c r="E3" s="4"/>
      <c r="F3" s="4"/>
    </row>
    <row r="4" spans="1:6" s="2" customFormat="1" ht="13.8" thickBot="1">
      <c r="A4" s="2" t="s">
        <v>46</v>
      </c>
      <c r="B4" s="159" t="s">
        <v>518</v>
      </c>
      <c r="C4" s="41" t="s">
        <v>35</v>
      </c>
      <c r="D4" s="4"/>
      <c r="E4" s="4"/>
      <c r="F4" s="4"/>
    </row>
    <row r="5" spans="1:6">
      <c r="A5" s="122">
        <v>1</v>
      </c>
      <c r="B5" s="160" t="s">
        <v>520</v>
      </c>
      <c r="C5" s="123">
        <f>'7. LI1 '!E37</f>
        <v>223408245.31</v>
      </c>
    </row>
    <row r="6" spans="1:6">
      <c r="A6" s="45">
        <v>2.1</v>
      </c>
      <c r="B6" s="105" t="s">
        <v>201</v>
      </c>
      <c r="C6" s="96">
        <v>0</v>
      </c>
    </row>
    <row r="7" spans="1:6" s="28" customFormat="1" outlineLevel="1">
      <c r="A7" s="23">
        <v>2.2000000000000002</v>
      </c>
      <c r="B7" s="24" t="s">
        <v>202</v>
      </c>
      <c r="C7" s="124">
        <v>0</v>
      </c>
    </row>
    <row r="8" spans="1:6" s="28" customFormat="1">
      <c r="A8" s="23">
        <v>3</v>
      </c>
      <c r="B8" s="120" t="s">
        <v>519</v>
      </c>
      <c r="C8" s="125">
        <f>SUM(C5:C7)</f>
        <v>223408245.31</v>
      </c>
    </row>
    <row r="9" spans="1:6">
      <c r="A9" s="45">
        <v>4</v>
      </c>
      <c r="B9" s="46" t="s">
        <v>48</v>
      </c>
      <c r="C9" s="96">
        <v>0</v>
      </c>
    </row>
    <row r="10" spans="1:6" s="28" customFormat="1" outlineLevel="1">
      <c r="A10" s="23">
        <v>5.0999999999999996</v>
      </c>
      <c r="B10" s="24" t="s">
        <v>203</v>
      </c>
      <c r="C10" s="124">
        <v>0</v>
      </c>
    </row>
    <row r="11" spans="1:6" s="28" customFormat="1" outlineLevel="1">
      <c r="A11" s="23">
        <v>5.2</v>
      </c>
      <c r="B11" s="24" t="s">
        <v>204</v>
      </c>
      <c r="C11" s="124">
        <v>0</v>
      </c>
    </row>
    <row r="12" spans="1:6" s="28" customFormat="1">
      <c r="A12" s="23">
        <v>6</v>
      </c>
      <c r="B12" s="119" t="s">
        <v>746</v>
      </c>
      <c r="C12" s="124">
        <v>0</v>
      </c>
    </row>
    <row r="13" spans="1:6" s="28" customFormat="1" ht="13.8" thickBot="1">
      <c r="A13" s="25">
        <v>7</v>
      </c>
      <c r="B13" s="121" t="s">
        <v>164</v>
      </c>
      <c r="C13" s="126">
        <f>SUM(C8:C12)</f>
        <v>223408245.31</v>
      </c>
    </row>
    <row r="15" spans="1:6">
      <c r="B15" s="28"/>
    </row>
    <row r="17" spans="1:2" ht="13.8">
      <c r="A17" s="129"/>
      <c r="B17" s="130"/>
    </row>
    <row r="18" spans="1:2" ht="14.4">
      <c r="A18" s="134"/>
      <c r="B18" s="135"/>
    </row>
    <row r="19" spans="1:2" ht="13.8">
      <c r="A19" s="136"/>
      <c r="B19" s="131"/>
    </row>
    <row r="20" spans="1:2" ht="13.8">
      <c r="A20" s="137"/>
      <c r="B20" s="132"/>
    </row>
    <row r="21" spans="1:2" ht="13.8">
      <c r="A21" s="137"/>
      <c r="B21" s="135"/>
    </row>
    <row r="22" spans="1:2" ht="13.8">
      <c r="A22" s="136"/>
      <c r="B22" s="133"/>
    </row>
    <row r="23" spans="1:2" ht="13.8">
      <c r="A23" s="137"/>
      <c r="B23" s="132"/>
    </row>
    <row r="24" spans="1:2" ht="13.8">
      <c r="A24" s="137"/>
      <c r="B24" s="132"/>
    </row>
    <row r="25" spans="1:2" ht="13.8">
      <c r="A25" s="137"/>
      <c r="B25" s="138"/>
    </row>
    <row r="26" spans="1:2" ht="13.8">
      <c r="A26" s="137"/>
      <c r="B26" s="135"/>
    </row>
    <row r="27" spans="1:2">
      <c r="B27" s="44"/>
    </row>
    <row r="28" spans="1:2">
      <c r="B28" s="44"/>
    </row>
    <row r="29" spans="1:2">
      <c r="B29" s="44"/>
    </row>
    <row r="30" spans="1:2">
      <c r="B30" s="44"/>
    </row>
    <row r="31" spans="1:2">
      <c r="B31" s="44"/>
    </row>
    <row r="32" spans="1:2">
      <c r="B32" s="44"/>
    </row>
    <row r="33" spans="2:2">
      <c r="B33" s="44"/>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BEF1107-C5F0-417B-B4EE-007F9B4C733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2026-07-30T17:09:23Z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