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24226"/>
  <xr:revisionPtr revIDLastSave="0" documentId="13_ncr:1_{900AEB54-B9CE-4300-BF1B-1AF85B7F8A79}" xr6:coauthVersionLast="47" xr6:coauthVersionMax="47" xr10:uidLastSave="{00000000-0000-0000-0000-000000000000}"/>
  <bookViews>
    <workbookView xWindow="-108" yWindow="-108" windowWidth="23256" windowHeight="14016"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 i="122" l="1"/>
  <c r="B2" i="122"/>
  <c r="B2" i="121"/>
  <c r="B1" i="121"/>
  <c r="A35" i="52"/>
  <c r="A34" i="52"/>
  <c r="G23" i="97" l="1"/>
  <c r="G15" i="97"/>
  <c r="G10" i="97"/>
  <c r="G9" i="97"/>
  <c r="G29" i="109"/>
  <c r="F29" i="109"/>
  <c r="C38" i="110"/>
  <c r="F15" i="108" l="1"/>
  <c r="G27" i="108"/>
  <c r="G7" i="108"/>
  <c r="G15" i="108"/>
  <c r="F24" i="108"/>
  <c r="G19" i="108"/>
  <c r="F63" i="108"/>
  <c r="F68" i="108" s="1"/>
  <c r="F7" i="108"/>
  <c r="G63" i="108"/>
  <c r="F34" i="109"/>
  <c r="F13" i="109"/>
  <c r="F6" i="109"/>
  <c r="G6" i="109"/>
  <c r="G13" i="109"/>
  <c r="G34" i="109"/>
  <c r="F37" i="109"/>
  <c r="F43" i="109" s="1"/>
  <c r="F45" i="109" s="1"/>
  <c r="G37" i="109"/>
  <c r="G59" i="108"/>
  <c r="G68" i="108" s="1"/>
  <c r="F59" i="108"/>
  <c r="F41" i="108"/>
  <c r="G41" i="108"/>
  <c r="F47" i="108"/>
  <c r="G47" i="108"/>
  <c r="F27" i="108"/>
  <c r="F19" i="108"/>
  <c r="F30" i="108"/>
  <c r="G30" i="108"/>
  <c r="G24" i="108"/>
  <c r="F6" i="123"/>
  <c r="E6" i="123"/>
  <c r="D6" i="123"/>
  <c r="C6" i="123"/>
  <c r="B1" i="92"/>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Q18" i="92" s="1"/>
  <c r="I20" i="92"/>
  <c r="Q19" i="92"/>
  <c r="I19" i="92"/>
  <c r="I18" i="92"/>
  <c r="Q17" i="92"/>
  <c r="I17" i="92"/>
  <c r="Q16" i="92"/>
  <c r="Q14" i="92" s="1"/>
  <c r="I16" i="92"/>
  <c r="Q15" i="92"/>
  <c r="I15" i="92"/>
  <c r="I14" i="92"/>
  <c r="Q13" i="92"/>
  <c r="Q9" i="92" s="1"/>
  <c r="I13" i="92"/>
  <c r="Q12" i="92"/>
  <c r="I12" i="92"/>
  <c r="Q11" i="92"/>
  <c r="Q10" i="92" s="1"/>
  <c r="I11" i="92"/>
  <c r="I10" i="92"/>
  <c r="P9" i="92"/>
  <c r="O9" i="92"/>
  <c r="N9" i="92"/>
  <c r="M9" i="92"/>
  <c r="L9" i="92"/>
  <c r="K9" i="92"/>
  <c r="J9" i="92"/>
  <c r="G9" i="92"/>
  <c r="F9" i="92"/>
  <c r="C9" i="92"/>
  <c r="P8" i="92"/>
  <c r="O8" i="92"/>
  <c r="N8" i="92"/>
  <c r="M8" i="92"/>
  <c r="M6" i="92" s="1"/>
  <c r="M34" i="92" s="1"/>
  <c r="L8" i="92"/>
  <c r="K8" i="92"/>
  <c r="J8" i="92"/>
  <c r="G8" i="92"/>
  <c r="F8" i="92"/>
  <c r="C8" i="92"/>
  <c r="P7" i="92"/>
  <c r="P6" i="92" s="1"/>
  <c r="P34" i="92" s="1"/>
  <c r="O7" i="92"/>
  <c r="O6" i="92" s="1"/>
  <c r="O34" i="92" s="1"/>
  <c r="N7" i="92"/>
  <c r="M7" i="92"/>
  <c r="L7" i="92"/>
  <c r="L6" i="92" s="1"/>
  <c r="L34" i="92" s="1"/>
  <c r="K7" i="92"/>
  <c r="K6" i="92" s="1"/>
  <c r="K34" i="92" s="1"/>
  <c r="J7" i="92"/>
  <c r="G7" i="92"/>
  <c r="F7" i="92"/>
  <c r="I7" i="92" s="1"/>
  <c r="C7" i="92"/>
  <c r="C6" i="92" s="1"/>
  <c r="C34" i="92" s="1"/>
  <c r="F6" i="92"/>
  <c r="F34" i="92" s="1"/>
  <c r="E6" i="92"/>
  <c r="E34" i="92" s="1"/>
  <c r="D6" i="92"/>
  <c r="D34" i="92" s="1"/>
  <c r="B2" i="123"/>
  <c r="B1" i="123"/>
  <c r="F53" i="108" l="1"/>
  <c r="F69" i="108" s="1"/>
  <c r="G53" i="108"/>
  <c r="F36" i="108"/>
  <c r="G43" i="109"/>
  <c r="G45" i="109" s="1"/>
  <c r="G36" i="108"/>
  <c r="G69" i="108"/>
  <c r="Q22" i="92"/>
  <c r="G6" i="92"/>
  <c r="G34" i="92" s="1"/>
  <c r="I9" i="92"/>
  <c r="I6" i="92" s="1"/>
  <c r="Q8" i="92"/>
  <c r="Q26" i="92"/>
  <c r="J6" i="92"/>
  <c r="J34" i="92" s="1"/>
  <c r="N6" i="92"/>
  <c r="N34" i="92" s="1"/>
  <c r="I8" i="92"/>
  <c r="Q7" i="92"/>
  <c r="Q6" i="92" s="1"/>
  <c r="Q34" i="92" s="1"/>
  <c r="I34" i="92" l="1"/>
  <c r="C12" i="95" s="1"/>
  <c r="C14" i="95" s="1"/>
  <c r="D38" i="110"/>
  <c r="G38" i="110"/>
  <c r="F38" i="110"/>
  <c r="E38" i="110" l="1"/>
  <c r="A2" i="121" l="1"/>
  <c r="A1" i="121"/>
  <c r="E12" i="122"/>
  <c r="D12" i="122"/>
  <c r="C12" i="122"/>
  <c r="B12" i="122"/>
  <c r="E11" i="122"/>
  <c r="D11" i="122"/>
  <c r="C11" i="122"/>
  <c r="B11" i="122"/>
  <c r="E10" i="122"/>
  <c r="D10" i="122"/>
  <c r="C10" i="122"/>
  <c r="B10" i="122"/>
  <c r="F9" i="122"/>
  <c r="E9" i="122"/>
  <c r="D9" i="122"/>
  <c r="C9" i="122"/>
  <c r="B9" i="122"/>
  <c r="B11" i="121"/>
  <c r="F12" i="122" l="1"/>
  <c r="F10" i="122"/>
  <c r="F11" i="12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C15" i="114"/>
  <c r="D15" i="114"/>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C34" i="113"/>
  <c r="E34" i="113"/>
  <c r="F34" i="113"/>
  <c r="G34" i="113"/>
  <c r="H8" i="112"/>
  <c r="H9" i="112"/>
  <c r="H10" i="112"/>
  <c r="H11" i="112"/>
  <c r="H13" i="112"/>
  <c r="H14" i="112"/>
  <c r="H15" i="112"/>
  <c r="H16" i="112"/>
  <c r="H17" i="112"/>
  <c r="H18" i="112"/>
  <c r="H19" i="112"/>
  <c r="C21" i="112"/>
  <c r="E21" i="112"/>
  <c r="F21" i="112"/>
  <c r="G21" i="112"/>
  <c r="H22" i="112"/>
  <c r="H23" i="112"/>
  <c r="H9" i="111"/>
  <c r="H10" i="111"/>
  <c r="H11" i="111"/>
  <c r="H12" i="111"/>
  <c r="H14" i="111"/>
  <c r="H15" i="111"/>
  <c r="H16" i="111"/>
  <c r="H17" i="111"/>
  <c r="H18" i="111"/>
  <c r="H19" i="111"/>
  <c r="H20" i="111"/>
  <c r="E16" i="88" l="1"/>
  <c r="E20" i="88"/>
  <c r="D8" i="88"/>
  <c r="D16" i="88"/>
  <c r="D20" i="88"/>
  <c r="D25" i="88"/>
  <c r="D31"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E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4" i="110" s="1"/>
  <c r="H13" i="110"/>
  <c r="E13" i="110"/>
  <c r="H12" i="110"/>
  <c r="E12" i="110"/>
  <c r="G11" i="110"/>
  <c r="H11" i="110" s="1"/>
  <c r="F11" i="110"/>
  <c r="D11" i="110"/>
  <c r="C11" i="110"/>
  <c r="E11" i="110" s="1"/>
  <c r="H10" i="110"/>
  <c r="E10" i="110"/>
  <c r="H9" i="110"/>
  <c r="E9" i="110"/>
  <c r="G8" i="110"/>
  <c r="F8" i="110"/>
  <c r="D8" i="110"/>
  <c r="C8" i="110"/>
  <c r="E8" i="110" s="1"/>
  <c r="H7" i="110"/>
  <c r="E7" i="110"/>
  <c r="H6" i="110"/>
  <c r="E6" i="110"/>
  <c r="H44" i="109"/>
  <c r="E44" i="109"/>
  <c r="H42" i="109"/>
  <c r="E42" i="109"/>
  <c r="H41" i="109"/>
  <c r="E41" i="109"/>
  <c r="H40" i="109"/>
  <c r="E40" i="109"/>
  <c r="H39" i="109"/>
  <c r="E39" i="109"/>
  <c r="H38" i="109"/>
  <c r="E38" i="109"/>
  <c r="H37" i="109"/>
  <c r="D37" i="109"/>
  <c r="C37" i="109"/>
  <c r="E37" i="109" s="1"/>
  <c r="H36" i="109"/>
  <c r="E36" i="109"/>
  <c r="H35" i="109"/>
  <c r="E35" i="109"/>
  <c r="H34" i="109"/>
  <c r="D34" i="109"/>
  <c r="C34" i="109"/>
  <c r="H33" i="109"/>
  <c r="E33" i="109"/>
  <c r="H32" i="109"/>
  <c r="H31" i="109"/>
  <c r="H30" i="109"/>
  <c r="H29" i="109"/>
  <c r="H28" i="109"/>
  <c r="H27" i="109"/>
  <c r="H26" i="109"/>
  <c r="H25" i="109"/>
  <c r="H24" i="109"/>
  <c r="E24" i="109"/>
  <c r="H23" i="109"/>
  <c r="H22" i="109"/>
  <c r="E22" i="109"/>
  <c r="H21" i="109"/>
  <c r="H20" i="109"/>
  <c r="H19" i="109"/>
  <c r="H18" i="109"/>
  <c r="H17" i="109"/>
  <c r="E17" i="109"/>
  <c r="H16" i="109"/>
  <c r="H15" i="109"/>
  <c r="E15" i="109"/>
  <c r="H14" i="109"/>
  <c r="E14" i="109"/>
  <c r="H12" i="109"/>
  <c r="E12" i="109"/>
  <c r="H11" i="109"/>
  <c r="H10" i="109"/>
  <c r="H9" i="109"/>
  <c r="E9" i="109"/>
  <c r="H8" i="109"/>
  <c r="E8" i="109"/>
  <c r="H7" i="109"/>
  <c r="E7" i="109"/>
  <c r="H69" i="108"/>
  <c r="H67" i="108"/>
  <c r="H66" i="108"/>
  <c r="H65" i="108"/>
  <c r="H64" i="108"/>
  <c r="H63" i="108"/>
  <c r="H62" i="108"/>
  <c r="H61" i="108"/>
  <c r="H60" i="108"/>
  <c r="H59" i="108"/>
  <c r="H58" i="108"/>
  <c r="H57" i="108"/>
  <c r="H56" i="108"/>
  <c r="H55" i="108"/>
  <c r="H52" i="108"/>
  <c r="H51" i="108"/>
  <c r="H50" i="108"/>
  <c r="H49" i="108"/>
  <c r="H48" i="108"/>
  <c r="H47" i="108"/>
  <c r="H46" i="108"/>
  <c r="H45" i="108"/>
  <c r="H44" i="108"/>
  <c r="H43" i="108"/>
  <c r="H42" i="108"/>
  <c r="H40" i="108"/>
  <c r="E40" i="108"/>
  <c r="H39" i="108"/>
  <c r="H38" i="108"/>
  <c r="H35" i="108"/>
  <c r="H34" i="108"/>
  <c r="H33" i="108"/>
  <c r="H32" i="108"/>
  <c r="H31" i="108"/>
  <c r="H30" i="108"/>
  <c r="H29" i="108"/>
  <c r="H28" i="108"/>
  <c r="H27" i="108"/>
  <c r="H26" i="108"/>
  <c r="H25" i="108"/>
  <c r="H23" i="108"/>
  <c r="H22" i="108"/>
  <c r="H21" i="108"/>
  <c r="H20" i="108"/>
  <c r="H19" i="108"/>
  <c r="H18" i="108"/>
  <c r="E18" i="108"/>
  <c r="H17" i="108"/>
  <c r="H16" i="108"/>
  <c r="H15" i="108"/>
  <c r="H14" i="108"/>
  <c r="E14" i="108"/>
  <c r="H13" i="108"/>
  <c r="E13" i="108"/>
  <c r="H12" i="108"/>
  <c r="H11" i="108"/>
  <c r="H10" i="108"/>
  <c r="H9" i="108"/>
  <c r="H8" i="108"/>
  <c r="H24" i="108" l="1"/>
  <c r="H30" i="110"/>
  <c r="H36" i="108"/>
  <c r="H7" i="108"/>
  <c r="H41" i="108"/>
  <c r="H13" i="109"/>
  <c r="E34" i="109"/>
  <c r="H8" i="110"/>
  <c r="E14" i="110"/>
  <c r="E17" i="110"/>
  <c r="H45" i="109"/>
  <c r="H6" i="109"/>
  <c r="H68" i="108"/>
  <c r="H53" i="108"/>
  <c r="H43" i="109" l="1"/>
  <c r="B1" i="97" l="1"/>
  <c r="G33" i="97"/>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G21" i="97" l="1"/>
  <c r="G39" i="97" s="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B1" i="91" l="1"/>
  <c r="B1" i="84"/>
  <c r="C26" i="95" l="1"/>
  <c r="C22" i="95"/>
  <c r="D6" i="86" l="1"/>
  <c r="D13" i="86" s="1"/>
  <c r="T21" i="64" l="1"/>
  <c r="U21" i="64"/>
  <c r="S21" i="64"/>
  <c r="C21" i="64"/>
  <c r="E22" i="91"/>
  <c r="D22" i="91"/>
  <c r="L22" i="90" l="1"/>
  <c r="N22" i="90"/>
  <c r="P22" i="90"/>
  <c r="R22" i="90"/>
  <c r="D22" i="90" l="1"/>
  <c r="F22" i="90"/>
  <c r="H22" i="90"/>
  <c r="J22" i="90"/>
  <c r="C32" i="89"/>
  <c r="C31" i="89" s="1"/>
  <c r="C36" i="89"/>
  <c r="C44" i="89"/>
  <c r="C48" i="89"/>
  <c r="C42" i="89" l="1"/>
  <c r="C53" i="89"/>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G22" i="111" l="1"/>
  <c r="F22" i="111"/>
  <c r="E22" i="111"/>
  <c r="H13" i="111"/>
  <c r="C8" i="95"/>
  <c r="C32" i="95" s="1"/>
  <c r="Q22" i="90"/>
  <c r="M22" i="90"/>
  <c r="K22" i="90"/>
  <c r="I22" i="90"/>
  <c r="G22" i="90"/>
  <c r="E22" i="90"/>
  <c r="E32" i="109"/>
  <c r="E62" i="108"/>
  <c r="E35" i="108"/>
  <c r="E26" i="108"/>
  <c r="E22" i="108"/>
  <c r="E21" i="108"/>
  <c r="D7" i="108"/>
  <c r="C22" i="91" l="1"/>
  <c r="D41" i="108"/>
  <c r="O22" i="90"/>
  <c r="D15" i="108"/>
  <c r="E23" i="108"/>
  <c r="E34" i="108"/>
  <c r="D63" i="108"/>
  <c r="E64" i="108"/>
  <c r="C63" i="108"/>
  <c r="E65" i="108"/>
  <c r="E66" i="108"/>
  <c r="D13" i="109"/>
  <c r="C6" i="89"/>
  <c r="H10" i="91"/>
  <c r="H14" i="91"/>
  <c r="H18" i="91"/>
  <c r="C34" i="95"/>
  <c r="E9" i="108"/>
  <c r="E11" i="108"/>
  <c r="E32" i="108"/>
  <c r="E33" i="108"/>
  <c r="E56" i="108"/>
  <c r="E57" i="108"/>
  <c r="E58" i="108"/>
  <c r="E18" i="109"/>
  <c r="E27" i="109"/>
  <c r="H11" i="91"/>
  <c r="H15" i="91"/>
  <c r="H19" i="91"/>
  <c r="H21" i="111"/>
  <c r="D22" i="111"/>
  <c r="D47" i="108"/>
  <c r="C24" i="108"/>
  <c r="H12" i="91"/>
  <c r="H16" i="91"/>
  <c r="H20" i="91"/>
  <c r="H8" i="113"/>
  <c r="H12" i="112"/>
  <c r="C19" i="108"/>
  <c r="D30" i="108"/>
  <c r="C7" i="108"/>
  <c r="E8" i="108"/>
  <c r="E10" i="108"/>
  <c r="E12" i="108"/>
  <c r="C15" i="108"/>
  <c r="E15" i="108" s="1"/>
  <c r="E16" i="108"/>
  <c r="E17" i="108"/>
  <c r="D19" i="108"/>
  <c r="D24" i="108"/>
  <c r="C41" i="108"/>
  <c r="E42" i="108"/>
  <c r="E43" i="108"/>
  <c r="E44" i="108"/>
  <c r="E45" i="108"/>
  <c r="E46" i="108"/>
  <c r="C47" i="108"/>
  <c r="E49" i="108"/>
  <c r="E50" i="108"/>
  <c r="E61" i="108"/>
  <c r="E67" i="108"/>
  <c r="E10" i="109"/>
  <c r="C6" i="86"/>
  <c r="C13" i="86" s="1"/>
  <c r="S8" i="90"/>
  <c r="C22" i="90"/>
  <c r="S9" i="90"/>
  <c r="S10" i="90"/>
  <c r="S11" i="90"/>
  <c r="S12" i="90"/>
  <c r="S13" i="90"/>
  <c r="S14" i="90"/>
  <c r="S15" i="90"/>
  <c r="S16" i="90"/>
  <c r="S17" i="90"/>
  <c r="S18" i="90"/>
  <c r="S19" i="90"/>
  <c r="S20" i="90"/>
  <c r="S21" i="90"/>
  <c r="H9" i="91"/>
  <c r="H13" i="91"/>
  <c r="H17" i="91"/>
  <c r="H21" i="91"/>
  <c r="C22" i="111"/>
  <c r="H8" i="111"/>
  <c r="H33" i="113"/>
  <c r="H20" i="112"/>
  <c r="C6" i="109"/>
  <c r="C46" i="69"/>
  <c r="E25" i="109" l="1"/>
  <c r="C40" i="69"/>
  <c r="E48" i="108"/>
  <c r="C20" i="88"/>
  <c r="D11" i="94"/>
  <c r="E28" i="109"/>
  <c r="E19" i="109"/>
  <c r="E47" i="108"/>
  <c r="D53" i="108"/>
  <c r="E20" i="108"/>
  <c r="E20" i="109"/>
  <c r="E25" i="108"/>
  <c r="E21" i="109"/>
  <c r="E52" i="108"/>
  <c r="E63" i="108"/>
  <c r="C62" i="69"/>
  <c r="E25" i="88"/>
  <c r="C53" i="108"/>
  <c r="E41" i="108"/>
  <c r="C58" i="69"/>
  <c r="C67" i="69" s="1"/>
  <c r="C52" i="69"/>
  <c r="C59" i="108"/>
  <c r="C68" i="108" s="1"/>
  <c r="E60" i="108"/>
  <c r="E19" i="108"/>
  <c r="G22" i="91"/>
  <c r="H22" i="91" s="1"/>
  <c r="H8" i="91"/>
  <c r="D12" i="94"/>
  <c r="H7" i="113"/>
  <c r="D34" i="113"/>
  <c r="H34" i="113" s="1"/>
  <c r="E31" i="109"/>
  <c r="E51" i="108"/>
  <c r="H7" i="112"/>
  <c r="H21" i="112" s="1"/>
  <c r="D21" i="112"/>
  <c r="E39" i="108"/>
  <c r="S22" i="90"/>
  <c r="C13" i="109"/>
  <c r="E13" i="109" s="1"/>
  <c r="E16" i="109"/>
  <c r="E23" i="109"/>
  <c r="E28" i="108"/>
  <c r="C27" i="108"/>
  <c r="D13" i="94"/>
  <c r="E55" i="108"/>
  <c r="E38" i="108"/>
  <c r="F22" i="91"/>
  <c r="E7" i="108"/>
  <c r="E26" i="109"/>
  <c r="D59" i="108"/>
  <c r="D68" i="108" s="1"/>
  <c r="D9" i="94"/>
  <c r="E24" i="108"/>
  <c r="H22" i="111"/>
  <c r="D8" i="94"/>
  <c r="C30" i="108"/>
  <c r="E30" i="108" s="1"/>
  <c r="E31" i="108"/>
  <c r="D7" i="94"/>
  <c r="C29" i="109"/>
  <c r="C31" i="88"/>
  <c r="D6" i="109"/>
  <c r="E53" i="108" l="1"/>
  <c r="C36" i="108"/>
  <c r="C14" i="69"/>
  <c r="E68" i="108"/>
  <c r="E29" i="108"/>
  <c r="D27" i="108"/>
  <c r="D36" i="108" s="1"/>
  <c r="E36" i="108" s="1"/>
  <c r="C26" i="69"/>
  <c r="E11" i="109"/>
  <c r="C16" i="88"/>
  <c r="C29" i="69"/>
  <c r="E59" i="108"/>
  <c r="C25" i="88"/>
  <c r="C18" i="69"/>
  <c r="C43" i="109"/>
  <c r="D69" i="108"/>
  <c r="C28" i="88"/>
  <c r="D29" i="109"/>
  <c r="D43" i="109" s="1"/>
  <c r="D45" i="109" s="1"/>
  <c r="E30" i="109"/>
  <c r="C23" i="69"/>
  <c r="E6" i="109"/>
  <c r="C68" i="69"/>
  <c r="C69" i="108"/>
  <c r="E69" i="108" l="1"/>
  <c r="E29" i="109"/>
  <c r="E27" i="108"/>
  <c r="E31" i="88"/>
  <c r="D28" i="88"/>
  <c r="D37" i="88" s="1"/>
  <c r="C45" i="109"/>
  <c r="E45" i="109" s="1"/>
  <c r="E43" i="109"/>
  <c r="E28" i="88" l="1"/>
  <c r="C6" i="69" l="1"/>
  <c r="C35" i="69" s="1"/>
  <c r="C8" i="88" l="1"/>
  <c r="C37" i="88" s="1"/>
  <c r="E8" i="88"/>
  <c r="E37" i="88" s="1"/>
  <c r="C5" i="73" s="1"/>
  <c r="C8" i="73" s="1"/>
  <c r="C13" i="73" s="1"/>
  <c r="C12" i="89" l="1"/>
  <c r="C29" i="89" s="1"/>
  <c r="B7" i="121" s="1"/>
  <c r="B16" i="121" l="1"/>
  <c r="B14" i="121" s="1"/>
  <c r="B6" i="121"/>
  <c r="B23" i="1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<sst xmlns="http://schemas.openxmlformats.org/spreadsheetml/2006/main" count="1320" uniqueCount="768">
  <si>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</si>
  <si>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</si>
  <si>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</si>
  <si>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</si>
  <si>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</si>
  <si>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</si>
  <si>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</si>
  <si>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</si>
  <si>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</si>
  <si>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</si>
  <si>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</si>
  <si>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</si>
  <si>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</si>
  <si>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</si>
  <si>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</si>
  <si>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</si>
  <si>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</si>
  <si>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</si>
  <si>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</si>
  <si>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</si>
  <si>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</si>
  <si>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</si>
  <si>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</si>
  <si>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</si>
  <si>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</si>
  <si>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</si>
  <si>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</si>
  <si>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</si>
  <si>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</si>
  <si>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</si>
  <si>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</si>
  <si>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</si>
  <si>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</si>
  <si>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</si>
  <si>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</si>
  <si>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</si>
  <si>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</si>
  <si>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</si>
  <si>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</si>
  <si>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</si>
  <si>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</si>
  <si>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</si>
  <si>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</si>
  <si>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</si>
  <si>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</si>
  <si>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</si>
  <si>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</si>
  <si>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</si>
  <si>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</si>
  <si>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</si>
  <si>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</si>
  <si>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</si>
  <si>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</si>
  <si>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</si>
  <si>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</si>
  <si>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</si>
  <si>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</si>
  <si>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</si>
  <si>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</si>
  <si>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</si>
  <si>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</si>
  <si>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</si>
  <si>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</si>
  <si>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</si>
  <si>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</si>
  <si>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</si>
  <si>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</si>
  <si>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</si>
  <si>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</si>
  <si>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</si>
  <si>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</si>
  <si>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</si>
  <si>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</si>
  <si>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</si>
  <si>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</si>
  <si>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</si>
  <si>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</si>
  <si>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</si>
  <si>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</si>
  <si>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</si>
  <si>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</si>
  <si>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</si>
  <si>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</si>
  <si>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</si>
  <si>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</si>
  <si>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</si>
  <si>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</si>
  <si>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</si>
  <si>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</si>
  <si>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</si>
  <si>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</si>
  <si>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</si>
  <si>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</si>
  <si>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</si>
  <si>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</si>
  <si>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</si>
  <si>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</si>
  <si>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</si>
  <si>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</si>
  <si>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</si>
  <si>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</si>
  <si>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</si>
  <si>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</si>
  <si>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</si>
  <si>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</si>
  <si>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</si>
  <si>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</si>
  <si>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</si>
  <si>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</si>
  <si>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</si>
  <si>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</si>
  <si>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</si>
  <si>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</si>
  <si>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</si>
  <si>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</si>
  <si>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</si>
  <si>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</si>
  <si>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</si>
  <si>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</si>
  <si>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</si>
  <si>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</si>
  <si>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</si>
  <si>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</si>
  <si>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</si>
  <si>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</si>
  <si>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</si>
  <si>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</si>
  <si>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</si>
  <si>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</si>
  <si>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</si>
  <si>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</si>
  <si>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</si>
  <si>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</si>
  <si>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</si>
  <si>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</si>
  <si>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</si>
  <si>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</si>
  <si>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</si>
  <si>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</si>
  <si>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</si>
  <si>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</si>
  <si>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</si>
  <si>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</si>
  <si>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</si>
  <si>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</si>
  <si>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</si>
  <si>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</si>
  <si>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</si>
  <si>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</si>
  <si>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</si>
  <si>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</si>
  <si>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</si>
  <si>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</si>
  <si>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</si>
  <si>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</si>
  <si>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</si>
  <si>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</si>
  <si>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</si>
  <si>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</si>
  <si>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</si>
  <si>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</si>
  <si>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</si>
  <si>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</si>
  <si>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</si>
  <si>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</si>
  <si>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</si>
  <si>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</si>
  <si>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</si>
  <si>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</si>
  <si>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</si>
  <si>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</si>
  <si>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</si>
  <si>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</si>
  <si>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</si>
  <si>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</si>
  <si>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</si>
  <si>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</si>
  <si>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</si>
  <si>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</si>
  <si>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</si>
  <si>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</si>
  <si>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</si>
  <si>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</si>
  <si>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</si>
  <si>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</si>
  <si>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</si>
  <si>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</si>
  <si>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</si>
  <si>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</si>
  <si>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</si>
  <si>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</si>
  <si>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</si>
  <si>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</si>
  <si>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</si>
  <si>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</si>
  <si>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</si>
  <si>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</si>
  <si>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</si>
  <si>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</si>
  <si>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</si>
  <si>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</si>
  <si>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</si>
  <si>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</si>
  <si>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</si>
  <si>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</si>
  <si>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</si>
  <si>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</si>
  <si>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</si>
  <si>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</si>
  <si>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</si>
  <si>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</si>
  <si>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</si>
  <si>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</si>
  <si>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</si>
  <si>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</si>
  <si>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</si>
  <si>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</si>
  <si>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</si>
  <si>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</si>
  <si>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</si>
  <si>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</si>
  <si>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</si>
  <si>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</si>
  <si>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</si>
  <si>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</si>
  <si>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</si>
  <si>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</si>
  <si>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</si>
  <si>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</si>
  <si>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</si>
  <si>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</si>
  <si>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</si>
  <si>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</si>
  <si>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</si>
  <si>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</si>
  <si>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</si>
  <si>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</si>
  <si>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</si>
  <si>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</si>
  <si>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</si>
  <si>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</si>
  <si>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</si>
  <si>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</si>
  <si>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</si>
  <si>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</si>
  <si>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</si>
  <si>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</si>
  <si>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</si>
  <si>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</si>
  <si>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</si>
  <si>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</si>
  <si>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</si>
  <si>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</si>
  <si>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</si>
  <si>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</si>
  <si>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</si>
  <si>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</si>
  <si>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</si>
  <si>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</si>
  <si>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</si>
  <si>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</si>
  <si>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</si>
  <si>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</si>
  <si>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</si>
  <si>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</si>
  <si>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</si>
  <si>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</si>
  <si>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</si>
  <si>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</si>
  <si>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</si>
  <si>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</si>
  <si>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</si>
  <si>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</si>
  <si>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</si>
  <si>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</si>
  <si>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</si>
  <si>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</si>
  <si>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</si>
  <si>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</si>
  <si>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</si>
  <si>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</si>
  <si>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</si>
  <si>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</si>
  <si>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</si>
  <si>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</si>
  <si>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</si>
  <si>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</si>
  <si>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</si>
  <si>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</si>
  <si>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</si>
  <si>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</si>
  <si>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</si>
  <si>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</si>
  <si>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</si>
  <si>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</si>
  <si>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</si>
  <si>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</si>
  <si>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</si>
  <si>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</si>
  <si>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</si>
  <si>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</si>
  <si>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</si>
  <si>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</si>
  <si>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</si>
  <si>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</si>
  <si>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</si>
  <si>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</si>
  <si>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</si>
  <si>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</si>
  <si>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</si>
  <si>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</si>
  <si>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</si>
  <si>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</si>
  <si>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</si>
  <si>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</si>
  <si>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</si>
  <si>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</si>
  <si>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</si>
  <si>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</si>
  <si>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</si>
  <si>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</si>
  <si>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</si>
  <si>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</si>
  <si>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</si>
  <si>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</si>
  <si>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</si>
  <si>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</si>
  <si>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</si>
  <si>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</si>
  <si>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</si>
  <si>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</si>
  <si>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</si>
  <si>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</si>
  <si>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</si>
  <si>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</si>
  <si>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</si>
  <si>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</si>
  <si>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</si>
  <si>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</si>
  <si>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</si>
  <si>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</si>
  <si>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</si>
  <si>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</si>
  <si>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</si>
  <si>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</si>
  <si>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</si>
  <si>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</si>
  <si>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</si>
  <si>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</si>
  <si>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</si>
  <si>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</si>
  <si>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</si>
  <si>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</si>
  <si>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</si>
  <si>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</si>
  <si>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</si>
  <si>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</si>
  <si>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</si>
  <si>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</si>
  <si>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</si>
  <si>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</si>
  <si>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</si>
  <si>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</si>
  <si>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</si>
  <si>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</si>
  <si>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</si>
  <si>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</si>
  <si>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</si>
  <si>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</si>
  <si>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</si>
  <si>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</si>
  <si>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</si>
  <si>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</si>
  <si>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</si>
  <si>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</si>
  <si>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</si>
  <si>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</si>
  <si>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</si>
  <si>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</si>
  <si>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</si>
  <si>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</si>
  <si>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</si>
  <si>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</si>
  <si>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</si>
  <si>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</si>
  <si>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</si>
  <si>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</si>
  <si>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</si>
  <si>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</si>
  <si>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</si>
  <si>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</si>
  <si>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</si>
  <si>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</si>
  <si>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</si>
  <si>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</si>
  <si>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</si>
  <si>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</si>
  <si>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</si>
  <si>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</si>
  <si>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</si>
  <si>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</si>
  <si>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</si>
  <si>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</si>
  <si>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</si>
  <si>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</si>
  <si>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</si>
  <si>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</si>
  <si>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</si>
  <si>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</si>
  <si>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</si>
  <si>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</si>
  <si>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</si>
  <si>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</si>
  <si>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</si>
  <si>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</si>
  <si>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</si>
  <si>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</si>
  <si>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</si>
  <si>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</si>
  <si>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</si>
  <si>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</si>
  <si>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</si>
  <si>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</si>
  <si>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</si>
  <si>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</si>
  <si>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</si>
  <si>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</si>
  <si>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</si>
  <si>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</si>
  <si>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</si>
  <si>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</si>
  <si>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</si>
  <si>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</si>
  <si>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</si>
  <si>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</si>
  <si>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</si>
  <si>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</si>
  <si>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</si>
  <si>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</si>
  <si>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</si>
  <si>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</si>
  <si>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</si>
  <si>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</si>
  <si>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</si>
  <si>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</si>
  <si>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</si>
  <si>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</si>
  <si>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</si>
  <si>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</si>
  <si>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</si>
  <si>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</si>
  <si>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</si>
  <si>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</si>
  <si>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</si>
  <si>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</si>
  <si>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</si>
  <si>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</si>
  <si>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</si>
  <si>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</si>
  <si>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</si>
  <si>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</si>
  <si>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</si>
  <si>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</si>
  <si>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</si>
  <si>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</si>
  <si>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</si>
  <si>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</si>
  <si>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</si>
  <si>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</si>
  <si>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</si>
  <si>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</si>
  <si>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</si>
  <si>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</si>
  <si>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</si>
  <si>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</si>
  <si>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</si>
  <si>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</si>
  <si>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</si>
  <si>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</si>
  <si>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</si>
  <si>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</si>
  <si>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</si>
  <si>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</si>
  <si>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</si>
  <si>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</si>
  <si>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</si>
  <si>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</si>
  <si>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</si>
  <si>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</si>
  <si>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</si>
  <si>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</si>
  <si>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</si>
  <si>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</si>
  <si>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</si>
  <si>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</si>
  <si>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</si>
  <si>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</si>
  <si>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</si>
  <si>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</si>
  <si>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</si>
  <si>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</si>
  <si>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</si>
  <si>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</si>
  <si>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</si>
  <si>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</si>
  <si>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</si>
  <si>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</si>
  <si>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</si>
  <si>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</si>
  <si>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</si>
  <si>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</si>
  <si>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</si>
  <si>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</si>
  <si>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</si>
  <si>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</si>
  <si>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</si>
  <si>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</si>
  <si>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</si>
  <si>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</si>
  <si>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</si>
  <si>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</si>
  <si>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</si>
  <si>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</si>
  <si>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</si>
  <si>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</si>
  <si>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</si>
  <si>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</si>
  <si>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</si>
  <si>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</si>
  <si>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</si>
  <si>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</si>
  <si>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</si>
  <si>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</si>
  <si>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</si>
  <si>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</si>
  <si>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</si>
  <si>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</si>
  <si>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</si>
  <si>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</si>
  <si>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</si>
  <si>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</si>
  <si>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</si>
  <si>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</si>
  <si>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</si>
  <si>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</si>
  <si>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</si>
  <si>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</si>
  <si>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</si>
  <si>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</si>
  <si>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</si>
  <si>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</si>
  <si>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</si>
  <si>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</si>
  <si>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</si>
  <si>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</si>
  <si>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</si>
  <si>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</si>
  <si>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</si>
  <si>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</si>
  <si>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</si>
  <si>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</si>
  <si>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</si>
  <si>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</si>
  <si>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</si>
  <si>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</si>
  <si>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</si>
  <si>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</si>
  <si>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</si>
  <si>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</si>
  <si>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</si>
  <si>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</si>
  <si>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</si>
  <si>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</si>
  <si>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</si>
  <si>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</si>
  <si>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</si>
  <si>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</si>
  <si>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</si>
  <si>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</si>
  <si>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</si>
  <si>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</si>
  <si>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</si>
  <si>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</si>
  <si>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</si>
  <si>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</si>
  <si>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</si>
  <si>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</si>
  <si>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</si>
  <si>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</si>
  <si>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</si>
  <si>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</si>
  <si>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</si>
  <si>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</si>
  <si>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</si>
  <si>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</si>
  <si>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</si>
  <si>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</si>
  <si>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</si>
  <si>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</si>
  <si>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</si>
  <si>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</si>
  <si>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</si>
  <si>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</si>
  <si>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</si>
  <si>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</si>
  <si>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</si>
  <si>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</si>
  <si>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</si>
  <si>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</si>
  <si>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</si>
  <si>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</si>
  <si>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</si>
  <si>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</si>
  <si>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</si>
  <si>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</si>
  <si>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</si>
  <si>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</si>
  <si>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</si>
  <si>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</si>
  <si>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</si>
  <si>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</si>
  <si>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</si>
  <si>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</si>
  <si>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</si>
  <si>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</si>
  <si>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</si>
  <si>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</si>
  <si>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</si>
  <si>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</si>
  <si>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</si>
  <si>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</si>
  <si>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</si>
  <si>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</si>
  <si>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</si>
  <si>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</si>
  <si>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</si>
  <si>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</si>
  <si>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</si>
  <si>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</si>
  <si>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</si>
  <si>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</si>
  <si>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</si>
  <si>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</si>
  <si>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</si>
  <si>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</si>
  <si>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</si>
  <si>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</si>
  <si>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</si>
  <si>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</si>
  <si>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</si>
  <si>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</si>
  <si>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</si>
  <si>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</si>
  <si>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</si>
  <si>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</si>
  <si>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</si>
  <si>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</si>
  <si>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</si>
  <si>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</si>
  <si>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</si>
  <si>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</si>
  <si>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</si>
  <si>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</si>
  <si>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</si>
  <si>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</si>
  <si>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</si>
  <si>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</si>
  <si>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</si>
  <si>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</si>
  <si>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</si>
  <si>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</si>
  <si>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</si>
  <si>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</si>
  <si>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</si>
  <si>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</si>
  <si>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</si>
  <si>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</si>
  <si>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</si>
  <si>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</si>
  <si>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</si>
  <si>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</si>
  <si>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</si>
  <si>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</si>
  <si>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</si>
  <si>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</si>
  <si>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</si>
  <si>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</si>
  <si>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</si>
  <si>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</si>
  <si>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</si>
  <si>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</si>
  <si>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</si>
  <si>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</si>
  <si>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</si>
  <si>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</si>
  <si>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</si>
  <si>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</si>
  <si>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</si>
  <si>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</si>
  <si>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</si>
  <si>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</si>
  <si>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</si>
  <si>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</si>
  <si>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</si>
  <si>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</si>
  <si>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</si>
  <si>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</si>
  <si>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</si>
  <si>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</si>
  <si>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</si>
  <si>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</si>
  <si>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</si>
  <si>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</si>
  <si>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</si>
  <si>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</si>
  <si>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</si>
  <si>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</si>
  <si>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</si>
  <si>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</si>
  <si>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</si>
  <si>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</si>
  <si>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</si>
  <si>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</si>
  <si>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</si>
  <si>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</si>
  <si>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</si>
  <si>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</si>
  <si>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</si>
  <si>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</si>
  <si>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</si>
  <si>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</si>
  <si>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</si>
  <si>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</si>
  <si>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</si>
  <si>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</si>
  <si>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</si>
  <si>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</si>
  <si>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</si>
  <si>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</si>
  <si>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</si>
  <si>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</si>
  <si>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</si>
  <si>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</si>
  <si>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</si>
  <si>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</si>
  <si>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</si>
  <si>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</si>
  <si>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</si>
  <si>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</si>
  <si>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</si>
  <si>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</si>
  <si>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</si>
  <si>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Pave Bank Georgia</t>
  </si>
  <si>
    <t>Eynour Boutia</t>
  </si>
  <si>
    <t>Omar-Salim Dhanani</t>
  </si>
  <si>
    <t>https://pavebank.com/en</t>
  </si>
  <si>
    <t>N/A</t>
  </si>
  <si>
    <t/>
  </si>
  <si>
    <t>PAVING THE WAY PTE. LTD.</t>
  </si>
  <si>
    <t>Dmitry Bocharov</t>
  </si>
  <si>
    <t>Simon James Vans-Colina</t>
  </si>
  <si>
    <t>General Directions</t>
  </si>
  <si>
    <t>Risk Direction</t>
  </si>
  <si>
    <t>IT Direction</t>
  </si>
  <si>
    <t>Kakhaber Kiknavelidze</t>
  </si>
  <si>
    <t>Independent member</t>
  </si>
  <si>
    <t>Independent chair</t>
  </si>
  <si>
    <t>Rachel Marin Freeman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</si>
</sst>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_(* #,##0_);_(* \(#,##0\);_(* &quot;-&quot;??_);_(@_)"/>
    <numFmt numFmtId="167" formatCode="0.0%"/>
    <numFmt numFmtId="168" formatCode="_(#,##0_);_(\(#,##0\);_(\ \-\ _);_(@_)"/>
    <numFmt numFmtId="169" formatCode="[$-409]dd\-mmm\-yy;@"/>
    <numFmt numFmtId="170" formatCode="[$-409]mmm\-yy;@"/>
    <numFmt numFmtId="171" formatCode="_ * #,##0.00_)&quot;F&quot;_ ;_ * \(#,##0.00\)&quot;F&quot;_ ;_ * &quot;-&quot;??_)&quot;F&quot;_ ;_ @_ "/>
    <numFmt numFmtId="172" formatCode="_(* #,##0.0_);_(* \(#,##0.00\);_(* &quot;-&quot;??_);_(@_)"/>
    <numFmt numFmtId="173" formatCode="General_)"/>
    <numFmt numFmtId="174" formatCode="0.000"/>
    <numFmt numFmtId="175" formatCode="&quot;fl&quot;#,##0_);\(&quot;fl&quot;#,##0\)"/>
    <numFmt numFmtId="176" formatCode="&quot;fl&quot;#,##0_);[Red]\(&quot;fl&quot;#,##0\)"/>
    <numFmt numFmtId="177" formatCode="&quot;fl&quot;#,##0.00_);\(&quot;fl&quot;#,##0.00\)"/>
    <numFmt numFmtId="178" formatCode="_-* #,##0.00_$_-;\-* #,##0.00_$_-;_-* &quot;-&quot;??_$_-;_-@_-"/>
    <numFmt numFmtId="179" formatCode="_-* #,##0.00\ _L_a_r_i_-;\-* #,##0.00\ _L_a_r_i_-;_-* &quot;-&quot;??\ _L_a_r_i_-;_-@_-"/>
    <numFmt numFmtId="180" formatCode="[$-409]d\-mmm\-yy;@"/>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0_ ;[Red]\-#,##0\ "/>
    <numFmt numFmtId="193" formatCode="_-* #,##0\ _€_-;\-* #,##0\ _€_-;_-* &quot;-&quot;??\ _€_-;_-@_-"/>
    <numFmt numFmtId="194" formatCode="&quot;£&quot;#,##0;[Red]\-&quot;£&quot;#,##0"/>
    <numFmt numFmtId="195" formatCode="&quot;£&quot;#,##0.00;[Red]\-&quot;£&quot;#,##0.00"/>
    <numFmt numFmtId="196" formatCode="_-&quot;£&quot;* #,##0_-;\-&quot;£&quot;* #,##0_-;_-&quot;£&quot;*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theme="1"/>
      <name val="Calibri"/>
      <family val="2"/>
      <charset val="204"/>
      <scheme val="minor"/>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thin">
        <color theme="6" tint="-0.499984740745262"/>
      </right>
      <top style="thin">
        <color indexed="64"/>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9" fontId="9" fillId="36" borderId="0"/>
    <xf numFmtId="170" fontId="9" fillId="36" borderId="0"/>
    <xf numFmtId="169" fontId="9" fillId="36" borderId="0"/>
    <xf numFmtId="0" fontId="10" fillId="37"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171" fontId="18"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2" fontId="20" fillId="0" borderId="0" applyFill="0" applyBorder="0" applyAlignment="0"/>
    <xf numFmtId="172" fontId="20"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6"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69" fontId="23"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69" fontId="23"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70" fontId="23"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69" fontId="23" fillId="63" borderId="33" applyNumberFormat="0" applyAlignment="0" applyProtection="0"/>
    <xf numFmtId="170" fontId="23" fillId="63" borderId="33" applyNumberFormat="0" applyAlignment="0" applyProtection="0"/>
    <xf numFmtId="169" fontId="23" fillId="63" borderId="33" applyNumberFormat="0" applyAlignment="0" applyProtection="0"/>
    <xf numFmtId="169" fontId="23" fillId="63" borderId="33" applyNumberFormat="0" applyAlignment="0" applyProtection="0"/>
    <xf numFmtId="170" fontId="23" fillId="63" borderId="33" applyNumberFormat="0" applyAlignment="0" applyProtection="0"/>
    <xf numFmtId="169" fontId="23" fillId="63" borderId="33" applyNumberFormat="0" applyAlignment="0" applyProtection="0"/>
    <xf numFmtId="169" fontId="23" fillId="63" borderId="33" applyNumberFormat="0" applyAlignment="0" applyProtection="0"/>
    <xf numFmtId="170" fontId="23" fillId="63" borderId="33" applyNumberFormat="0" applyAlignment="0" applyProtection="0"/>
    <xf numFmtId="169" fontId="23" fillId="63" borderId="33" applyNumberFormat="0" applyAlignment="0" applyProtection="0"/>
    <xf numFmtId="169" fontId="23" fillId="63" borderId="33" applyNumberFormat="0" applyAlignment="0" applyProtection="0"/>
    <xf numFmtId="170" fontId="23" fillId="63" borderId="33" applyNumberFormat="0" applyAlignment="0" applyProtection="0"/>
    <xf numFmtId="169" fontId="23" fillId="63" borderId="33" applyNumberFormat="0" applyAlignment="0" applyProtection="0"/>
    <xf numFmtId="0" fontId="21" fillId="63" borderId="33" applyNumberFormat="0" applyAlignment="0" applyProtection="0"/>
    <xf numFmtId="0" fontId="24" fillId="64" borderId="34" applyNumberFormat="0" applyAlignment="0" applyProtection="0"/>
    <xf numFmtId="0" fontId="25" fillId="9" borderId="29" applyNumberFormat="0" applyAlignment="0" applyProtection="0"/>
    <xf numFmtId="169"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0" fontId="24"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0" fontId="25" fillId="9" borderId="29"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170" fontId="26" fillId="64" borderId="34" applyNumberFormat="0" applyAlignment="0" applyProtection="0"/>
    <xf numFmtId="169" fontId="26" fillId="64" borderId="34" applyNumberFormat="0" applyAlignment="0" applyProtection="0"/>
    <xf numFmtId="0" fontId="24" fillId="64" borderId="34"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2"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2"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3"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applyFont="0" applyFill="0" applyBorder="0" applyAlignment="0" applyProtection="0"/>
    <xf numFmtId="170" fontId="2" fillId="0" borderId="0" applyFont="0" applyFill="0" applyBorder="0" applyAlignment="0" applyProtection="0"/>
    <xf numFmtId="169"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169" fontId="2" fillId="0" borderId="0"/>
    <xf numFmtId="0" fontId="2" fillId="0" borderId="0"/>
    <xf numFmtId="169"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5" applyNumberFormat="0" applyAlignment="0" applyProtection="0">
      <alignment horizontal="left" vertical="center"/>
    </xf>
    <xf numFmtId="0" fontId="37" fillId="0" borderId="25" applyNumberFormat="0" applyAlignment="0" applyProtection="0">
      <alignment horizontal="left" vertical="center"/>
    </xf>
    <xf numFmtId="169" fontId="37" fillId="0" borderId="25" applyNumberFormat="0" applyAlignment="0" applyProtection="0">
      <alignment horizontal="left" vertical="center"/>
    </xf>
    <xf numFmtId="0" fontId="37" fillId="0" borderId="7">
      <alignment horizontal="left" vertical="center"/>
    </xf>
    <xf numFmtId="0" fontId="37" fillId="0" borderId="7">
      <alignment horizontal="left" vertical="center"/>
    </xf>
    <xf numFmtId="169" fontId="37" fillId="0" borderId="7">
      <alignment horizontal="left" vertical="center"/>
    </xf>
    <xf numFmtId="0" fontId="38" fillId="0" borderId="36" applyNumberFormat="0" applyFill="0" applyAlignment="0" applyProtection="0"/>
    <xf numFmtId="170" fontId="38" fillId="0" borderId="36" applyNumberFormat="0" applyFill="0" applyAlignment="0" applyProtection="0"/>
    <xf numFmtId="0" fontId="38" fillId="0" borderId="36" applyNumberFormat="0" applyFill="0" applyAlignment="0" applyProtection="0"/>
    <xf numFmtId="169" fontId="38" fillId="0" borderId="36" applyNumberFormat="0" applyFill="0" applyAlignment="0" applyProtection="0"/>
    <xf numFmtId="169" fontId="38" fillId="0" borderId="36" applyNumberFormat="0" applyFill="0" applyAlignment="0" applyProtection="0"/>
    <xf numFmtId="169" fontId="38" fillId="0" borderId="36" applyNumberFormat="0" applyFill="0" applyAlignment="0" applyProtection="0"/>
    <xf numFmtId="170" fontId="38" fillId="0" borderId="36" applyNumberFormat="0" applyFill="0" applyAlignment="0" applyProtection="0"/>
    <xf numFmtId="169" fontId="38" fillId="0" borderId="36" applyNumberFormat="0" applyFill="0" applyAlignment="0" applyProtection="0"/>
    <xf numFmtId="169" fontId="38" fillId="0" borderId="36" applyNumberFormat="0" applyFill="0" applyAlignment="0" applyProtection="0"/>
    <xf numFmtId="170" fontId="38" fillId="0" borderId="36" applyNumberFormat="0" applyFill="0" applyAlignment="0" applyProtection="0"/>
    <xf numFmtId="169" fontId="38" fillId="0" borderId="36" applyNumberFormat="0" applyFill="0" applyAlignment="0" applyProtection="0"/>
    <xf numFmtId="169" fontId="38" fillId="0" borderId="36" applyNumberFormat="0" applyFill="0" applyAlignment="0" applyProtection="0"/>
    <xf numFmtId="170" fontId="38" fillId="0" borderId="36" applyNumberFormat="0" applyFill="0" applyAlignment="0" applyProtection="0"/>
    <xf numFmtId="169" fontId="38" fillId="0" borderId="36" applyNumberFormat="0" applyFill="0" applyAlignment="0" applyProtection="0"/>
    <xf numFmtId="169" fontId="38" fillId="0" borderId="36" applyNumberFormat="0" applyFill="0" applyAlignment="0" applyProtection="0"/>
    <xf numFmtId="170" fontId="38" fillId="0" borderId="36" applyNumberFormat="0" applyFill="0" applyAlignment="0" applyProtection="0"/>
    <xf numFmtId="169" fontId="38" fillId="0" borderId="36" applyNumberFormat="0" applyFill="0" applyAlignment="0" applyProtection="0"/>
    <xf numFmtId="0" fontId="38" fillId="0" borderId="36" applyNumberFormat="0" applyFill="0" applyAlignment="0" applyProtection="0"/>
    <xf numFmtId="0" fontId="39" fillId="0" borderId="37" applyNumberFormat="0" applyFill="0" applyAlignment="0" applyProtection="0"/>
    <xf numFmtId="170" fontId="39" fillId="0" borderId="37" applyNumberFormat="0" applyFill="0" applyAlignment="0" applyProtection="0"/>
    <xf numFmtId="0" fontId="39" fillId="0" borderId="37" applyNumberFormat="0" applyFill="0" applyAlignment="0" applyProtection="0"/>
    <xf numFmtId="169" fontId="39" fillId="0" borderId="37" applyNumberFormat="0" applyFill="0" applyAlignment="0" applyProtection="0"/>
    <xf numFmtId="169" fontId="39" fillId="0" borderId="37" applyNumberFormat="0" applyFill="0" applyAlignment="0" applyProtection="0"/>
    <xf numFmtId="169" fontId="39" fillId="0" borderId="37" applyNumberFormat="0" applyFill="0" applyAlignment="0" applyProtection="0"/>
    <xf numFmtId="170" fontId="39" fillId="0" borderId="37" applyNumberFormat="0" applyFill="0" applyAlignment="0" applyProtection="0"/>
    <xf numFmtId="169" fontId="39" fillId="0" borderId="37" applyNumberFormat="0" applyFill="0" applyAlignment="0" applyProtection="0"/>
    <xf numFmtId="169" fontId="39" fillId="0" borderId="37" applyNumberFormat="0" applyFill="0" applyAlignment="0" applyProtection="0"/>
    <xf numFmtId="170" fontId="39" fillId="0" borderId="37" applyNumberFormat="0" applyFill="0" applyAlignment="0" applyProtection="0"/>
    <xf numFmtId="169" fontId="39" fillId="0" borderId="37" applyNumberFormat="0" applyFill="0" applyAlignment="0" applyProtection="0"/>
    <xf numFmtId="169" fontId="39" fillId="0" borderId="37" applyNumberFormat="0" applyFill="0" applyAlignment="0" applyProtection="0"/>
    <xf numFmtId="170" fontId="39" fillId="0" borderId="37" applyNumberFormat="0" applyFill="0" applyAlignment="0" applyProtection="0"/>
    <xf numFmtId="169" fontId="39" fillId="0" borderId="37" applyNumberFormat="0" applyFill="0" applyAlignment="0" applyProtection="0"/>
    <xf numFmtId="169" fontId="39" fillId="0" borderId="37" applyNumberFormat="0" applyFill="0" applyAlignment="0" applyProtection="0"/>
    <xf numFmtId="170" fontId="39" fillId="0" borderId="37" applyNumberFormat="0" applyFill="0" applyAlignment="0" applyProtection="0"/>
    <xf numFmtId="169" fontId="39" fillId="0" borderId="37" applyNumberFormat="0" applyFill="0" applyAlignment="0" applyProtection="0"/>
    <xf numFmtId="0" fontId="39" fillId="0" borderId="37" applyNumberFormat="0" applyFill="0" applyAlignment="0" applyProtection="0"/>
    <xf numFmtId="0" fontId="40" fillId="0" borderId="38" applyNumberFormat="0" applyFill="0" applyAlignment="0" applyProtection="0"/>
    <xf numFmtId="170" fontId="40" fillId="0" borderId="38" applyNumberFormat="0" applyFill="0" applyAlignment="0" applyProtection="0"/>
    <xf numFmtId="0" fontId="40" fillId="0" borderId="38" applyNumberFormat="0" applyFill="0" applyAlignment="0" applyProtection="0"/>
    <xf numFmtId="169" fontId="40" fillId="0" borderId="38" applyNumberFormat="0" applyFill="0" applyAlignment="0" applyProtection="0"/>
    <xf numFmtId="0" fontId="40" fillId="0" borderId="38" applyNumberFormat="0" applyFill="0" applyAlignment="0" applyProtection="0"/>
    <xf numFmtId="169" fontId="40" fillId="0" borderId="38" applyNumberFormat="0" applyFill="0" applyAlignment="0" applyProtection="0"/>
    <xf numFmtId="0" fontId="40" fillId="0" borderId="38" applyNumberFormat="0" applyFill="0" applyAlignment="0" applyProtection="0"/>
    <xf numFmtId="0" fontId="40" fillId="0" borderId="38" applyNumberFormat="0" applyFill="0" applyAlignment="0" applyProtection="0"/>
    <xf numFmtId="169" fontId="40" fillId="0" borderId="38" applyNumberFormat="0" applyFill="0" applyAlignment="0" applyProtection="0"/>
    <xf numFmtId="170" fontId="40" fillId="0" borderId="38" applyNumberFormat="0" applyFill="0" applyAlignment="0" applyProtection="0"/>
    <xf numFmtId="169" fontId="40" fillId="0" borderId="38" applyNumberFormat="0" applyFill="0" applyAlignment="0" applyProtection="0"/>
    <xf numFmtId="169" fontId="40" fillId="0" borderId="38" applyNumberFormat="0" applyFill="0" applyAlignment="0" applyProtection="0"/>
    <xf numFmtId="170" fontId="40" fillId="0" borderId="38" applyNumberFormat="0" applyFill="0" applyAlignment="0" applyProtection="0"/>
    <xf numFmtId="169" fontId="40" fillId="0" borderId="38" applyNumberFormat="0" applyFill="0" applyAlignment="0" applyProtection="0"/>
    <xf numFmtId="169" fontId="40" fillId="0" borderId="38" applyNumberFormat="0" applyFill="0" applyAlignment="0" applyProtection="0"/>
    <xf numFmtId="170" fontId="40" fillId="0" borderId="38" applyNumberFormat="0" applyFill="0" applyAlignment="0" applyProtection="0"/>
    <xf numFmtId="169" fontId="40" fillId="0" borderId="38" applyNumberFormat="0" applyFill="0" applyAlignment="0" applyProtection="0"/>
    <xf numFmtId="169" fontId="40" fillId="0" borderId="38" applyNumberFormat="0" applyFill="0" applyAlignment="0" applyProtection="0"/>
    <xf numFmtId="170" fontId="40" fillId="0" borderId="38" applyNumberFormat="0" applyFill="0" applyAlignment="0" applyProtection="0"/>
    <xf numFmtId="169" fontId="40" fillId="0" borderId="38" applyNumberFormat="0" applyFill="0" applyAlignment="0" applyProtection="0"/>
    <xf numFmtId="0" fontId="40" fillId="0" borderId="38" applyNumberFormat="0" applyFill="0" applyAlignment="0" applyProtection="0"/>
    <xf numFmtId="0" fontId="40" fillId="0" borderId="0" applyNumberFormat="0" applyFill="0" applyBorder="0" applyAlignment="0" applyProtection="0"/>
    <xf numFmtId="170" fontId="40" fillId="0" borderId="0" applyNumberFormat="0" applyFill="0" applyBorder="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37" fontId="41" fillId="0" borderId="0"/>
    <xf numFmtId="169" fontId="42" fillId="0" borderId="0"/>
    <xf numFmtId="0" fontId="42" fillId="0" borderId="0"/>
    <xf numFmtId="169" fontId="42" fillId="0" borderId="0"/>
    <xf numFmtId="169" fontId="37" fillId="0" borderId="0"/>
    <xf numFmtId="0" fontId="37" fillId="0" borderId="0"/>
    <xf numFmtId="169" fontId="37" fillId="0" borderId="0"/>
    <xf numFmtId="169" fontId="43" fillId="0" borderId="0"/>
    <xf numFmtId="0" fontId="43" fillId="0" borderId="0"/>
    <xf numFmtId="169" fontId="43" fillId="0" borderId="0"/>
    <xf numFmtId="169" fontId="44" fillId="0" borderId="0"/>
    <xf numFmtId="0" fontId="44" fillId="0" borderId="0"/>
    <xf numFmtId="169" fontId="44" fillId="0" borderId="0"/>
    <xf numFmtId="169" fontId="45" fillId="0" borderId="0"/>
    <xf numFmtId="0" fontId="45" fillId="0" borderId="0"/>
    <xf numFmtId="169" fontId="45" fillId="0" borderId="0"/>
    <xf numFmtId="169" fontId="46" fillId="0" borderId="0"/>
    <xf numFmtId="0" fontId="46" fillId="0" borderId="0"/>
    <xf numFmtId="169"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9" fontId="2" fillId="0" borderId="0">
      <alignment horizontal="center"/>
    </xf>
    <xf numFmtId="0" fontId="2" fillId="0" borderId="0">
      <alignment horizontal="center"/>
    </xf>
    <xf numFmtId="169" fontId="2" fillId="0" borderId="0">
      <alignment horizontal="center"/>
    </xf>
    <xf numFmtId="169" fontId="47" fillId="0" borderId="0" applyNumberFormat="0" applyFill="0" applyBorder="0" applyAlignment="0" applyProtection="0">
      <alignment vertical="top"/>
      <protection locked="0"/>
    </xf>
    <xf numFmtId="170"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9" fontId="48" fillId="0" borderId="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69" fontId="51"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69" fontId="51"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70" fontId="51"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69" fontId="51" fillId="42" borderId="33" applyNumberFormat="0" applyAlignment="0" applyProtection="0"/>
    <xf numFmtId="170" fontId="51" fillId="42" borderId="33" applyNumberFormat="0" applyAlignment="0" applyProtection="0"/>
    <xf numFmtId="169" fontId="51" fillId="42" borderId="33" applyNumberFormat="0" applyAlignment="0" applyProtection="0"/>
    <xf numFmtId="169" fontId="51" fillId="42" borderId="33" applyNumberFormat="0" applyAlignment="0" applyProtection="0"/>
    <xf numFmtId="170" fontId="51" fillId="42" borderId="33" applyNumberFormat="0" applyAlignment="0" applyProtection="0"/>
    <xf numFmtId="169" fontId="51" fillId="42" borderId="33" applyNumberFormat="0" applyAlignment="0" applyProtection="0"/>
    <xf numFmtId="169" fontId="51" fillId="42" borderId="33" applyNumberFormat="0" applyAlignment="0" applyProtection="0"/>
    <xf numFmtId="170" fontId="51" fillId="42" borderId="33" applyNumberFormat="0" applyAlignment="0" applyProtection="0"/>
    <xf numFmtId="169" fontId="51" fillId="42" borderId="33" applyNumberFormat="0" applyAlignment="0" applyProtection="0"/>
    <xf numFmtId="169" fontId="51" fillId="42" borderId="33" applyNumberFormat="0" applyAlignment="0" applyProtection="0"/>
    <xf numFmtId="170" fontId="51" fillId="42" borderId="33" applyNumberFormat="0" applyAlignment="0" applyProtection="0"/>
    <xf numFmtId="169" fontId="51" fillId="42" borderId="33" applyNumberFormat="0" applyAlignment="0" applyProtection="0"/>
    <xf numFmtId="0" fontId="49" fillId="42" borderId="33" applyNumberFormat="0" applyAlignment="0" applyProtection="0"/>
    <xf numFmtId="3" fontId="2" fillId="71" borderId="3" applyFont="0">
      <alignment horizontal="right" vertical="center"/>
      <protection locked="0"/>
    </xf>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52" fillId="0" borderId="39" applyNumberFormat="0" applyFill="0" applyAlignment="0" applyProtection="0"/>
    <xf numFmtId="0" fontId="53" fillId="0" borderId="28" applyNumberFormat="0" applyFill="0" applyAlignment="0" applyProtection="0"/>
    <xf numFmtId="169" fontId="54" fillId="0" borderId="39" applyNumberFormat="0" applyFill="0" applyAlignment="0" applyProtection="0"/>
    <xf numFmtId="169" fontId="54" fillId="0" borderId="39" applyNumberFormat="0" applyFill="0" applyAlignment="0" applyProtection="0"/>
    <xf numFmtId="170" fontId="54" fillId="0" borderId="39" applyNumberFormat="0" applyFill="0" applyAlignment="0" applyProtection="0"/>
    <xf numFmtId="0" fontId="52" fillId="0" borderId="39"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169" fontId="54" fillId="0" borderId="39" applyNumberFormat="0" applyFill="0" applyAlignment="0" applyProtection="0"/>
    <xf numFmtId="170" fontId="54" fillId="0" borderId="39" applyNumberFormat="0" applyFill="0" applyAlignment="0" applyProtection="0"/>
    <xf numFmtId="169" fontId="54" fillId="0" borderId="39" applyNumberFormat="0" applyFill="0" applyAlignment="0" applyProtection="0"/>
    <xf numFmtId="169" fontId="54" fillId="0" borderId="39" applyNumberFormat="0" applyFill="0" applyAlignment="0" applyProtection="0"/>
    <xf numFmtId="170" fontId="54" fillId="0" borderId="39" applyNumberFormat="0" applyFill="0" applyAlignment="0" applyProtection="0"/>
    <xf numFmtId="169" fontId="54" fillId="0" borderId="39" applyNumberFormat="0" applyFill="0" applyAlignment="0" applyProtection="0"/>
    <xf numFmtId="169" fontId="54" fillId="0" borderId="39" applyNumberFormat="0" applyFill="0" applyAlignment="0" applyProtection="0"/>
    <xf numFmtId="170" fontId="54" fillId="0" borderId="39" applyNumberFormat="0" applyFill="0" applyAlignment="0" applyProtection="0"/>
    <xf numFmtId="169" fontId="54" fillId="0" borderId="39" applyNumberFormat="0" applyFill="0" applyAlignment="0" applyProtection="0"/>
    <xf numFmtId="169" fontId="54" fillId="0" borderId="39" applyNumberFormat="0" applyFill="0" applyAlignment="0" applyProtection="0"/>
    <xf numFmtId="170" fontId="54" fillId="0" borderId="39" applyNumberFormat="0" applyFill="0" applyAlignment="0" applyProtection="0"/>
    <xf numFmtId="169" fontId="54" fillId="0" borderId="39" applyNumberFormat="0" applyFill="0" applyAlignment="0" applyProtection="0"/>
    <xf numFmtId="0" fontId="52" fillId="0" borderId="39" applyNumberFormat="0" applyFill="0" applyAlignment="0" applyProtection="0"/>
    <xf numFmtId="169" fontId="2" fillId="0" borderId="0">
      <alignment horizontal="center"/>
    </xf>
    <xf numFmtId="0" fontId="2" fillId="0" borderId="0">
      <alignment horizontal="center"/>
    </xf>
    <xf numFmtId="169"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1" fontId="58" fillId="0" borderId="0" applyProtection="0"/>
    <xf numFmtId="169" fontId="9" fillId="0" borderId="40"/>
    <xf numFmtId="170" fontId="9" fillId="0" borderId="40"/>
    <xf numFmtId="169" fontId="9" fillId="0" borderId="4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59" fillId="0" borderId="0"/>
    <xf numFmtId="181" fontId="2"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60" fillId="0" borderId="0"/>
    <xf numFmtId="0" fontId="60" fillId="0" borderId="0"/>
    <xf numFmtId="0" fontId="59" fillId="0" borderId="0"/>
    <xf numFmtId="180" fontId="11" fillId="0" borderId="0"/>
    <xf numFmtId="180" fontId="2" fillId="0" borderId="0"/>
    <xf numFmtId="180" fontId="2" fillId="0" borderId="0"/>
    <xf numFmtId="0" fontId="2" fillId="0" borderId="0"/>
    <xf numFmtId="0" fontId="2"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180" fontId="11"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69"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2" fillId="0" borderId="0"/>
    <xf numFmtId="180" fontId="1" fillId="0" borderId="0"/>
    <xf numFmtId="180" fontId="1" fillId="0" borderId="0"/>
    <xf numFmtId="180" fontId="1" fillId="0" borderId="0"/>
    <xf numFmtId="18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48"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169" fontId="2" fillId="0" borderId="0"/>
    <xf numFmtId="180" fontId="2" fillId="0" borderId="0"/>
    <xf numFmtId="180" fontId="2" fillId="0" borderId="0"/>
    <xf numFmtId="169"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2" fillId="0" borderId="0"/>
    <xf numFmtId="0" fontId="1" fillId="0" borderId="0"/>
    <xf numFmtId="0" fontId="1" fillId="0" borderId="0"/>
    <xf numFmtId="0" fontId="1" fillId="0" borderId="0"/>
    <xf numFmtId="0" fontId="1"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11" fillId="0" borderId="0"/>
    <xf numFmtId="0" fontId="11" fillId="0" borderId="0"/>
    <xf numFmtId="169"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1" fillId="0" borderId="0"/>
    <xf numFmtId="169" fontId="11" fillId="0" borderId="0"/>
    <xf numFmtId="0" fontId="11" fillId="0" borderId="0"/>
    <xf numFmtId="0" fontId="1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0"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10" fillId="0" borderId="0"/>
    <xf numFmtId="180" fontId="11" fillId="0" borderId="0"/>
    <xf numFmtId="180" fontId="11"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1" fillId="0" borderId="0"/>
    <xf numFmtId="180" fontId="11" fillId="0" borderId="0"/>
    <xf numFmtId="180" fontId="11" fillId="0" borderId="0"/>
    <xf numFmtId="18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8" fillId="0" borderId="0"/>
    <xf numFmtId="0" fontId="11" fillId="0" borderId="0"/>
    <xf numFmtId="0" fontId="2" fillId="0" borderId="0"/>
    <xf numFmtId="0" fontId="10" fillId="0" borderId="0"/>
    <xf numFmtId="169" fontId="8" fillId="0" borderId="0"/>
    <xf numFmtId="0" fontId="2"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0" fontId="2" fillId="0" borderId="0"/>
    <xf numFmtId="0" fontId="11" fillId="0" borderId="0"/>
    <xf numFmtId="0" fontId="11" fillId="0" borderId="0"/>
    <xf numFmtId="169" fontId="8" fillId="0" borderId="0"/>
    <xf numFmtId="0" fontId="48" fillId="0" borderId="0"/>
    <xf numFmtId="0" fontId="2" fillId="0" borderId="0"/>
    <xf numFmtId="169" fontId="8" fillId="0" borderId="0"/>
    <xf numFmtId="0" fontId="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180" fontId="2" fillId="0" borderId="0"/>
    <xf numFmtId="0" fontId="2" fillId="0" borderId="0"/>
    <xf numFmtId="180" fontId="2" fillId="0" borderId="0"/>
    <xf numFmtId="0" fontId="2" fillId="0" borderId="0"/>
    <xf numFmtId="180"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180"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80" fontId="2"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0" fontId="9" fillId="0" borderId="0"/>
    <xf numFmtId="0" fontId="5"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0" fontId="5" fillId="0" borderId="0"/>
    <xf numFmtId="0" fontId="9" fillId="0" borderId="0"/>
    <xf numFmtId="180"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9" fillId="0" borderId="0"/>
    <xf numFmtId="180" fontId="5"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5"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9" fontId="9" fillId="0" borderId="0"/>
    <xf numFmtId="0" fontId="59"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9" fontId="5" fillId="0" borderId="0"/>
    <xf numFmtId="0" fontId="59" fillId="0" borderId="0"/>
    <xf numFmtId="169"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0"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0"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180" fontId="9"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180" fontId="9" fillId="0" borderId="0"/>
    <xf numFmtId="180" fontId="9"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69"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27" fillId="0" borderId="0"/>
    <xf numFmtId="0" fontId="2" fillId="0" borderId="0"/>
    <xf numFmtId="0" fontId="59" fillId="0" borderId="0"/>
    <xf numFmtId="169" fontId="27"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8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2"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0" fontId="2" fillId="0" borderId="0"/>
    <xf numFmtId="0" fontId="2" fillId="0" borderId="0"/>
    <xf numFmtId="0" fontId="2" fillId="0" borderId="0"/>
    <xf numFmtId="180" fontId="2" fillId="0" borderId="0"/>
    <xf numFmtId="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9"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169" fontId="2" fillId="0" borderId="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10" fillId="73" borderId="41" applyNumberFormat="0" applyFont="0" applyAlignment="0" applyProtection="0"/>
    <xf numFmtId="169" fontId="2" fillId="0" borderId="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170" fontId="2" fillId="0" borderId="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2" fillId="0" borderId="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170" fontId="2" fillId="0" borderId="0"/>
    <xf numFmtId="0" fontId="2" fillId="73" borderId="41" applyNumberFormat="0" applyFont="0" applyAlignment="0" applyProtection="0"/>
    <xf numFmtId="169" fontId="2" fillId="0" borderId="0"/>
    <xf numFmtId="0" fontId="2" fillId="73" borderId="41" applyNumberFormat="0" applyFont="0" applyAlignment="0" applyProtection="0"/>
    <xf numFmtId="169" fontId="2" fillId="0" borderId="0"/>
    <xf numFmtId="0" fontId="2" fillId="73" borderId="41" applyNumberFormat="0" applyFont="0" applyAlignment="0" applyProtection="0"/>
    <xf numFmtId="0" fontId="2" fillId="73" borderId="41" applyNumberFormat="0" applyFont="0" applyAlignment="0" applyProtection="0"/>
    <xf numFmtId="170" fontId="2" fillId="0" borderId="0"/>
    <xf numFmtId="169" fontId="2" fillId="0" borderId="0"/>
    <xf numFmtId="0" fontId="2" fillId="73" borderId="41" applyNumberFormat="0" applyFont="0" applyAlignment="0" applyProtection="0"/>
    <xf numFmtId="169" fontId="2" fillId="0" borderId="0"/>
    <xf numFmtId="0" fontId="2" fillId="73" borderId="41" applyNumberFormat="0" applyFont="0" applyAlignment="0" applyProtection="0"/>
    <xf numFmtId="0" fontId="2" fillId="73" borderId="41" applyNumberFormat="0" applyFont="0" applyAlignment="0" applyProtection="0"/>
    <xf numFmtId="170" fontId="2" fillId="0" borderId="0"/>
    <xf numFmtId="0" fontId="2" fillId="73" borderId="41" applyNumberFormat="0" applyFont="0" applyAlignment="0" applyProtection="0"/>
    <xf numFmtId="169" fontId="2" fillId="0" borderId="0"/>
    <xf numFmtId="0" fontId="2" fillId="73" borderId="41" applyNumberFormat="0" applyFont="0" applyAlignment="0" applyProtection="0"/>
    <xf numFmtId="169" fontId="2" fillId="0" borderId="0"/>
    <xf numFmtId="0" fontId="2" fillId="73" borderId="41" applyNumberFormat="0" applyFont="0" applyAlignment="0" applyProtection="0"/>
    <xf numFmtId="0" fontId="2" fillId="73" borderId="41" applyNumberFormat="0" applyFont="0" applyAlignment="0" applyProtection="0"/>
    <xf numFmtId="170" fontId="2" fillId="0" borderId="0"/>
    <xf numFmtId="169" fontId="2" fillId="0" borderId="0"/>
    <xf numFmtId="169" fontId="2" fillId="0" borderId="0"/>
    <xf numFmtId="0" fontId="2"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64" fillId="0" borderId="0">
      <alignment horizontal="left"/>
    </xf>
    <xf numFmtId="0" fontId="2" fillId="0" borderId="0"/>
    <xf numFmtId="0" fontId="2" fillId="0" borderId="0"/>
    <xf numFmtId="169" fontId="2" fillId="0" borderId="0"/>
    <xf numFmtId="3" fontId="2" fillId="74" borderId="3" applyFont="0">
      <alignment horizontal="right" vertical="center"/>
      <protection locked="0"/>
    </xf>
    <xf numFmtId="169" fontId="65" fillId="0" borderId="0"/>
    <xf numFmtId="0" fontId="65" fillId="0" borderId="0"/>
    <xf numFmtId="169" fontId="65" fillId="0" borderId="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69" fontId="68"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69" fontId="68"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70" fontId="68"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69" fontId="68" fillId="63" borderId="42" applyNumberFormat="0" applyAlignment="0" applyProtection="0"/>
    <xf numFmtId="170" fontId="68" fillId="63" borderId="42" applyNumberFormat="0" applyAlignment="0" applyProtection="0"/>
    <xf numFmtId="169" fontId="68" fillId="63" borderId="42" applyNumberFormat="0" applyAlignment="0" applyProtection="0"/>
    <xf numFmtId="169" fontId="68" fillId="63" borderId="42" applyNumberFormat="0" applyAlignment="0" applyProtection="0"/>
    <xf numFmtId="170" fontId="68" fillId="63" borderId="42" applyNumberFormat="0" applyAlignment="0" applyProtection="0"/>
    <xf numFmtId="169" fontId="68" fillId="63" borderId="42" applyNumberFormat="0" applyAlignment="0" applyProtection="0"/>
    <xf numFmtId="169" fontId="68" fillId="63" borderId="42" applyNumberFormat="0" applyAlignment="0" applyProtection="0"/>
    <xf numFmtId="170" fontId="68" fillId="63" borderId="42" applyNumberFormat="0" applyAlignment="0" applyProtection="0"/>
    <xf numFmtId="169" fontId="68" fillId="63" borderId="42" applyNumberFormat="0" applyAlignment="0" applyProtection="0"/>
    <xf numFmtId="169" fontId="68" fillId="63" borderId="42" applyNumberFormat="0" applyAlignment="0" applyProtection="0"/>
    <xf numFmtId="170" fontId="68" fillId="63" borderId="42" applyNumberFormat="0" applyAlignment="0" applyProtection="0"/>
    <xf numFmtId="169" fontId="68" fillId="63" borderId="42" applyNumberFormat="0" applyAlignment="0" applyProtection="0"/>
    <xf numFmtId="0" fontId="66" fillId="63" borderId="42" applyNumberFormat="0" applyAlignment="0" applyProtection="0"/>
    <xf numFmtId="0" fontId="8" fillId="0" borderId="0"/>
    <xf numFmtId="176" fontId="20" fillId="0" borderId="0" applyFont="0" applyFill="0" applyBorder="0" applyAlignment="0" applyProtection="0"/>
    <xf numFmtId="186"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xf numFmtId="0" fontId="2" fillId="0" borderId="0"/>
    <xf numFmtId="169" fontId="2" fillId="0" borderId="0"/>
    <xf numFmtId="187"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 fillId="0" borderId="0"/>
    <xf numFmtId="0" fontId="72" fillId="0" borderId="0"/>
    <xf numFmtId="0" fontId="72" fillId="0" borderId="0"/>
    <xf numFmtId="169" fontId="8" fillId="0" borderId="0"/>
    <xf numFmtId="169"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9" fontId="20" fillId="0" borderId="0" applyFill="0" applyBorder="0" applyAlignment="0"/>
    <xf numFmtId="190" fontId="20" fillId="0" borderId="0" applyFill="0" applyBorder="0" applyAlignment="0"/>
    <xf numFmtId="0" fontId="75" fillId="0" borderId="0">
      <alignment horizontal="center" vertical="top"/>
    </xf>
    <xf numFmtId="0" fontId="76" fillId="0" borderId="0" applyNumberFormat="0" applyFill="0" applyBorder="0" applyAlignment="0" applyProtection="0"/>
    <xf numFmtId="170" fontId="76" fillId="0" borderId="0" applyNumberFormat="0" applyFill="0" applyBorder="0" applyAlignment="0" applyProtection="0"/>
    <xf numFmtId="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69" fontId="77"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69" fontId="77"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70" fontId="77"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69" fontId="77" fillId="0" borderId="43" applyNumberFormat="0" applyFill="0" applyAlignment="0" applyProtection="0"/>
    <xf numFmtId="170" fontId="77" fillId="0" borderId="43" applyNumberFormat="0" applyFill="0" applyAlignment="0" applyProtection="0"/>
    <xf numFmtId="169" fontId="77" fillId="0" borderId="43" applyNumberFormat="0" applyFill="0" applyAlignment="0" applyProtection="0"/>
    <xf numFmtId="169" fontId="77" fillId="0" borderId="43" applyNumberFormat="0" applyFill="0" applyAlignment="0" applyProtection="0"/>
    <xf numFmtId="170" fontId="77" fillId="0" borderId="43" applyNumberFormat="0" applyFill="0" applyAlignment="0" applyProtection="0"/>
    <xf numFmtId="169" fontId="77" fillId="0" borderId="43" applyNumberFormat="0" applyFill="0" applyAlignment="0" applyProtection="0"/>
    <xf numFmtId="169" fontId="77" fillId="0" borderId="43" applyNumberFormat="0" applyFill="0" applyAlignment="0" applyProtection="0"/>
    <xf numFmtId="170" fontId="77" fillId="0" borderId="43" applyNumberFormat="0" applyFill="0" applyAlignment="0" applyProtection="0"/>
    <xf numFmtId="169" fontId="77" fillId="0" borderId="43" applyNumberFormat="0" applyFill="0" applyAlignment="0" applyProtection="0"/>
    <xf numFmtId="169" fontId="77" fillId="0" borderId="43" applyNumberFormat="0" applyFill="0" applyAlignment="0" applyProtection="0"/>
    <xf numFmtId="170" fontId="77" fillId="0" borderId="43" applyNumberFormat="0" applyFill="0" applyAlignment="0" applyProtection="0"/>
    <xf numFmtId="169" fontId="77" fillId="0" borderId="43" applyNumberFormat="0" applyFill="0" applyAlignment="0" applyProtection="0"/>
    <xf numFmtId="0" fontId="30" fillId="0" borderId="43" applyNumberFormat="0" applyFill="0" applyAlignment="0" applyProtection="0"/>
    <xf numFmtId="0" fontId="8" fillId="0" borderId="44"/>
    <xf numFmtId="185" fontId="64" fillId="0" borderId="0">
      <alignment horizontal="left"/>
    </xf>
    <xf numFmtId="0" fontId="2" fillId="0" borderId="0"/>
    <xf numFmtId="0" fontId="2" fillId="0" borderId="0"/>
    <xf numFmtId="169" fontId="2" fillId="0" borderId="0"/>
    <xf numFmtId="169" fontId="2" fillId="0" borderId="0">
      <alignment horizontal="center" textRotation="90"/>
    </xf>
    <xf numFmtId="0" fontId="2" fillId="0" borderId="0">
      <alignment horizontal="center" textRotation="90"/>
    </xf>
    <xf numFmtId="169" fontId="2" fillId="0" borderId="0">
      <alignment horizontal="center" textRotation="90"/>
    </xf>
    <xf numFmtId="191"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5" fontId="1" fillId="0" borderId="0" applyFont="0" applyFill="0" applyBorder="0" applyAlignment="0" applyProtection="0"/>
    <xf numFmtId="0" fontId="121" fillId="0" borderId="0"/>
    <xf numFmtId="0" fontId="148" fillId="69" borderId="62"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6" applyFont="0" applyBorder="0">
      <alignment horizontal="center" wrapText="1"/>
    </xf>
    <xf numFmtId="3" fontId="2" fillId="74" borderId="115" applyFont="0">
      <alignment horizontal="right" vertical="center"/>
      <protection locked="0"/>
    </xf>
    <xf numFmtId="165"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29" quotePrefix="1" applyNumberFormat="0" applyFont="0" applyFill="0" applyBorder="0" applyAlignment="0" applyProtection="0">
      <alignment horizontal="centerContinuous" vertical="justify"/>
      <protection locked="0" hidden="1"/>
    </xf>
    <xf numFmtId="0" fontId="2" fillId="0" borderId="0"/>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0"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29"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0" applyNumberFormat="0" applyFill="0" applyAlignment="0" applyProtection="0"/>
    <xf numFmtId="0" fontId="164"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2"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64" fillId="0" borderId="130"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2" fillId="0" borderId="131" applyNumberFormat="0" applyFill="0" applyProtection="0">
      <alignment horizontal="center"/>
    </xf>
    <xf numFmtId="0" fontId="166"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166" fillId="0" borderId="131" applyNumberFormat="0" applyFill="0" applyProtection="0">
      <alignment horizontal="center"/>
    </xf>
    <xf numFmtId="0" fontId="167" fillId="0" borderId="131" applyNumberFormat="0" applyFill="0" applyProtection="0">
      <alignment horizontal="center"/>
    </xf>
    <xf numFmtId="0" fontId="167"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2"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29" quotePrefix="1" applyNumberFormat="0" applyFont="0" applyFill="0" applyBorder="0" applyAlignment="0" applyProtection="0">
      <alignment horizontal="centerContinuous" vertical="justify"/>
      <protection locked="0" hidden="1"/>
    </xf>
    <xf numFmtId="0" fontId="158" fillId="87" borderId="129"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24">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0"/>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68"/>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03" applyBorder="0"/>
    <xf numFmtId="0" fontId="28" fillId="0" borderId="103"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32"/>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15" applyNumberFormat="0" applyFont="0" applyAlignment="0"/>
    <xf numFmtId="3" fontId="182" fillId="88" borderId="115" applyNumberFormat="0" applyFont="0" applyAlignment="0"/>
    <xf numFmtId="3" fontId="182" fillId="88" borderId="115" applyNumberFormat="0" applyFont="0" applyAlignment="0"/>
    <xf numFmtId="3" fontId="182" fillId="88" borderId="115" applyNumberFormat="0" applyFont="0" applyAlignment="0"/>
    <xf numFmtId="3" fontId="182" fillId="88" borderId="115"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247" fontId="180" fillId="107" borderId="115" applyNumberFormat="0" applyFill="0" applyBorder="0" applyAlignment="0" applyProtection="0"/>
    <xf numFmtId="0"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0"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247" fontId="180" fillId="107" borderId="115" applyNumberFormat="0" applyFill="0" applyBorder="0" applyAlignment="0" applyProtection="0"/>
    <xf numFmtId="0" fontId="180" fillId="107" borderId="115" applyNumberFormat="0" applyFill="0" applyBorder="0" applyAlignment="0" applyProtection="0"/>
    <xf numFmtId="0" fontId="183" fillId="0" borderId="133"/>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34" applyNumberFormat="0" applyAlignment="0" applyProtection="0"/>
    <xf numFmtId="0" fontId="184" fillId="108" borderId="134" applyNumberFormat="0" applyAlignment="0" applyProtection="0"/>
    <xf numFmtId="0" fontId="185" fillId="0" borderId="0" applyNumberFormat="0" applyFill="0" applyAlignment="0"/>
    <xf numFmtId="0" fontId="186" fillId="0" borderId="135"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36"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37"/>
    <xf numFmtId="251" fontId="2" fillId="0" borderId="0"/>
    <xf numFmtId="0" fontId="193" fillId="0" borderId="138"/>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39">
      <alignment horizontal="center" vertical="center"/>
    </xf>
    <xf numFmtId="0" fontId="184" fillId="108" borderId="139">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173" fontId="161" fillId="0" borderId="0">
      <alignment vertical="top"/>
    </xf>
    <xf numFmtId="173" fontId="161" fillId="0" borderId="0">
      <alignment vertical="top"/>
    </xf>
    <xf numFmtId="173" fontId="161" fillId="0" borderId="0">
      <alignment vertical="top"/>
    </xf>
    <xf numFmtId="0" fontId="45" fillId="0" borderId="0" applyNumberFormat="0" applyFill="0" applyBorder="0" applyProtection="0">
      <alignment horizontal="right"/>
    </xf>
    <xf numFmtId="173" fontId="200" fillId="0" borderId="0">
      <alignment horizontal="right"/>
    </xf>
    <xf numFmtId="173" fontId="200" fillId="0" borderId="0">
      <alignment horizontal="right"/>
    </xf>
    <xf numFmtId="173" fontId="200" fillId="0" borderId="0">
      <alignment horizontal="right"/>
    </xf>
    <xf numFmtId="0" fontId="200" fillId="0" borderId="0">
      <alignment horizontal="left"/>
    </xf>
    <xf numFmtId="0" fontId="201" fillId="74" borderId="0" applyNumberFormat="0" applyBorder="0" applyAlignment="0" applyProtection="0"/>
    <xf numFmtId="252" fontId="105" fillId="0" borderId="134" applyNumberFormat="0" applyFont="0" applyFill="0" applyAlignment="0">
      <alignment vertical="center"/>
    </xf>
    <xf numFmtId="0" fontId="105" fillId="0" borderId="134" applyNumberFormat="0" applyFont="0" applyFill="0"/>
    <xf numFmtId="0" fontId="105" fillId="0" borderId="134" applyNumberFormat="0" applyFont="0" applyFill="0"/>
    <xf numFmtId="0" fontId="105" fillId="0" borderId="134" applyNumberFormat="0" applyFont="0" applyFill="0"/>
    <xf numFmtId="0" fontId="105" fillId="0" borderId="134" applyNumberFormat="0" applyFont="0" applyFill="0"/>
    <xf numFmtId="0" fontId="105" fillId="0" borderId="134" applyNumberFormat="0" applyFont="0" applyFill="0"/>
    <xf numFmtId="0" fontId="105" fillId="0" borderId="134" applyNumberFormat="0" applyFont="0" applyFill="0"/>
    <xf numFmtId="0" fontId="105" fillId="0" borderId="134" applyNumberFormat="0" applyFont="0" applyFill="0"/>
    <xf numFmtId="0" fontId="105" fillId="0" borderId="134" applyNumberFormat="0" applyFont="0" applyFill="0"/>
    <xf numFmtId="252" fontId="105" fillId="0" borderId="134" applyNumberFormat="0" applyFont="0" applyFill="0" applyAlignment="0">
      <alignment vertical="center"/>
    </xf>
    <xf numFmtId="0" fontId="105" fillId="0" borderId="134" applyNumberFormat="0" applyFont="0" applyFill="0"/>
    <xf numFmtId="0" fontId="105" fillId="0" borderId="134" applyNumberFormat="0" applyFont="0" applyFill="0"/>
    <xf numFmtId="252" fontId="105" fillId="0" borderId="134" applyNumberFormat="0" applyFont="0" applyFill="0" applyAlignment="0">
      <alignment vertical="center"/>
    </xf>
    <xf numFmtId="0" fontId="105" fillId="0" borderId="134" applyNumberFormat="0" applyFont="0" applyFill="0"/>
    <xf numFmtId="0" fontId="105" fillId="0" borderId="134" applyNumberFormat="0" applyFont="0" applyFill="0"/>
    <xf numFmtId="0" fontId="105" fillId="0" borderId="134" applyNumberFormat="0" applyFont="0" applyFill="0"/>
    <xf numFmtId="0" fontId="105" fillId="0" borderId="134" applyNumberFormat="0" applyFont="0" applyFill="0"/>
    <xf numFmtId="0" fontId="105" fillId="0" borderId="134" applyNumberFormat="0" applyFont="0" applyFill="0"/>
    <xf numFmtId="0" fontId="105" fillId="0" borderId="134" applyNumberFormat="0" applyFont="0" applyFill="0"/>
    <xf numFmtId="0" fontId="105" fillId="0" borderId="134" applyNumberFormat="0" applyFont="0" applyFill="0"/>
    <xf numFmtId="0" fontId="2" fillId="72" borderId="0"/>
    <xf numFmtId="0" fontId="202" fillId="0" borderId="1" applyNumberFormat="0" applyFont="0" applyFill="0" applyAlignment="0" applyProtection="0"/>
    <xf numFmtId="0" fontId="202" fillId="0" borderId="140"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62" applyNumberFormat="0" applyFont="0" applyFill="0" applyAlignment="0" applyProtection="0"/>
    <xf numFmtId="0" fontId="150" fillId="0" borderId="62" applyNumberFormat="0" applyFont="0" applyFill="0" applyAlignment="0" applyProtection="0"/>
    <xf numFmtId="0" fontId="150" fillId="0" borderId="62" applyNumberFormat="0" applyFont="0" applyFill="0" applyAlignment="0" applyProtection="0"/>
    <xf numFmtId="0" fontId="150" fillId="0" borderId="60" applyNumberFormat="0" applyFont="0" applyFill="0" applyAlignment="0" applyProtection="0"/>
    <xf numFmtId="0" fontId="150" fillId="0" borderId="60" applyNumberFormat="0" applyFont="0" applyFill="0" applyAlignment="0" applyProtection="0"/>
    <xf numFmtId="0" fontId="150" fillId="0" borderId="99" applyNumberFormat="0" applyFont="0" applyFill="0" applyAlignment="0" applyProtection="0"/>
    <xf numFmtId="0" fontId="150" fillId="0" borderId="99" applyNumberFormat="0" applyFont="0" applyFill="0" applyAlignment="0" applyProtection="0"/>
    <xf numFmtId="0" fontId="150" fillId="0" borderId="99" applyNumberFormat="0" applyFont="0" applyFill="0" applyAlignment="0" applyProtection="0"/>
    <xf numFmtId="0" fontId="150" fillId="0" borderId="99" applyNumberFormat="0" applyFont="0" applyFill="0" applyAlignment="0" applyProtection="0"/>
    <xf numFmtId="0" fontId="150" fillId="0" borderId="99" applyNumberFormat="0" applyFont="0" applyFill="0" applyAlignment="0" applyProtection="0"/>
    <xf numFmtId="0" fontId="150" fillId="0" borderId="99" applyNumberFormat="0" applyFont="0" applyFill="0" applyAlignment="0" applyProtection="0"/>
    <xf numFmtId="253" fontId="2" fillId="0" borderId="68">
      <alignment horizontal="left"/>
    </xf>
    <xf numFmtId="253" fontId="2" fillId="0" borderId="68">
      <alignment horizontal="left"/>
    </xf>
    <xf numFmtId="253" fontId="2" fillId="0" borderId="68">
      <alignment horizontal="left"/>
    </xf>
    <xf numFmtId="253" fontId="2" fillId="0" borderId="68">
      <alignment horizontal="left"/>
    </xf>
    <xf numFmtId="253" fontId="2" fillId="0" borderId="68">
      <alignment horizontal="left"/>
    </xf>
    <xf numFmtId="253" fontId="2" fillId="0" borderId="68">
      <alignment horizontal="left"/>
    </xf>
    <xf numFmtId="253" fontId="2" fillId="0" borderId="68">
      <alignment horizontal="left"/>
    </xf>
    <xf numFmtId="253" fontId="2" fillId="0" borderId="68">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3"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3" borderId="136" applyNumberFormat="0" applyAlignment="0" applyProtection="0"/>
    <xf numFmtId="0" fontId="21" fillId="63" borderId="136" applyNumberFormat="0" applyAlignment="0" applyProtection="0"/>
    <xf numFmtId="0" fontId="21" fillId="63" borderId="136" applyNumberFormat="0" applyAlignment="0" applyProtection="0"/>
    <xf numFmtId="0" fontId="21" fillId="68" borderId="136" applyNumberFormat="0" applyAlignment="0" applyProtection="0"/>
    <xf numFmtId="0" fontId="21" fillId="63" borderId="136" applyNumberFormat="0" applyAlignment="0" applyProtection="0"/>
    <xf numFmtId="0" fontId="21" fillId="63" borderId="136" applyNumberFormat="0" applyAlignment="0" applyProtection="0"/>
    <xf numFmtId="0" fontId="204" fillId="109" borderId="136" applyNumberFormat="0" applyAlignment="0" applyProtection="0"/>
    <xf numFmtId="0" fontId="146" fillId="8" borderId="26" applyNumberFormat="0" applyAlignment="0" applyProtection="0"/>
    <xf numFmtId="3" fontId="45" fillId="41" borderId="62">
      <protection hidden="1"/>
    </xf>
    <xf numFmtId="0" fontId="204" fillId="109" borderId="136" applyNumberFormat="0" applyAlignment="0" applyProtection="0"/>
    <xf numFmtId="0" fontId="23" fillId="63" borderId="136" applyNumberFormat="0" applyAlignment="0" applyProtection="0"/>
    <xf numFmtId="0" fontId="23" fillId="63" borderId="136" applyNumberFormat="0" applyAlignment="0" applyProtection="0"/>
    <xf numFmtId="0" fontId="23" fillId="63" borderId="136" applyNumberFormat="0" applyAlignment="0" applyProtection="0"/>
    <xf numFmtId="0" fontId="23" fillId="63"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04" fillId="109" borderId="136" applyNumberFormat="0" applyAlignment="0" applyProtection="0"/>
    <xf numFmtId="0" fontId="23" fillId="63" borderId="136" applyNumberFormat="0" applyAlignment="0" applyProtection="0"/>
    <xf numFmtId="0" fontId="23" fillId="63" borderId="136" applyNumberFormat="0" applyAlignment="0" applyProtection="0"/>
    <xf numFmtId="0" fontId="204" fillId="109" borderId="136" applyNumberFormat="0" applyAlignment="0" applyProtection="0"/>
    <xf numFmtId="0" fontId="204" fillId="109" borderId="136" applyNumberFormat="0" applyAlignment="0" applyProtection="0"/>
    <xf numFmtId="0" fontId="23" fillId="63" borderId="136" applyNumberFormat="0" applyAlignment="0" applyProtection="0"/>
    <xf numFmtId="0" fontId="23" fillId="63" borderId="136" applyNumberFormat="0" applyAlignment="0" applyProtection="0"/>
    <xf numFmtId="0" fontId="23" fillId="63" borderId="136"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64" fontId="19" fillId="112" borderId="0" applyNumberFormat="0" applyFont="0" applyBorder="0" applyAlignment="0">
      <protection locked="0"/>
    </xf>
    <xf numFmtId="164" fontId="19" fillId="112" borderId="0" applyNumberFormat="0" applyFont="0" applyBorder="0" applyAlignment="0">
      <protection locked="0"/>
    </xf>
    <xf numFmtId="0" fontId="52" fillId="0" borderId="39" applyNumberFormat="0" applyFill="0" applyAlignment="0" applyProtection="0"/>
    <xf numFmtId="0" fontId="24" fillId="64"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24" fillId="113" borderId="34" applyNumberFormat="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2" applyBorder="0"/>
    <xf numFmtId="260" fontId="206" fillId="0" borderId="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113" borderId="34" applyNumberFormat="0" applyAlignment="0" applyProtection="0"/>
    <xf numFmtId="0" fontId="26" fillId="113" borderId="34" applyNumberFormat="0" applyAlignment="0" applyProtection="0"/>
    <xf numFmtId="0" fontId="26" fillId="113" borderId="34" applyNumberFormat="0" applyAlignment="0" applyProtection="0"/>
    <xf numFmtId="0" fontId="26" fillId="113" borderId="34" applyNumberFormat="0" applyAlignment="0" applyProtection="0"/>
    <xf numFmtId="0" fontId="24" fillId="64" borderId="34" applyNumberFormat="0" applyAlignment="0" applyProtection="0"/>
    <xf numFmtId="0" fontId="24"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vertical="center"/>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xf>
    <xf numFmtId="3" fontId="207" fillId="69" borderId="115"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41"/>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5"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25">
      <alignment vertical="center"/>
    </xf>
    <xf numFmtId="201" fontId="2" fillId="0" borderId="0" applyFont="0" applyFill="0" applyBorder="0" applyAlignment="0" applyProtection="0"/>
    <xf numFmtId="3" fontId="210"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5">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25">
      <alignment vertical="center"/>
    </xf>
    <xf numFmtId="201" fontId="2" fillId="0" borderId="0" applyFont="0" applyFill="0" applyBorder="0" applyAlignment="0" applyProtection="0"/>
    <xf numFmtId="3" fontId="210"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5">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25">
      <alignment vertical="center"/>
    </xf>
    <xf numFmtId="201" fontId="2" fillId="0" borderId="0" applyFont="0" applyFill="0" applyBorder="0" applyAlignment="0" applyProtection="0"/>
    <xf numFmtId="3" fontId="210"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25">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25">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25">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25">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9" fillId="73" borderId="142" applyNumberFormat="0" applyFont="0" applyAlignment="0" applyProtection="0"/>
    <xf numFmtId="0" fontId="29" fillId="73" borderId="142" applyNumberFormat="0" applyFont="0" applyAlignment="0" applyProtection="0"/>
    <xf numFmtId="0" fontId="29" fillId="73" borderId="142" applyNumberFormat="0" applyFont="0" applyAlignment="0" applyProtection="0"/>
    <xf numFmtId="3" fontId="210" fillId="0" borderId="125">
      <alignment vertical="center"/>
    </xf>
    <xf numFmtId="0" fontId="29" fillId="73" borderId="142" applyNumberFormat="0" applyFont="0" applyAlignment="0" applyProtection="0"/>
    <xf numFmtId="0" fontId="29"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71" fillId="73" borderId="142" applyNumberFormat="0" applyFont="0" applyAlignment="0" applyProtection="0"/>
    <xf numFmtId="164" fontId="2" fillId="0" borderId="0" applyFont="0" applyFill="0" applyBorder="0" applyAlignment="0" applyProtection="0"/>
    <xf numFmtId="164" fontId="2" fillId="0" borderId="0" applyFont="0" applyFill="0" applyBorder="0" applyAlignment="0" applyProtection="0"/>
    <xf numFmtId="173" fontId="218" fillId="0" borderId="0" applyFill="0" applyBorder="0">
      <alignment horizontal="left"/>
    </xf>
    <xf numFmtId="0" fontId="219" fillId="115" borderId="0"/>
    <xf numFmtId="0" fontId="24" fillId="64" borderId="34"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19" applyNumberFormat="0" applyFill="0" applyBorder="0" applyAlignment="0" applyProtection="0">
      <alignment horizontal="center"/>
      <protection locked="0"/>
    </xf>
    <xf numFmtId="0" fontId="222" fillId="0" borderId="119" applyNumberFormat="0" applyFill="0" applyBorder="0">
      <protection locked="0"/>
    </xf>
    <xf numFmtId="0" fontId="222" fillId="0" borderId="119" applyNumberFormat="0" applyFill="0" applyBorder="0">
      <protection locked="0"/>
    </xf>
    <xf numFmtId="0" fontId="222" fillId="0" borderId="119" applyNumberFormat="0" applyFill="0" applyBorder="0">
      <protection locked="0"/>
    </xf>
    <xf numFmtId="0" fontId="222" fillId="0" borderId="119" applyNumberFormat="0" applyFill="0" applyBorder="0">
      <protection locked="0"/>
    </xf>
    <xf numFmtId="0" fontId="222" fillId="0" borderId="119" applyNumberFormat="0" applyFill="0" applyBorder="0">
      <protection locked="0"/>
    </xf>
    <xf numFmtId="0" fontId="222" fillId="0" borderId="119" applyNumberFormat="0" applyFill="0" applyBorder="0">
      <protection locked="0"/>
    </xf>
    <xf numFmtId="0" fontId="222" fillId="0" borderId="119" applyNumberFormat="0" applyFill="0" applyBorder="0">
      <protection locked="0"/>
    </xf>
    <xf numFmtId="0" fontId="222" fillId="0" borderId="119" applyNumberFormat="0" applyFill="0" applyBorder="0">
      <protection locked="0"/>
    </xf>
    <xf numFmtId="0" fontId="221" fillId="0" borderId="119" applyNumberFormat="0" applyFill="0" applyBorder="0" applyAlignment="0" applyProtection="0">
      <alignment horizontal="center"/>
      <protection locked="0"/>
    </xf>
    <xf numFmtId="0" fontId="221" fillId="0" borderId="119" applyNumberFormat="0" applyFill="0" applyBorder="0" applyAlignment="0" applyProtection="0">
      <alignment horizontal="center"/>
      <protection locked="0"/>
    </xf>
    <xf numFmtId="3" fontId="210" fillId="0" borderId="125">
      <alignment vertical="center"/>
    </xf>
    <xf numFmtId="0" fontId="221" fillId="0" borderId="119" applyNumberFormat="0" applyFill="0" applyBorder="0" applyAlignment="0" applyProtection="0">
      <alignment horizontal="center"/>
      <protection locked="0"/>
    </xf>
    <xf numFmtId="0" fontId="221" fillId="0" borderId="119" applyNumberFormat="0" applyFill="0" applyBorder="0" applyAlignment="0" applyProtection="0">
      <alignment horizontal="center"/>
      <protection locked="0"/>
    </xf>
    <xf numFmtId="3" fontId="210" fillId="0" borderId="125">
      <alignment vertical="center"/>
    </xf>
    <xf numFmtId="0" fontId="222" fillId="0" borderId="119" applyNumberFormat="0" applyFill="0" applyBorder="0">
      <protection locked="0"/>
    </xf>
    <xf numFmtId="0" fontId="222" fillId="0" borderId="119" applyNumberFormat="0" applyFill="0" applyBorder="0">
      <protection locked="0"/>
    </xf>
    <xf numFmtId="3" fontId="210" fillId="0" borderId="125">
      <alignment vertical="center"/>
    </xf>
    <xf numFmtId="0" fontId="222" fillId="0" borderId="119" applyNumberFormat="0" applyFill="0" applyBorder="0">
      <protection locked="0"/>
    </xf>
    <xf numFmtId="0" fontId="222" fillId="0" borderId="119" applyNumberFormat="0" applyFill="0" applyBorder="0">
      <protection locked="0"/>
    </xf>
    <xf numFmtId="3" fontId="210" fillId="0" borderId="125">
      <alignment vertical="center"/>
    </xf>
    <xf numFmtId="0" fontId="222" fillId="0" borderId="119" applyNumberFormat="0" applyFill="0" applyBorder="0">
      <protection locked="0"/>
    </xf>
    <xf numFmtId="0" fontId="222" fillId="0" borderId="119" applyNumberFormat="0" applyFill="0" applyBorder="0">
      <protection locked="0"/>
    </xf>
    <xf numFmtId="0" fontId="222" fillId="0" borderId="119" applyNumberFormat="0" applyFill="0" applyBorder="0">
      <protection locked="0"/>
    </xf>
    <xf numFmtId="0" fontId="222" fillId="0" borderId="119" applyNumberFormat="0" applyFill="0" applyBorder="0">
      <protection locked="0"/>
    </xf>
    <xf numFmtId="3" fontId="210" fillId="0" borderId="125">
      <alignment vertical="center"/>
    </xf>
    <xf numFmtId="3" fontId="223" fillId="0" borderId="143" applyNumberFormat="0" applyAlignment="0">
      <alignment vertical="center"/>
    </xf>
    <xf numFmtId="0" fontId="223" fillId="0" borderId="143" applyNumberFormat="0"/>
    <xf numFmtId="0" fontId="223" fillId="0" borderId="143" applyNumberFormat="0"/>
    <xf numFmtId="0" fontId="223" fillId="0" borderId="143" applyNumberFormat="0"/>
    <xf numFmtId="0" fontId="223" fillId="0" borderId="143" applyNumberFormat="0"/>
    <xf numFmtId="0" fontId="223" fillId="0" borderId="143" applyNumberFormat="0"/>
    <xf numFmtId="0" fontId="223" fillId="0" borderId="143" applyNumberFormat="0"/>
    <xf numFmtId="0" fontId="223" fillId="0" borderId="143" applyNumberFormat="0"/>
    <xf numFmtId="0" fontId="223" fillId="0" borderId="143" applyNumberFormat="0"/>
    <xf numFmtId="0" fontId="223" fillId="0" borderId="143" applyNumberFormat="0"/>
    <xf numFmtId="0" fontId="223" fillId="0" borderId="143" applyNumberFormat="0"/>
    <xf numFmtId="3" fontId="210" fillId="0" borderId="125">
      <alignment vertical="center"/>
    </xf>
    <xf numFmtId="0" fontId="223" fillId="0" borderId="143" applyNumberFormat="0"/>
    <xf numFmtId="0" fontId="223" fillId="0" borderId="143" applyNumberFormat="0"/>
    <xf numFmtId="0" fontId="223" fillId="0" borderId="143" applyNumberFormat="0"/>
    <xf numFmtId="0" fontId="223" fillId="0" borderId="143" applyNumberFormat="0"/>
    <xf numFmtId="0" fontId="223" fillId="0" borderId="143" applyNumberFormat="0"/>
    <xf numFmtId="0" fontId="223" fillId="0" borderId="143" applyNumberFormat="0"/>
    <xf numFmtId="0" fontId="223" fillId="0" borderId="143" applyNumberFormat="0"/>
    <xf numFmtId="0" fontId="223" fillId="0" borderId="143"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25">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25">
      <alignment vertical="center"/>
    </xf>
    <xf numFmtId="196" fontId="2" fillId="0" borderId="0" applyFont="0" applyFill="0" applyBorder="0" applyAlignment="0" applyProtection="0"/>
    <xf numFmtId="196"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25">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25">
      <alignment vertical="center"/>
    </xf>
    <xf numFmtId="3" fontId="210" fillId="0" borderId="125">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25">
      <alignment vertical="center"/>
    </xf>
    <xf numFmtId="3" fontId="210" fillId="0" borderId="125">
      <alignment vertical="center"/>
    </xf>
    <xf numFmtId="267" fontId="163" fillId="0" borderId="0" applyFont="0" applyFill="0" applyBorder="0" applyProtection="0"/>
    <xf numFmtId="267" fontId="163" fillId="0" borderId="0" applyFont="0" applyFill="0" applyBorder="0" applyProtection="0"/>
    <xf numFmtId="3" fontId="210" fillId="0" borderId="125">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25">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267" fontId="163" fillId="0" borderId="0" applyFont="0" applyFill="0" applyBorder="0" applyProtection="0"/>
    <xf numFmtId="3" fontId="210" fillId="0" borderId="125">
      <alignment vertical="center"/>
    </xf>
    <xf numFmtId="267" fontId="163" fillId="0" borderId="0" applyFont="0" applyFill="0" applyBorder="0" applyProtection="0"/>
    <xf numFmtId="267" fontId="163" fillId="0" borderId="0" applyFont="0" applyFill="0" applyBorder="0" applyProtection="0"/>
    <xf numFmtId="3" fontId="210" fillId="0" borderId="125">
      <alignment vertical="center"/>
    </xf>
    <xf numFmtId="197" fontId="2" fillId="0" borderId="0" applyFont="0" applyFill="0" applyBorder="0" applyAlignment="0" applyProtection="0"/>
    <xf numFmtId="3" fontId="210" fillId="0" borderId="125">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25">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25">
      <alignment vertical="center"/>
    </xf>
    <xf numFmtId="3" fontId="210" fillId="0" borderId="125">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25">
      <alignment vertical="center"/>
    </xf>
    <xf numFmtId="268" fontId="225" fillId="0" borderId="0"/>
    <xf numFmtId="3" fontId="210" fillId="0" borderId="125">
      <alignment vertical="center"/>
    </xf>
    <xf numFmtId="268" fontId="225" fillId="0" borderId="0"/>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25">
      <alignment vertical="center"/>
    </xf>
    <xf numFmtId="3" fontId="210" fillId="0" borderId="125">
      <alignment vertical="center"/>
    </xf>
    <xf numFmtId="0" fontId="225" fillId="0" borderId="0"/>
    <xf numFmtId="0" fontId="2" fillId="0" borderId="0" applyNumberFormat="0" applyFont="0" applyFill="0" applyBorder="0" applyAlignment="0" applyProtection="0"/>
    <xf numFmtId="3" fontId="210" fillId="0" borderId="125">
      <alignment vertical="center"/>
    </xf>
    <xf numFmtId="0" fontId="225" fillId="0" borderId="0"/>
    <xf numFmtId="3" fontId="210" fillId="0" borderId="125">
      <alignment vertical="center"/>
    </xf>
    <xf numFmtId="0" fontId="225" fillId="0" borderId="0"/>
    <xf numFmtId="3" fontId="210" fillId="0" borderId="125">
      <alignment vertical="center"/>
    </xf>
    <xf numFmtId="0" fontId="225" fillId="0" borderId="0"/>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0" fontId="225" fillId="0" borderId="0"/>
    <xf numFmtId="0" fontId="225" fillId="0" borderId="0"/>
    <xf numFmtId="3" fontId="210" fillId="0" borderId="125">
      <alignment vertical="center"/>
    </xf>
    <xf numFmtId="3" fontId="210" fillId="0" borderId="125">
      <alignment vertical="center"/>
    </xf>
    <xf numFmtId="0" fontId="225" fillId="0" borderId="0"/>
    <xf numFmtId="3" fontId="210" fillId="0" borderId="125">
      <alignment vertical="center"/>
    </xf>
    <xf numFmtId="0" fontId="225" fillId="0" borderId="0"/>
    <xf numFmtId="0" fontId="225" fillId="0" borderId="0"/>
    <xf numFmtId="3" fontId="210" fillId="0" borderId="125">
      <alignment vertical="center"/>
    </xf>
    <xf numFmtId="3" fontId="210" fillId="0" borderId="125">
      <alignment vertical="center"/>
    </xf>
    <xf numFmtId="0" fontId="225" fillId="0" borderId="0"/>
    <xf numFmtId="3" fontId="210" fillId="0" borderId="125">
      <alignment vertical="center"/>
    </xf>
    <xf numFmtId="268" fontId="225" fillId="0" borderId="0"/>
    <xf numFmtId="3" fontId="210" fillId="0" borderId="125">
      <alignment vertical="center"/>
    </xf>
    <xf numFmtId="268" fontId="225" fillId="0" borderId="0"/>
    <xf numFmtId="268" fontId="225" fillId="0" borderId="0"/>
    <xf numFmtId="3" fontId="210" fillId="0" borderId="125">
      <alignment vertical="center"/>
    </xf>
    <xf numFmtId="3" fontId="210" fillId="0" borderId="125">
      <alignment vertical="center"/>
    </xf>
    <xf numFmtId="0" fontId="225" fillId="0" borderId="0"/>
    <xf numFmtId="0" fontId="225" fillId="0" borderId="0"/>
    <xf numFmtId="3" fontId="210" fillId="0" borderId="125">
      <alignment vertical="center"/>
    </xf>
    <xf numFmtId="0" fontId="225" fillId="0" borderId="0"/>
    <xf numFmtId="3" fontId="210" fillId="0" borderId="125">
      <alignment vertical="center"/>
    </xf>
    <xf numFmtId="0" fontId="225" fillId="0" borderId="0"/>
    <xf numFmtId="3" fontId="210" fillId="0" borderId="125">
      <alignment vertical="center"/>
    </xf>
    <xf numFmtId="0" fontId="225" fillId="0" borderId="0"/>
    <xf numFmtId="3" fontId="210" fillId="0" borderId="125">
      <alignment vertical="center"/>
    </xf>
    <xf numFmtId="3" fontId="210" fillId="0" borderId="125">
      <alignment vertical="center"/>
    </xf>
    <xf numFmtId="0" fontId="225" fillId="0" borderId="0"/>
    <xf numFmtId="3" fontId="210" fillId="0" borderId="125">
      <alignment vertical="center"/>
    </xf>
    <xf numFmtId="0" fontId="225" fillId="0" borderId="0"/>
    <xf numFmtId="0" fontId="225" fillId="0" borderId="0"/>
    <xf numFmtId="3" fontId="210" fillId="0" borderId="125">
      <alignment vertical="center"/>
    </xf>
    <xf numFmtId="3" fontId="210" fillId="0" borderId="125">
      <alignment vertical="center"/>
    </xf>
    <xf numFmtId="0" fontId="225" fillId="0" borderId="0"/>
    <xf numFmtId="3" fontId="210" fillId="0" borderId="125">
      <alignment vertical="center"/>
    </xf>
    <xf numFmtId="268" fontId="225" fillId="0" borderId="0"/>
    <xf numFmtId="268" fontId="225" fillId="0" borderId="0"/>
    <xf numFmtId="3" fontId="210" fillId="0" borderId="125">
      <alignment vertical="center"/>
    </xf>
    <xf numFmtId="268" fontId="225" fillId="0" borderId="0"/>
    <xf numFmtId="3" fontId="210" fillId="0" borderId="125">
      <alignment vertical="center"/>
    </xf>
    <xf numFmtId="268" fontId="225" fillId="0" borderId="0"/>
    <xf numFmtId="3" fontId="210" fillId="0" borderId="125">
      <alignment vertical="center"/>
    </xf>
    <xf numFmtId="268" fontId="225" fillId="0" borderId="0"/>
    <xf numFmtId="3" fontId="210" fillId="0" borderId="125">
      <alignment vertical="center"/>
    </xf>
    <xf numFmtId="3" fontId="210" fillId="0" borderId="125">
      <alignment vertical="center"/>
    </xf>
    <xf numFmtId="268" fontId="225" fillId="0" borderId="0"/>
    <xf numFmtId="3" fontId="210" fillId="0" borderId="125">
      <alignment vertical="center"/>
    </xf>
    <xf numFmtId="268" fontId="225" fillId="0" borderId="0"/>
    <xf numFmtId="268" fontId="225" fillId="0" borderId="0"/>
    <xf numFmtId="3" fontId="210" fillId="0" borderId="125">
      <alignment vertical="center"/>
    </xf>
    <xf numFmtId="3" fontId="210" fillId="0" borderId="125">
      <alignment vertical="center"/>
    </xf>
    <xf numFmtId="268" fontId="225" fillId="0" borderId="0"/>
    <xf numFmtId="3" fontId="210" fillId="0" borderId="125">
      <alignment vertical="center"/>
    </xf>
    <xf numFmtId="268" fontId="225" fillId="0" borderId="0"/>
    <xf numFmtId="3" fontId="210" fillId="0" borderId="125">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44" applyNumberFormat="0" applyFont="0" applyBorder="0" applyAlignment="0" applyProtection="0">
      <alignment horizontal="centerContinuous"/>
    </xf>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2" fillId="0" borderId="0" applyNumberFormat="0" applyFont="0" applyFill="0" applyBorder="0" applyAlignment="0" applyProtection="0"/>
    <xf numFmtId="0" fontId="9" fillId="69" borderId="144" applyNumberFormat="0" applyFont="0" applyBorder="0" applyProtection="0"/>
    <xf numFmtId="3" fontId="210" fillId="0" borderId="125">
      <alignment vertical="center"/>
    </xf>
    <xf numFmtId="0" fontId="2" fillId="0" borderId="0" applyNumberFormat="0" applyFont="0" applyFill="0" applyBorder="0" applyAlignment="0" applyProtection="0"/>
    <xf numFmtId="0" fontId="9" fillId="69" borderId="144" applyNumberFormat="0" applyFont="0" applyBorder="0" applyProtection="0"/>
    <xf numFmtId="3" fontId="210" fillId="0" borderId="125">
      <alignment vertical="center"/>
    </xf>
    <xf numFmtId="0" fontId="9" fillId="69" borderId="144" applyNumberFormat="0" applyFont="0" applyBorder="0" applyProtection="0"/>
    <xf numFmtId="0" fontId="9" fillId="69" borderId="144" applyNumberFormat="0" applyFont="0" applyBorder="0" applyProtection="0"/>
    <xf numFmtId="3" fontId="210" fillId="0" borderId="125">
      <alignment vertical="center"/>
    </xf>
    <xf numFmtId="0" fontId="9" fillId="69" borderId="144" applyNumberFormat="0" applyFont="0" applyBorder="0" applyProtection="0"/>
    <xf numFmtId="0" fontId="9" fillId="69" borderId="144" applyNumberFormat="0" applyFont="0" applyBorder="0" applyProtection="0"/>
    <xf numFmtId="3" fontId="210" fillId="0" borderId="125">
      <alignment vertical="center"/>
    </xf>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25">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98" applyNumberFormat="0" applyBorder="0">
      <alignment horizontal="left"/>
    </xf>
    <xf numFmtId="0" fontId="228" fillId="119" borderId="98" applyNumberFormat="0" applyBorder="0">
      <alignment horizontal="left"/>
    </xf>
    <xf numFmtId="0" fontId="228" fillId="119" borderId="98" applyNumberFormat="0" applyBorder="0">
      <alignment horizontal="left"/>
    </xf>
    <xf numFmtId="0" fontId="228" fillId="119" borderId="98" applyNumberFormat="0" applyBorder="0">
      <alignment horizontal="left"/>
    </xf>
    <xf numFmtId="0" fontId="228" fillId="119" borderId="98" applyNumberFormat="0" applyBorder="0">
      <alignment horizontal="left"/>
    </xf>
    <xf numFmtId="0" fontId="228" fillId="119" borderId="98" applyNumberFormat="0" applyBorder="0">
      <alignment horizontal="left"/>
    </xf>
    <xf numFmtId="0" fontId="228" fillId="119" borderId="98" applyNumberFormat="0" applyBorder="0">
      <alignment horizontal="left"/>
    </xf>
    <xf numFmtId="0" fontId="228" fillId="119" borderId="98"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98" applyNumberFormat="0" applyBorder="0">
      <alignment horizontal="left"/>
    </xf>
    <xf numFmtId="0" fontId="228" fillId="119" borderId="98" applyNumberFormat="0" applyBorder="0">
      <alignment horizontal="left"/>
    </xf>
    <xf numFmtId="0" fontId="228" fillId="119" borderId="98" applyNumberFormat="0" applyBorder="0">
      <alignment horizontal="left"/>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28" fillId="119" borderId="98" applyNumberFormat="0" applyBorder="0">
      <alignment horizontal="left"/>
    </xf>
    <xf numFmtId="0" fontId="228" fillId="119" borderId="98" applyNumberFormat="0" applyBorder="0">
      <alignment horizontal="left"/>
    </xf>
    <xf numFmtId="3" fontId="210" fillId="0" borderId="125">
      <alignment vertical="center"/>
    </xf>
    <xf numFmtId="0" fontId="228" fillId="119" borderId="98" applyNumberFormat="0" applyBorder="0">
      <alignment horizontal="left"/>
    </xf>
    <xf numFmtId="0" fontId="228" fillId="119" borderId="98" applyNumberFormat="0" applyBorder="0">
      <alignment horizontal="left"/>
    </xf>
    <xf numFmtId="0" fontId="228" fillId="119" borderId="98" applyNumberFormat="0" applyBorder="0">
      <alignment horizontal="left"/>
    </xf>
    <xf numFmtId="0" fontId="228" fillId="119" borderId="98" applyNumberFormat="0" applyBorder="0">
      <alignment horizontal="left"/>
    </xf>
    <xf numFmtId="0" fontId="228" fillId="119" borderId="98" applyNumberFormat="0" applyBorder="0">
      <alignment horizontal="left"/>
    </xf>
    <xf numFmtId="3" fontId="210" fillId="0" borderId="125">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25">
      <alignment vertical="center"/>
    </xf>
    <xf numFmtId="0" fontId="212" fillId="0" borderId="0">
      <alignment horizontal="left" vertical="center" wrapText="1"/>
    </xf>
    <xf numFmtId="3" fontId="210" fillId="0" borderId="125">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25">
      <alignment vertical="center"/>
    </xf>
    <xf numFmtId="22" fontId="29" fillId="0" borderId="0" applyFill="0" applyBorder="0" applyAlignment="0"/>
    <xf numFmtId="3" fontId="210" fillId="0" borderId="125">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25">
      <alignment vertical="center"/>
    </xf>
    <xf numFmtId="173" fontId="202" fillId="0" borderId="0" applyFont="0" applyFill="0" applyBorder="0" applyProtection="0">
      <alignment horizontal="right"/>
    </xf>
    <xf numFmtId="180"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25">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25">
      <alignment vertical="center"/>
    </xf>
    <xf numFmtId="0" fontId="232" fillId="0" borderId="0"/>
    <xf numFmtId="0" fontId="2" fillId="0" borderId="62" applyFill="0" applyProtection="0">
      <alignment horizontal="centerContinuous"/>
    </xf>
    <xf numFmtId="0" fontId="2" fillId="0" borderId="62" applyFill="0" applyProtection="0">
      <alignment horizontal="centerContinuous"/>
    </xf>
    <xf numFmtId="0" fontId="2" fillId="0" borderId="62" applyFill="0" applyProtection="0">
      <alignment horizontal="centerContinuous"/>
    </xf>
    <xf numFmtId="0" fontId="2" fillId="0" borderId="62" applyFill="0" applyProtection="0">
      <alignment horizontal="centerContinuous"/>
    </xf>
    <xf numFmtId="0" fontId="2" fillId="0" borderId="62" applyFill="0" applyProtection="0">
      <alignment horizontal="centerContinuous"/>
    </xf>
    <xf numFmtId="0" fontId="2" fillId="0" borderId="62" applyFill="0" applyProtection="0">
      <alignment horizontal="centerContinuous"/>
    </xf>
    <xf numFmtId="0" fontId="2" fillId="0" borderId="62" applyFill="0" applyProtection="0">
      <alignment horizontal="centerContinuous"/>
    </xf>
    <xf numFmtId="0" fontId="2" fillId="0" borderId="62" applyFill="0" applyProtection="0">
      <alignment horizontal="centerContinuous"/>
    </xf>
    <xf numFmtId="0" fontId="2" fillId="0" borderId="62" applyFill="0" applyProtection="0">
      <alignment horizontal="centerContinuous"/>
    </xf>
    <xf numFmtId="0" fontId="2" fillId="0" borderId="62"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62" applyFill="0" applyProtection="0">
      <alignment horizontal="centerContinuous"/>
    </xf>
    <xf numFmtId="3" fontId="210" fillId="0" borderId="125">
      <alignment vertical="center"/>
    </xf>
    <xf numFmtId="0" fontId="2" fillId="0" borderId="0" applyNumberFormat="0" applyFont="0" applyFill="0" applyBorder="0" applyAlignment="0" applyProtection="0"/>
    <xf numFmtId="0" fontId="2" fillId="0" borderId="62" applyFill="0" applyProtection="0">
      <alignment horizontal="centerContinuous"/>
    </xf>
    <xf numFmtId="3" fontId="210" fillId="0" borderId="125">
      <alignment vertical="center"/>
    </xf>
    <xf numFmtId="0" fontId="2" fillId="0" borderId="62" applyFill="0" applyProtection="0">
      <alignment horizontal="centerContinuous"/>
    </xf>
    <xf numFmtId="0" fontId="2" fillId="0" borderId="62" applyFill="0" applyProtection="0">
      <alignment horizontal="centerContinuous"/>
    </xf>
    <xf numFmtId="3" fontId="210" fillId="0" borderId="125">
      <alignment vertical="center"/>
    </xf>
    <xf numFmtId="0" fontId="2" fillId="0" borderId="62" applyFill="0" applyProtection="0">
      <alignment horizontal="centerContinuous"/>
    </xf>
    <xf numFmtId="0" fontId="2" fillId="0" borderId="62" applyFill="0" applyProtection="0">
      <alignment horizontal="centerContinuous"/>
    </xf>
    <xf numFmtId="0" fontId="2" fillId="0" borderId="62" applyFill="0" applyProtection="0">
      <alignment horizontal="centerContinuous"/>
    </xf>
    <xf numFmtId="0" fontId="2" fillId="0" borderId="62" applyFill="0" applyProtection="0">
      <alignment horizontal="centerContinuous"/>
    </xf>
    <xf numFmtId="275" fontId="2" fillId="0" borderId="62" applyFill="0" applyProtection="0">
      <alignment horizontal="centerContinuous"/>
    </xf>
    <xf numFmtId="275" fontId="2" fillId="0" borderId="62" applyFill="0" applyProtection="0">
      <alignment horizontal="centerContinuous"/>
    </xf>
    <xf numFmtId="275" fontId="2" fillId="0" borderId="62" applyFill="0" applyProtection="0">
      <alignment horizontal="centerContinuous"/>
    </xf>
    <xf numFmtId="275" fontId="2" fillId="0" borderId="62" applyFill="0" applyProtection="0">
      <alignment horizontal="centerContinuous"/>
    </xf>
    <xf numFmtId="275" fontId="2" fillId="0" borderId="62" applyFill="0" applyProtection="0">
      <alignment horizontal="centerContinuous"/>
    </xf>
    <xf numFmtId="275" fontId="2" fillId="0" borderId="62" applyFill="0" applyProtection="0">
      <alignment horizontal="centerContinuous"/>
    </xf>
    <xf numFmtId="275" fontId="2" fillId="0" borderId="62" applyFill="0" applyProtection="0">
      <alignment horizontal="centerContinuous"/>
    </xf>
    <xf numFmtId="275" fontId="2" fillId="0" borderId="62" applyFill="0" applyProtection="0">
      <alignment horizontal="centerContinuous"/>
    </xf>
    <xf numFmtId="275" fontId="2" fillId="0" borderId="62" applyFill="0" applyProtection="0">
      <alignment horizontal="centerContinuous"/>
    </xf>
    <xf numFmtId="275" fontId="2" fillId="0" borderId="62" applyFill="0" applyProtection="0">
      <alignment horizontal="centerContinuous"/>
    </xf>
    <xf numFmtId="275" fontId="2" fillId="0" borderId="62" applyFill="0" applyProtection="0">
      <alignment horizontal="centerContinuous"/>
    </xf>
    <xf numFmtId="3" fontId="210" fillId="0" borderId="125">
      <alignment vertical="center"/>
    </xf>
    <xf numFmtId="275" fontId="2" fillId="0" borderId="62" applyFill="0" applyProtection="0">
      <alignment horizontal="centerContinuous"/>
    </xf>
    <xf numFmtId="275" fontId="2" fillId="0" borderId="62" applyFill="0" applyProtection="0">
      <alignment horizontal="centerContinuous"/>
    </xf>
    <xf numFmtId="3" fontId="210" fillId="0" borderId="125">
      <alignment vertical="center"/>
    </xf>
    <xf numFmtId="275" fontId="2" fillId="0" borderId="62" applyFill="0" applyProtection="0">
      <alignment horizontal="centerContinuous"/>
    </xf>
    <xf numFmtId="275" fontId="2" fillId="0" borderId="62" applyFill="0" applyProtection="0">
      <alignment horizontal="centerContinuous"/>
    </xf>
    <xf numFmtId="3" fontId="210" fillId="0" borderId="125">
      <alignment vertical="center"/>
    </xf>
    <xf numFmtId="275" fontId="2" fillId="0" borderId="62" applyFill="0" applyProtection="0">
      <alignment horizontal="centerContinuous"/>
    </xf>
    <xf numFmtId="275" fontId="2" fillId="0" borderId="62" applyFill="0" applyProtection="0">
      <alignment horizontal="centerContinuous"/>
    </xf>
    <xf numFmtId="3" fontId="210" fillId="0" borderId="125">
      <alignment vertical="center"/>
    </xf>
    <xf numFmtId="275" fontId="2" fillId="0" borderId="62" applyFill="0" applyProtection="0">
      <alignment horizontal="centerContinuous"/>
    </xf>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233" fillId="120" borderId="11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233" fillId="120" borderId="11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3" fontId="234" fillId="121" borderId="11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45"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4"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17" fontId="238" fillId="117" borderId="98"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10" fontId="239" fillId="0" borderId="128" applyNumberFormat="0" applyAlignment="0">
      <protection locked="0"/>
    </xf>
    <xf numFmtId="0" fontId="49" fillId="42" borderId="136" applyNumberFormat="0" applyAlignment="0" applyProtection="0"/>
    <xf numFmtId="0" fontId="10" fillId="0" borderId="0"/>
    <xf numFmtId="0" fontId="10" fillId="0" borderId="0"/>
    <xf numFmtId="0" fontId="49" fillId="42" borderId="136" applyNumberFormat="0" applyAlignment="0" applyProtection="0"/>
    <xf numFmtId="0" fontId="49" fillId="42" borderId="136" applyNumberFormat="0" applyAlignment="0" applyProtection="0"/>
    <xf numFmtId="0" fontId="49" fillId="42" borderId="136" applyNumberFormat="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25">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25">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25">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25">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25">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25">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25">
      <alignment vertical="center"/>
    </xf>
    <xf numFmtId="0" fontId="242" fillId="0" borderId="0">
      <alignment horizontal="left"/>
    </xf>
    <xf numFmtId="0" fontId="243" fillId="0" borderId="0">
      <alignment horizontal="center" wrapText="1"/>
    </xf>
    <xf numFmtId="0" fontId="242" fillId="0" borderId="14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46">
      <alignment horizontal="right" wrapText="1"/>
    </xf>
    <xf numFmtId="0" fontId="242" fillId="0" borderId="146">
      <alignment horizontal="right" wrapText="1"/>
    </xf>
    <xf numFmtId="0" fontId="242" fillId="0" borderId="146">
      <alignment horizontal="right" wrapText="1"/>
    </xf>
    <xf numFmtId="0" fontId="2" fillId="0" borderId="0" applyNumberFormat="0" applyFont="0" applyFill="0" applyBorder="0" applyAlignment="0" applyProtection="0"/>
    <xf numFmtId="0" fontId="242" fillId="0" borderId="14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46">
      <alignment horizontal="right" wrapText="1"/>
    </xf>
    <xf numFmtId="0" fontId="242" fillId="0" borderId="146">
      <alignment horizontal="right" wrapText="1"/>
    </xf>
    <xf numFmtId="0" fontId="242" fillId="0" borderId="14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297" fontId="244" fillId="0" borderId="146">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46">
      <alignment horizontal="right"/>
    </xf>
    <xf numFmtId="297" fontId="244" fillId="0" borderId="146">
      <alignment horizontal="right"/>
    </xf>
    <xf numFmtId="297" fontId="244" fillId="0" borderId="146">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4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46">
      <alignment horizontal="left"/>
    </xf>
    <xf numFmtId="297" fontId="244" fillId="0" borderId="146">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4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46">
      <alignment horizontal="center"/>
    </xf>
    <xf numFmtId="297" fontId="248" fillId="0" borderId="146">
      <alignment horizontal="center"/>
    </xf>
    <xf numFmtId="0" fontId="2" fillId="0" borderId="0" applyNumberFormat="0" applyFont="0" applyFill="0" applyBorder="0" applyAlignment="0" applyProtection="0"/>
    <xf numFmtId="164"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164" fontId="156" fillId="0" borderId="147"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164" fontId="156" fillId="0" borderId="147"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25">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25">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2">
      <alignment horizontal="centerContinuous"/>
    </xf>
    <xf numFmtId="0" fontId="166" fillId="0" borderId="55"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25">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25">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25">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03" fontId="2" fillId="0" borderId="0" applyFont="0" applyFill="0" applyBorder="0" applyAlignment="0" applyProtection="0"/>
    <xf numFmtId="0" fontId="2" fillId="71" borderId="99" applyNumberFormat="0" applyFont="0" applyAlignment="0" applyProtection="0"/>
    <xf numFmtId="0" fontId="2" fillId="71" borderId="99" applyNumberFormat="0" applyFont="0" applyAlignment="0" applyProtection="0"/>
    <xf numFmtId="0" fontId="2" fillId="71" borderId="99" applyNumberFormat="0" applyFont="0" applyAlignment="0" applyProtection="0"/>
    <xf numFmtId="0" fontId="2" fillId="71" borderId="99" applyNumberFormat="0" applyFont="0" applyAlignment="0" applyProtection="0"/>
    <xf numFmtId="0" fontId="2" fillId="71" borderId="99" applyNumberFormat="0" applyFont="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48">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25">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45" fillId="113" borderId="11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17" applyAlignment="0" applyProtection="0"/>
    <xf numFmtId="0" fontId="45" fillId="113" borderId="117" applyAlignment="0" applyProtection="0"/>
    <xf numFmtId="0" fontId="2" fillId="0" borderId="0" applyNumberFormat="0" applyFont="0" applyFill="0" applyBorder="0" applyAlignment="0" applyProtection="0"/>
    <xf numFmtId="0" fontId="2" fillId="68" borderId="11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5" applyNumberFormat="0" applyFont="0" applyBorder="0" applyProtection="0">
      <alignment horizontal="center" vertical="center"/>
    </xf>
    <xf numFmtId="0" fontId="2" fillId="68" borderId="115" applyNumberFormat="0" applyFont="0" applyBorder="0" applyProtection="0">
      <alignment horizontal="center" vertical="center"/>
    </xf>
    <xf numFmtId="0" fontId="2" fillId="68" borderId="115" applyNumberFormat="0" applyFont="0" applyBorder="0" applyProtection="0">
      <alignment horizontal="center" vertical="center"/>
    </xf>
    <xf numFmtId="0" fontId="2" fillId="68" borderId="115" applyNumberFormat="0" applyFont="0" applyBorder="0" applyProtection="0">
      <alignment horizontal="center" vertic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3" fontId="210" fillId="0" borderId="125">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45" fillId="68" borderId="128"/>
    <xf numFmtId="0" fontId="2" fillId="125" borderId="98" applyNumberFormat="0" applyFont="0" applyBorder="0" applyAlignment="0"/>
    <xf numFmtId="0" fontId="2" fillId="125" borderId="98" applyNumberFormat="0" applyFont="0" applyBorder="0" applyAlignment="0"/>
    <xf numFmtId="0" fontId="2" fillId="125" borderId="98" applyNumberFormat="0" applyFont="0" applyBorder="0" applyAlignment="0"/>
    <xf numFmtId="0" fontId="2" fillId="125" borderId="98" applyNumberFormat="0" applyFont="0" applyBorder="0" applyAlignment="0"/>
    <xf numFmtId="0" fontId="2" fillId="125" borderId="98"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41" fillId="126" borderId="116"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16" applyNumberFormat="0" applyFont="0" applyBorder="0" applyAlignment="0">
      <alignment horizontal="centerContinuous"/>
    </xf>
    <xf numFmtId="0" fontId="41" fillId="126" borderId="116" applyNumberFormat="0" applyFont="0" applyBorder="0" applyAlignment="0">
      <alignment horizontal="centerContinuous"/>
    </xf>
    <xf numFmtId="0" fontId="41" fillId="126" borderId="116" applyNumberFormat="0" applyFont="0" applyBorder="0" applyAlignment="0">
      <alignment horizontal="centerContinuous"/>
    </xf>
    <xf numFmtId="0" fontId="41" fillId="126" borderId="116"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37" fillId="0" borderId="11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64" fillId="109" borderId="0"/>
    <xf numFmtId="0" fontId="38" fillId="0" borderId="36" applyNumberFormat="0" applyFill="0" applyAlignment="0" applyProtection="0"/>
    <xf numFmtId="0" fontId="38" fillId="0" borderId="36" applyNumberFormat="0" applyFill="0" applyAlignment="0" applyProtection="0"/>
    <xf numFmtId="0" fontId="38" fillId="0" borderId="36" applyNumberFormat="0" applyFill="0" applyAlignment="0" applyProtection="0"/>
    <xf numFmtId="0" fontId="38" fillId="0" borderId="36" applyNumberFormat="0" applyFill="0" applyAlignment="0" applyProtection="0"/>
    <xf numFmtId="0" fontId="265" fillId="0" borderId="149" applyNumberFormat="0" applyFill="0" applyAlignment="0" applyProtection="0"/>
    <xf numFmtId="0" fontId="265" fillId="0" borderId="149" applyNumberFormat="0" applyFill="0" applyAlignment="0" applyProtection="0"/>
    <xf numFmtId="0" fontId="265" fillId="0" borderId="149" applyNumberFormat="0" applyFill="0" applyAlignment="0" applyProtection="0"/>
    <xf numFmtId="0" fontId="38" fillId="0" borderId="3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6" applyNumberFormat="0" applyFill="0" applyAlignment="0" applyProtection="0"/>
    <xf numFmtId="0" fontId="38" fillId="0" borderId="36" applyNumberFormat="0" applyFill="0" applyAlignment="0" applyProtection="0"/>
    <xf numFmtId="0" fontId="38" fillId="0" borderId="36"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0" applyNumberFormat="0" applyFill="0" applyAlignment="0" applyProtection="0"/>
    <xf numFmtId="0" fontId="267" fillId="0" borderId="150" applyNumberFormat="0" applyFill="0" applyAlignment="0" applyProtection="0"/>
    <xf numFmtId="0" fontId="267" fillId="0" borderId="150"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51" applyNumberFormat="0" applyFill="0" applyAlignment="0" applyProtection="0"/>
    <xf numFmtId="0" fontId="269" fillId="0" borderId="151" applyNumberFormat="0" applyFill="0" applyAlignment="0" applyProtection="0"/>
    <xf numFmtId="0" fontId="269" fillId="0" borderId="151"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2"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5" applyFont="0" applyProtection="0">
      <alignment horizontal="right"/>
    </xf>
    <xf numFmtId="0" fontId="10" fillId="0" borderId="0"/>
    <xf numFmtId="3" fontId="2" fillId="70" borderId="115" applyFont="0" applyProtection="0">
      <alignment horizontal="right"/>
    </xf>
    <xf numFmtId="0" fontId="2" fillId="0" borderId="0" applyNumberFormat="0" applyFont="0" applyFill="0" applyBorder="0" applyAlignment="0" applyProtection="0"/>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10" fillId="0" borderId="125">
      <alignment vertical="center"/>
    </xf>
    <xf numFmtId="0" fontId="2" fillId="0" borderId="0" applyNumberFormat="0" applyFont="0" applyFill="0" applyBorder="0" applyAlignment="0" applyProtection="0"/>
    <xf numFmtId="0" fontId="10" fillId="0" borderId="0"/>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10" fontId="2" fillId="70" borderId="115" applyFont="0" applyProtection="0">
      <alignment horizontal="right"/>
    </xf>
    <xf numFmtId="0" fontId="10" fillId="0" borderId="0"/>
    <xf numFmtId="10" fontId="2" fillId="70" borderId="115" applyFont="0" applyProtection="0">
      <alignment horizontal="right"/>
    </xf>
    <xf numFmtId="0" fontId="2" fillId="0" borderId="0" applyNumberFormat="0" applyFont="0" applyFill="0" applyBorder="0" applyAlignment="0" applyProtection="0"/>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3" fontId="210" fillId="0" borderId="125">
      <alignment vertical="center"/>
    </xf>
    <xf numFmtId="0" fontId="2" fillId="0" borderId="0" applyNumberFormat="0" applyFont="0" applyFill="0" applyBorder="0" applyAlignment="0" applyProtection="0"/>
    <xf numFmtId="0" fontId="10" fillId="0" borderId="0"/>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9" fontId="2" fillId="70" borderId="115" applyFont="0" applyProtection="0">
      <alignment horizontal="right"/>
    </xf>
    <xf numFmtId="0" fontId="10" fillId="0" borderId="0"/>
    <xf numFmtId="9" fontId="2" fillId="70" borderId="115" applyFont="0" applyProtection="0">
      <alignment horizontal="right"/>
    </xf>
    <xf numFmtId="0" fontId="2" fillId="0" borderId="0" applyNumberFormat="0" applyFont="0" applyFill="0" applyBorder="0" applyAlignment="0" applyProtection="0"/>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3" fontId="210" fillId="0" borderId="125">
      <alignment vertical="center"/>
    </xf>
    <xf numFmtId="0" fontId="2" fillId="0" borderId="0" applyNumberFormat="0" applyFont="0" applyFill="0" applyBorder="0" applyAlignment="0" applyProtection="0"/>
    <xf numFmtId="0" fontId="10" fillId="0" borderId="0"/>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70" borderId="11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6" applyNumberFormat="0" applyFont="0" applyBorder="0" applyAlignment="0" applyProtection="0">
      <alignment horizontal="left"/>
    </xf>
    <xf numFmtId="0" fontId="2" fillId="0" borderId="0" applyNumberFormat="0" applyFont="0" applyFill="0" applyBorder="0" applyAlignment="0" applyProtection="0"/>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3" fontId="210" fillId="0" borderId="125">
      <alignment vertical="center"/>
    </xf>
    <xf numFmtId="0" fontId="2" fillId="0" borderId="0" applyNumberFormat="0" applyFont="0" applyFill="0" applyBorder="0" applyAlignment="0" applyProtection="0"/>
    <xf numFmtId="0" fontId="10" fillId="0" borderId="0"/>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25">
      <alignment vertical="center"/>
    </xf>
    <xf numFmtId="37" fontId="45" fillId="0" borderId="0"/>
    <xf numFmtId="295" fontId="45" fillId="0" borderId="0"/>
    <xf numFmtId="3" fontId="210" fillId="0" borderId="125">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1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15" applyNumberFormat="0" applyBorder="0" applyAlignment="0" applyProtection="0"/>
    <xf numFmtId="0" fontId="10" fillId="0" borderId="0"/>
    <xf numFmtId="10" fontId="19" fillId="107" borderId="115" applyNumberFormat="0" applyBorder="0" applyAlignment="0" applyProtection="0"/>
    <xf numFmtId="10" fontId="19" fillId="107" borderId="115" applyNumberFormat="0" applyBorder="0" applyAlignment="0" applyProtection="0"/>
    <xf numFmtId="10" fontId="19" fillId="107" borderId="115" applyNumberFormat="0" applyBorder="0" applyAlignment="0" applyProtection="0"/>
    <xf numFmtId="10" fontId="19" fillId="107" borderId="115" applyNumberFormat="0" applyBorder="0" applyAlignment="0" applyProtection="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272" fillId="0" borderId="68">
      <protection locked="0"/>
    </xf>
    <xf numFmtId="0" fontId="272" fillId="0" borderId="68">
      <protection locked="0"/>
    </xf>
    <xf numFmtId="3" fontId="210" fillId="0" borderId="125">
      <alignment vertical="center"/>
    </xf>
    <xf numFmtId="0" fontId="272" fillId="0" borderId="68">
      <protection locked="0"/>
    </xf>
    <xf numFmtId="0" fontId="272" fillId="0" borderId="68">
      <protection locked="0"/>
    </xf>
    <xf numFmtId="3" fontId="210" fillId="0" borderId="125">
      <alignment vertical="center"/>
    </xf>
    <xf numFmtId="0" fontId="272" fillId="0" borderId="68">
      <protection locked="0"/>
    </xf>
    <xf numFmtId="0" fontId="272" fillId="0" borderId="68">
      <protection locked="0"/>
    </xf>
    <xf numFmtId="3" fontId="210" fillId="0" borderId="125">
      <alignment vertical="center"/>
    </xf>
    <xf numFmtId="0" fontId="272" fillId="0" borderId="68">
      <protection locked="0"/>
    </xf>
    <xf numFmtId="0" fontId="272" fillId="0" borderId="68">
      <protection locked="0"/>
    </xf>
    <xf numFmtId="3" fontId="210" fillId="0" borderId="125">
      <alignment vertical="center"/>
    </xf>
    <xf numFmtId="0" fontId="10" fillId="0" borderId="0"/>
    <xf numFmtId="0" fontId="10" fillId="0" borderId="0"/>
    <xf numFmtId="0" fontId="49" fillId="72" borderId="13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2" fillId="0" borderId="0" applyNumberFormat="0" applyFont="0" applyFill="0" applyBorder="0" applyAlignment="0" applyProtection="0"/>
    <xf numFmtId="0" fontId="49" fillId="72" borderId="13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2" fillId="0" borderId="0" applyNumberFormat="0" applyFont="0" applyFill="0" applyBorder="0" applyAlignment="0" applyProtection="0"/>
    <xf numFmtId="0" fontId="49" fillId="72" borderId="13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2" fillId="0" borderId="0" applyNumberFormat="0" applyFont="0" applyFill="0" applyBorder="0" applyAlignment="0" applyProtection="0"/>
    <xf numFmtId="0" fontId="272" fillId="0" borderId="68">
      <protection locked="0"/>
    </xf>
    <xf numFmtId="0" fontId="272" fillId="0" borderId="68">
      <protection locked="0"/>
    </xf>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3" fontId="210" fillId="0" borderId="125">
      <alignment vertical="center"/>
    </xf>
    <xf numFmtId="0" fontId="272" fillId="0" borderId="68">
      <protection locked="0"/>
    </xf>
    <xf numFmtId="0" fontId="272" fillId="0" borderId="68">
      <protection locked="0"/>
    </xf>
    <xf numFmtId="3" fontId="210" fillId="0" borderId="125">
      <alignment vertical="center"/>
    </xf>
    <xf numFmtId="0" fontId="272" fillId="0" borderId="68">
      <protection locked="0"/>
    </xf>
    <xf numFmtId="0" fontId="272" fillId="0" borderId="68">
      <protection locked="0"/>
    </xf>
    <xf numFmtId="3" fontId="210" fillId="0" borderId="125">
      <alignment vertical="center"/>
    </xf>
    <xf numFmtId="0" fontId="272" fillId="0" borderId="68">
      <protection locked="0"/>
    </xf>
    <xf numFmtId="0" fontId="272" fillId="0" borderId="68">
      <protection locked="0"/>
    </xf>
    <xf numFmtId="3" fontId="210" fillId="0" borderId="125">
      <alignment vertical="center"/>
    </xf>
    <xf numFmtId="0" fontId="272" fillId="0" borderId="68">
      <protection locked="0"/>
    </xf>
    <xf numFmtId="0" fontId="272" fillId="0" borderId="68">
      <protection locked="0"/>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52">
      <alignment horizontal="right" vertical="center"/>
      <protection locked="0"/>
    </xf>
    <xf numFmtId="310" fontId="272" fillId="88" borderId="152">
      <alignment horizontal="right" vertical="center"/>
      <protection locked="0"/>
    </xf>
    <xf numFmtId="310" fontId="272" fillId="88" borderId="152">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2" fontId="234" fillId="129" borderId="68"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25">
      <alignment vertical="center"/>
    </xf>
    <xf numFmtId="311" fontId="2" fillId="71" borderId="115" applyFont="0" applyAlignment="0">
      <protection locked="0"/>
    </xf>
    <xf numFmtId="0" fontId="10" fillId="0" borderId="0"/>
    <xf numFmtId="311" fontId="2" fillId="71" borderId="115" applyFont="0" applyAlignment="0">
      <protection locked="0"/>
    </xf>
    <xf numFmtId="0" fontId="2" fillId="0" borderId="0" applyNumberFormat="0" applyFont="0" applyFill="0" applyBorder="0" applyAlignment="0" applyProtection="0"/>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 fontId="210" fillId="0" borderId="125">
      <alignment vertical="center"/>
    </xf>
    <xf numFmtId="0" fontId="2" fillId="0" borderId="0" applyNumberFormat="0" applyFont="0" applyFill="0" applyBorder="0" applyAlignment="0" applyProtection="0"/>
    <xf numFmtId="0" fontId="10" fillId="0" borderId="0"/>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 fillId="71" borderId="115" applyFont="0">
      <alignment horizontal="right"/>
      <protection locked="0"/>
    </xf>
    <xf numFmtId="0" fontId="10" fillId="0" borderId="0"/>
    <xf numFmtId="3" fontId="2" fillId="71" borderId="11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5" applyFont="0">
      <alignment horizontal="right" vertical="center"/>
      <protection locked="0"/>
    </xf>
    <xf numFmtId="3" fontId="2" fillId="71" borderId="115" applyFont="0">
      <alignment horizontal="right" vertical="center"/>
      <protection locked="0"/>
    </xf>
    <xf numFmtId="3" fontId="2" fillId="71" borderId="115" applyFont="0">
      <alignment horizontal="right" vertical="center"/>
      <protection locked="0"/>
    </xf>
    <xf numFmtId="3" fontId="2" fillId="71" borderId="115" applyFont="0">
      <alignment horizontal="right" vertical="center"/>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60" fontId="2" fillId="71" borderId="115" applyFont="0">
      <alignment horizontal="right"/>
      <protection locked="0"/>
    </xf>
    <xf numFmtId="0" fontId="10" fillId="0" borderId="0"/>
    <xf numFmtId="260" fontId="2" fillId="71" borderId="115" applyFont="0">
      <alignment horizontal="right"/>
      <protection locked="0"/>
    </xf>
    <xf numFmtId="0" fontId="2" fillId="0" borderId="0" applyNumberFormat="0" applyFont="0" applyFill="0" applyBorder="0" applyAlignment="0" applyProtection="0"/>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10" fontId="2" fillId="71" borderId="115" applyFont="0">
      <alignment horizontal="right"/>
      <protection locked="0"/>
    </xf>
    <xf numFmtId="0" fontId="10" fillId="0" borderId="0"/>
    <xf numFmtId="10" fontId="2" fillId="71" borderId="115" applyFont="0">
      <alignment horizontal="right"/>
      <protection locked="0"/>
    </xf>
    <xf numFmtId="0" fontId="2" fillId="0" borderId="0" applyNumberFormat="0" applyFont="0" applyFill="0" applyBorder="0" applyAlignment="0" applyProtection="0"/>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9" fontId="2" fillId="71" borderId="11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9" applyFont="0">
      <alignment horizontal="right"/>
      <protection locked="0"/>
    </xf>
    <xf numFmtId="9" fontId="2" fillId="71" borderId="119" applyFont="0">
      <alignment horizontal="right"/>
      <protection locked="0"/>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9" applyFont="0">
      <alignment horizontal="right"/>
      <protection locked="0"/>
    </xf>
    <xf numFmtId="9" fontId="2" fillId="71" borderId="119" applyFont="0">
      <alignment horizontal="right"/>
      <protection locked="0"/>
    </xf>
    <xf numFmtId="9" fontId="2" fillId="71" borderId="119" applyFont="0">
      <alignment horizontal="right"/>
      <protection locked="0"/>
    </xf>
    <xf numFmtId="9" fontId="2" fillId="71" borderId="119" applyFont="0">
      <alignment horizontal="right"/>
      <protection locked="0"/>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71" borderId="115" applyFont="0">
      <alignment horizontal="center" wrapText="1"/>
      <protection locked="0"/>
    </xf>
    <xf numFmtId="0" fontId="10" fillId="0" borderId="0"/>
    <xf numFmtId="0" fontId="2" fillId="71" borderId="115" applyFont="0">
      <alignment horizontal="center" wrapText="1"/>
      <protection locked="0"/>
    </xf>
    <xf numFmtId="0" fontId="2" fillId="0" borderId="0" applyNumberFormat="0" applyFont="0" applyFill="0" applyBorder="0" applyAlignment="0" applyProtection="0"/>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3" fontId="210" fillId="0" borderId="125">
      <alignment vertical="center"/>
    </xf>
    <xf numFmtId="0" fontId="2" fillId="0" borderId="0" applyNumberFormat="0" applyFont="0" applyFill="0" applyBorder="0" applyAlignment="0" applyProtection="0"/>
    <xf numFmtId="0" fontId="10" fillId="0" borderId="0"/>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49" fontId="2" fillId="71" borderId="115" applyFont="0" applyAlignment="0">
      <protection locked="0"/>
    </xf>
    <xf numFmtId="0" fontId="10" fillId="0" borderId="0"/>
    <xf numFmtId="0" fontId="10" fillId="0" borderId="0"/>
    <xf numFmtId="3" fontId="210" fillId="0" borderId="125">
      <alignment vertical="center"/>
    </xf>
    <xf numFmtId="0" fontId="10" fillId="0" borderId="0"/>
    <xf numFmtId="0" fontId="10" fillId="0" borderId="0"/>
    <xf numFmtId="49" fontId="2" fillId="71" borderId="115"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17" fontId="161" fillId="0" borderId="68"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17" fontId="229" fillId="96" borderId="153"/>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68"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78" fillId="0" borderId="154" applyNumberFormat="0" applyFill="0" applyAlignment="0" applyProtection="0"/>
    <xf numFmtId="0" fontId="78" fillId="0" borderId="154" applyNumberFormat="0" applyFill="0" applyAlignment="0" applyProtection="0"/>
    <xf numFmtId="0" fontId="78" fillId="0" borderId="154"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25">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26" applyAlignment="0" applyProtection="0">
      <alignment horizontal="centerContinuous"/>
    </xf>
    <xf numFmtId="19" fontId="281" fillId="0" borderId="126" applyAlignment="0" applyProtection="0">
      <alignment horizontal="centerContinuous"/>
    </xf>
    <xf numFmtId="3" fontId="210" fillId="0" borderId="125">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164"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0" fontId="10" fillId="0" borderId="0"/>
    <xf numFmtId="0" fontId="10" fillId="0" borderId="0"/>
    <xf numFmtId="0" fontId="10" fillId="0" borderId="0"/>
    <xf numFmtId="164" fontId="1" fillId="0" borderId="0" applyFont="0" applyFill="0" applyBorder="0" applyAlignment="0" applyProtection="0"/>
    <xf numFmtId="19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3" fontId="210" fillId="0" borderId="125">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165" fontId="1" fillId="0" borderId="0" applyFont="0" applyFill="0" applyBorder="0" applyAlignment="0" applyProtection="0"/>
    <xf numFmtId="0" fontId="10" fillId="0" borderId="0"/>
    <xf numFmtId="165" fontId="1" fillId="0" borderId="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98" applyBorder="0">
      <alignment horizontal="center"/>
      <protection locked="0"/>
    </xf>
    <xf numFmtId="10" fontId="9" fillId="130" borderId="98" applyBorder="0">
      <alignment horizontal="center"/>
      <protection locked="0"/>
    </xf>
    <xf numFmtId="10" fontId="9" fillId="130" borderId="98" applyBorder="0">
      <alignment horizontal="center"/>
      <protection locked="0"/>
    </xf>
    <xf numFmtId="10" fontId="9" fillId="130" borderId="98" applyBorder="0">
      <alignment horizontal="center"/>
      <protection locked="0"/>
    </xf>
    <xf numFmtId="10" fontId="9" fillId="130" borderId="98" applyBorder="0">
      <alignment horizontal="center"/>
      <protection locked="0"/>
    </xf>
    <xf numFmtId="0" fontId="10" fillId="0" borderId="0"/>
    <xf numFmtId="2" fontId="234" fillId="107" borderId="11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27" applyNumberFormat="0" applyFill="0" applyBorder="0" applyAlignment="0"/>
    <xf numFmtId="17" fontId="45" fillId="131" borderId="127" applyNumberFormat="0" applyFill="0" applyBorder="0" applyAlignment="0"/>
    <xf numFmtId="3" fontId="210" fillId="0" borderId="125">
      <alignment vertical="center"/>
    </xf>
    <xf numFmtId="3" fontId="210" fillId="0" borderId="125">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37" fontId="283" fillId="0" borderId="0"/>
    <xf numFmtId="295" fontId="283"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238" fillId="69" borderId="115"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25">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xf numFmtId="0" fontId="2" fillId="0" borderId="0" applyNumberFormat="0" applyFont="0" applyFill="0" applyBorder="0" applyAlignment="0" applyProtection="0"/>
    <xf numFmtId="3" fontId="210" fillId="0" borderId="125">
      <alignment vertical="center"/>
    </xf>
    <xf numFmtId="0" fontId="2" fillId="0" borderId="0"/>
    <xf numFmtId="0" fontId="2" fillId="0" borderId="0" applyNumberFormat="0" applyFont="0" applyFill="0" applyBorder="0" applyAlignment="0" applyProtection="0"/>
    <xf numFmtId="3" fontId="210" fillId="0" borderId="125">
      <alignment vertical="center"/>
    </xf>
    <xf numFmtId="0" fontId="2" fillId="0" borderId="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 fontId="210" fillId="0" borderId="125">
      <alignment vertical="center"/>
    </xf>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284" fillId="104" borderId="118">
      <alignment horizontal="center" vertical="top" wrapText="1"/>
    </xf>
    <xf numFmtId="0" fontId="284" fillId="104" borderId="118">
      <alignment horizontal="center" vertical="top" wrapText="1"/>
    </xf>
    <xf numFmtId="0" fontId="284" fillId="104" borderId="118">
      <alignment horizontal="center" vertical="top" wrapText="1"/>
    </xf>
    <xf numFmtId="0" fontId="284" fillId="104" borderId="11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7"/>
    <xf numFmtId="0" fontId="2" fillId="0" borderId="117"/>
    <xf numFmtId="0" fontId="2" fillId="0" borderId="117"/>
    <xf numFmtId="0" fontId="2" fillId="0" borderId="11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6"/>
    <xf numFmtId="0" fontId="45" fillId="70" borderId="116"/>
    <xf numFmtId="0" fontId="45" fillId="70" borderId="116"/>
    <xf numFmtId="0" fontId="45" fillId="70" borderId="11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8"/>
    <xf numFmtId="0" fontId="45" fillId="0" borderId="98"/>
    <xf numFmtId="0" fontId="45" fillId="0" borderId="9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18">
      <alignment horizontal="center" vertical="top"/>
    </xf>
    <xf numFmtId="0" fontId="284" fillId="132" borderId="11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6"/>
    <xf numFmtId="0" fontId="45" fillId="0" borderId="116"/>
    <xf numFmtId="0" fontId="45" fillId="0" borderId="116"/>
    <xf numFmtId="0" fontId="45" fillId="0" borderId="11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8"/>
    <xf numFmtId="0" fontId="2" fillId="0" borderId="118"/>
    <xf numFmtId="0" fontId="2" fillId="0" borderId="118"/>
    <xf numFmtId="0" fontId="2" fillId="0" borderId="118"/>
    <xf numFmtId="0" fontId="2" fillId="0" borderId="11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19"/>
    <xf numFmtId="0" fontId="285" fillId="70" borderId="11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8">
      <alignment horizontal="center"/>
    </xf>
    <xf numFmtId="0" fontId="2" fillId="0" borderId="98">
      <alignment horizontal="center"/>
    </xf>
    <xf numFmtId="0" fontId="2" fillId="0" borderId="9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18">
      <alignment horizontal="center" vertical="top" wrapText="1"/>
    </xf>
    <xf numFmtId="0" fontId="284" fillId="132" borderId="118">
      <alignment horizontal="center" vertical="top" wrapText="1"/>
    </xf>
    <xf numFmtId="0" fontId="284" fillId="132" borderId="118">
      <alignment horizontal="center" vertical="top" wrapText="1"/>
    </xf>
    <xf numFmtId="0" fontId="284" fillId="132" borderId="11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7"/>
    <xf numFmtId="3" fontId="2" fillId="0" borderId="117"/>
    <xf numFmtId="3" fontId="2" fillId="0" borderId="117"/>
    <xf numFmtId="3" fontId="2" fillId="0" borderId="11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6">
      <alignment horizontal="center"/>
    </xf>
    <xf numFmtId="0" fontId="45" fillId="70" borderId="116">
      <alignment horizontal="center"/>
    </xf>
    <xf numFmtId="0" fontId="45" fillId="70" borderId="116">
      <alignment horizontal="center"/>
    </xf>
    <xf numFmtId="0" fontId="45" fillId="70" borderId="11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7">
      <alignment horizontal="center"/>
    </xf>
    <xf numFmtId="0" fontId="45" fillId="70" borderId="117">
      <alignment horizontal="center"/>
    </xf>
    <xf numFmtId="0" fontId="2" fillId="0" borderId="0" applyNumberFormat="0" applyFont="0" applyFill="0" applyBorder="0" applyAlignment="0" applyProtection="0"/>
    <xf numFmtId="0" fontId="45" fillId="70" borderId="118">
      <alignment horizontal="center"/>
    </xf>
    <xf numFmtId="0" fontId="45" fillId="70" borderId="118">
      <alignment horizontal="center"/>
    </xf>
    <xf numFmtId="0" fontId="45" fillId="70" borderId="118">
      <alignment horizontal="center"/>
    </xf>
    <xf numFmtId="0" fontId="45" fillId="70" borderId="11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8">
      <alignment horizontal="left" vertical="top"/>
    </xf>
    <xf numFmtId="0" fontId="45" fillId="70" borderId="98">
      <alignment horizontal="left" vertical="top"/>
    </xf>
    <xf numFmtId="0" fontId="45" fillId="70" borderId="98">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17">
      <alignment horizontal="center" vertical="center"/>
    </xf>
    <xf numFmtId="0" fontId="284" fillId="132" borderId="117">
      <alignment horizontal="center" vertical="center"/>
    </xf>
    <xf numFmtId="0" fontId="2" fillId="0" borderId="0" applyNumberFormat="0" applyFont="0" applyFill="0" applyBorder="0" applyAlignment="0" applyProtection="0"/>
    <xf numFmtId="0" fontId="284" fillId="132" borderId="118">
      <alignment horizontal="center" vertical="center"/>
    </xf>
    <xf numFmtId="0" fontId="284" fillId="132" borderId="118">
      <alignment horizontal="center" vertical="center"/>
    </xf>
    <xf numFmtId="0" fontId="284" fillId="132" borderId="118">
      <alignment horizontal="center" vertical="center"/>
    </xf>
    <xf numFmtId="0" fontId="284" fillId="132" borderId="118">
      <alignment horizontal="center" vertical="center"/>
    </xf>
    <xf numFmtId="0" fontId="2" fillId="0" borderId="0" applyNumberFormat="0" applyFont="0" applyFill="0" applyBorder="0" applyAlignment="0" applyProtection="0"/>
    <xf numFmtId="0" fontId="284" fillId="104" borderId="116">
      <alignment horizontal="center" vertical="center"/>
    </xf>
    <xf numFmtId="0" fontId="284" fillId="104" borderId="116">
      <alignment horizontal="center" vertical="center"/>
    </xf>
    <xf numFmtId="0" fontId="284" fillId="104" borderId="116">
      <alignment horizontal="center" vertical="center"/>
    </xf>
    <xf numFmtId="0" fontId="284" fillId="104" borderId="11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17">
      <alignment horizontal="center" vertical="center"/>
    </xf>
    <xf numFmtId="0" fontId="284" fillId="104" borderId="117">
      <alignment horizontal="center" vertical="center"/>
    </xf>
    <xf numFmtId="0" fontId="2" fillId="0" borderId="0" applyNumberFormat="0" applyFont="0" applyFill="0" applyBorder="0" applyAlignment="0" applyProtection="0"/>
    <xf numFmtId="0" fontId="284" fillId="104" borderId="118">
      <alignment horizontal="center" vertical="center"/>
    </xf>
    <xf numFmtId="0" fontId="284" fillId="104" borderId="118">
      <alignment horizontal="center" vertical="center"/>
    </xf>
    <xf numFmtId="0" fontId="284" fillId="104" borderId="118">
      <alignment horizontal="center" vertical="center"/>
    </xf>
    <xf numFmtId="0" fontId="284" fillId="104" borderId="11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xf numFmtId="0" fontId="2" fillId="0" borderId="99"/>
    <xf numFmtId="0" fontId="2" fillId="0" borderId="99"/>
    <xf numFmtId="0" fontId="2"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2" fillId="73" borderId="142" applyNumberFormat="0" applyFont="0" applyAlignment="0" applyProtection="0"/>
    <xf numFmtId="0" fontId="2" fillId="73" borderId="142" applyNumberFormat="0" applyFont="0" applyAlignment="0" applyProtection="0"/>
    <xf numFmtId="3" fontId="210" fillId="0" borderId="125">
      <alignment vertical="center"/>
    </xf>
    <xf numFmtId="0" fontId="2" fillId="73" borderId="142" applyNumberFormat="0" applyFont="0" applyAlignment="0" applyProtection="0"/>
    <xf numFmtId="0" fontId="2" fillId="73" borderId="142" applyNumberFormat="0" applyFont="0" applyAlignment="0" applyProtection="0"/>
    <xf numFmtId="3" fontId="210" fillId="0" borderId="125">
      <alignment vertical="center"/>
    </xf>
    <xf numFmtId="0" fontId="2" fillId="73" borderId="142" applyNumberFormat="0" applyFont="0" applyAlignment="0" applyProtection="0"/>
    <xf numFmtId="0" fontId="2" fillId="73" borderId="142" applyNumberFormat="0" applyFont="0" applyAlignment="0" applyProtection="0"/>
    <xf numFmtId="3" fontId="210" fillId="0" borderId="125">
      <alignment vertical="center"/>
    </xf>
    <xf numFmtId="0" fontId="2" fillId="73" borderId="142" applyNumberFormat="0" applyFont="0" applyAlignment="0" applyProtection="0"/>
    <xf numFmtId="0" fontId="2" fillId="73" borderId="142" applyNumberFormat="0" applyFont="0" applyAlignment="0" applyProtection="0"/>
    <xf numFmtId="3" fontId="210" fillId="0" borderId="125">
      <alignment vertical="center"/>
    </xf>
    <xf numFmtId="0" fontId="71"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71" fillId="73" borderId="142" applyNumberFormat="0" applyFont="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71" fillId="73" borderId="142" applyNumberFormat="0" applyFont="0" applyAlignment="0" applyProtection="0"/>
    <xf numFmtId="0" fontId="71" fillId="73" borderId="142" applyNumberFormat="0" applyFont="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2" fillId="73" borderId="142" applyNumberFormat="0" applyFont="0" applyAlignment="0" applyProtection="0"/>
    <xf numFmtId="0" fontId="2" fillId="73" borderId="142" applyNumberFormat="0" applyFont="0" applyAlignment="0" applyProtection="0"/>
    <xf numFmtId="3" fontId="210" fillId="0" borderId="125">
      <alignment vertical="center"/>
    </xf>
    <xf numFmtId="0" fontId="2" fillId="73" borderId="142" applyNumberFormat="0" applyFont="0" applyAlignment="0" applyProtection="0"/>
    <xf numFmtId="0" fontId="2" fillId="73" borderId="142" applyNumberFormat="0" applyFont="0" applyAlignment="0" applyProtection="0"/>
    <xf numFmtId="3" fontId="210" fillId="0" borderId="125">
      <alignment vertical="center"/>
    </xf>
    <xf numFmtId="0" fontId="2" fillId="73" borderId="142" applyNumberFormat="0" applyFont="0" applyAlignment="0" applyProtection="0"/>
    <xf numFmtId="0" fontId="2" fillId="73" borderId="142" applyNumberFormat="0" applyFont="0" applyAlignment="0" applyProtection="0"/>
    <xf numFmtId="3" fontId="210" fillId="0" borderId="125">
      <alignment vertical="center"/>
    </xf>
    <xf numFmtId="0" fontId="2" fillId="73" borderId="142" applyNumberFormat="0" applyFont="0" applyAlignment="0" applyProtection="0"/>
    <xf numFmtId="0" fontId="2" fillId="73" borderId="142" applyNumberFormat="0" applyFont="0" applyAlignment="0" applyProtection="0"/>
    <xf numFmtId="3" fontId="210" fillId="0" borderId="125">
      <alignment vertical="center"/>
    </xf>
    <xf numFmtId="0" fontId="2" fillId="73" borderId="142" applyNumberFormat="0" applyFont="0" applyAlignment="0" applyProtection="0"/>
    <xf numFmtId="0" fontId="2" fillId="73" borderId="142" applyNumberFormat="0" applyFont="0" applyAlignment="0" applyProtection="0"/>
    <xf numFmtId="3" fontId="210" fillId="0" borderId="125">
      <alignment vertical="center"/>
    </xf>
    <xf numFmtId="0" fontId="287" fillId="0" borderId="68"/>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0" fillId="0" borderId="0"/>
    <xf numFmtId="0" fontId="238" fillId="0" borderId="68"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15">
      <alignment horizontal="right"/>
      <protection locked="0"/>
    </xf>
    <xf numFmtId="0" fontId="10" fillId="0" borderId="0"/>
    <xf numFmtId="3" fontId="2" fillId="74" borderId="115">
      <alignment horizontal="right"/>
      <protection locked="0"/>
    </xf>
    <xf numFmtId="0" fontId="2" fillId="0" borderId="0" applyNumberFormat="0" applyFont="0" applyFill="0" applyBorder="0" applyAlignment="0" applyProtection="0"/>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60" fontId="2" fillId="74" borderId="115">
      <alignment horizontal="right"/>
      <protection locked="0"/>
    </xf>
    <xf numFmtId="0" fontId="10" fillId="0" borderId="0"/>
    <xf numFmtId="260" fontId="2" fillId="74" borderId="115">
      <alignment horizontal="right"/>
      <protection locked="0"/>
    </xf>
    <xf numFmtId="0" fontId="2" fillId="0" borderId="0" applyNumberFormat="0" applyFont="0" applyFill="0" applyBorder="0" applyAlignment="0" applyProtection="0"/>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10" fontId="2" fillId="74" borderId="115" applyFont="0">
      <alignment horizontal="right"/>
      <protection locked="0"/>
    </xf>
    <xf numFmtId="0" fontId="10" fillId="0" borderId="0"/>
    <xf numFmtId="10" fontId="2" fillId="74" borderId="115" applyFont="0">
      <alignment horizontal="right"/>
      <protection locked="0"/>
    </xf>
    <xf numFmtId="0" fontId="2" fillId="0" borderId="0" applyNumberFormat="0" applyFont="0" applyFill="0" applyBorder="0" applyAlignment="0" applyProtection="0"/>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9" fontId="2" fillId="74" borderId="115">
      <alignment horizontal="right"/>
      <protection locked="0"/>
    </xf>
    <xf numFmtId="0" fontId="10" fillId="0" borderId="0"/>
    <xf numFmtId="9" fontId="2" fillId="74" borderId="115">
      <alignment horizontal="right"/>
      <protection locked="0"/>
    </xf>
    <xf numFmtId="0" fontId="2" fillId="0" borderId="0" applyNumberFormat="0" applyFont="0" applyFill="0" applyBorder="0" applyAlignment="0" applyProtection="0"/>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331" fontId="2" fillId="74" borderId="115" applyFont="0">
      <alignment horizontal="right" vertical="center"/>
      <protection locked="0"/>
    </xf>
    <xf numFmtId="331" fontId="2" fillId="74" borderId="115" applyFont="0">
      <alignment horizontal="right" vertical="center"/>
      <protection locked="0"/>
    </xf>
    <xf numFmtId="331" fontId="2" fillId="74" borderId="115" applyFont="0">
      <alignment horizontal="right" vertical="center"/>
      <protection locked="0"/>
    </xf>
    <xf numFmtId="331" fontId="2" fillId="74" borderId="115" applyFont="0">
      <alignment horizontal="right" vertical="center"/>
      <protection locked="0"/>
    </xf>
    <xf numFmtId="331" fontId="2" fillId="74" borderId="11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74" borderId="115">
      <alignment horizontal="center" wrapText="1"/>
    </xf>
    <xf numFmtId="0" fontId="10" fillId="0" borderId="0"/>
    <xf numFmtId="0" fontId="2" fillId="74" borderId="115">
      <alignment horizontal="center" wrapText="1"/>
    </xf>
    <xf numFmtId="0" fontId="2" fillId="0" borderId="0" applyNumberFormat="0" applyFont="0" applyFill="0" applyBorder="0" applyAlignment="0" applyProtection="0"/>
    <xf numFmtId="0" fontId="2" fillId="74" borderId="115">
      <alignment horizontal="center" wrapText="1"/>
    </xf>
    <xf numFmtId="0" fontId="2" fillId="74" borderId="115">
      <alignment horizontal="center" wrapText="1"/>
    </xf>
    <xf numFmtId="0" fontId="2" fillId="74" borderId="115">
      <alignment horizontal="center" wrapText="1"/>
    </xf>
    <xf numFmtId="0" fontId="2" fillId="74" borderId="115">
      <alignment horizontal="center" wrapText="1"/>
    </xf>
    <xf numFmtId="3" fontId="210" fillId="0" borderId="125">
      <alignment vertical="center"/>
    </xf>
    <xf numFmtId="0" fontId="2" fillId="0" borderId="0" applyNumberFormat="0" applyFont="0" applyFill="0" applyBorder="0" applyAlignment="0" applyProtection="0"/>
    <xf numFmtId="0" fontId="10" fillId="0" borderId="0"/>
    <xf numFmtId="0" fontId="2" fillId="74" borderId="115">
      <alignment horizontal="center" wrapText="1"/>
    </xf>
    <xf numFmtId="0" fontId="2" fillId="74" borderId="115">
      <alignment horizontal="center" wrapText="1"/>
    </xf>
    <xf numFmtId="0" fontId="2" fillId="74" borderId="115">
      <alignment horizontal="center" wrapText="1"/>
    </xf>
    <xf numFmtId="0" fontId="2" fillId="74" borderId="115">
      <alignment horizontal="center" wrapText="1"/>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74" borderId="115" applyNumberFormat="0" applyFont="0">
      <alignment horizontal="center" wrapText="1"/>
      <protection locked="0"/>
    </xf>
    <xf numFmtId="0" fontId="10" fillId="0" borderId="0"/>
    <xf numFmtId="0" fontId="2" fillId="74" borderId="115" applyNumberFormat="0" applyFont="0">
      <alignment horizontal="center" wrapText="1"/>
      <protection locked="0"/>
    </xf>
    <xf numFmtId="0" fontId="2" fillId="0" borderId="0" applyNumberFormat="0" applyFont="0" applyFill="0" applyBorder="0" applyAlignment="0" applyProtection="0"/>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3" fontId="210" fillId="0" borderId="125">
      <alignment vertical="center"/>
    </xf>
    <xf numFmtId="0" fontId="2" fillId="0" borderId="0" applyNumberFormat="0" applyFont="0" applyFill="0" applyBorder="0" applyAlignment="0" applyProtection="0"/>
    <xf numFmtId="0" fontId="10" fillId="0" borderId="0"/>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66" fillId="63" borderId="155" applyNumberFormat="0" applyAlignment="0" applyProtection="0"/>
    <xf numFmtId="0" fontId="68" fillId="63" borderId="155" applyNumberFormat="0" applyAlignment="0" applyProtection="0"/>
    <xf numFmtId="0" fontId="68" fillId="63" borderId="155" applyNumberFormat="0" applyAlignment="0" applyProtection="0"/>
    <xf numFmtId="0" fontId="68" fillId="63" borderId="155" applyNumberFormat="0" applyAlignment="0" applyProtection="0"/>
    <xf numFmtId="0" fontId="68" fillId="63" borderId="155" applyNumberFormat="0" applyAlignment="0" applyProtection="0"/>
    <xf numFmtId="0" fontId="10" fillId="0" borderId="0"/>
    <xf numFmtId="0" fontId="10" fillId="0" borderId="0"/>
    <xf numFmtId="0" fontId="10" fillId="0" borderId="0"/>
    <xf numFmtId="0" fontId="10" fillId="0" borderId="0"/>
    <xf numFmtId="0" fontId="66" fillId="109"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5" applyNumberFormat="0" applyAlignment="0" applyProtection="0"/>
    <xf numFmtId="0" fontId="66" fillId="109" borderId="155" applyNumberFormat="0" applyAlignment="0" applyProtection="0"/>
    <xf numFmtId="0" fontId="2" fillId="0" borderId="0" applyNumberFormat="0" applyFont="0" applyFill="0" applyBorder="0" applyAlignment="0" applyProtection="0"/>
    <xf numFmtId="0" fontId="66" fillId="109"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5" applyNumberFormat="0" applyAlignment="0" applyProtection="0"/>
    <xf numFmtId="0" fontId="66" fillId="109" borderId="155" applyNumberFormat="0" applyAlignment="0" applyProtection="0"/>
    <xf numFmtId="0" fontId="2" fillId="0" borderId="0" applyNumberFormat="0" applyFont="0" applyFill="0" applyBorder="0" applyAlignment="0" applyProtection="0"/>
    <xf numFmtId="0" fontId="66" fillId="109"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5" applyNumberFormat="0" applyAlignment="0" applyProtection="0"/>
    <xf numFmtId="0" fontId="66" fillId="109" borderId="155" applyNumberFormat="0" applyAlignment="0" applyProtection="0"/>
    <xf numFmtId="0" fontId="2" fillId="0" borderId="0" applyNumberFormat="0" applyFont="0" applyFill="0" applyBorder="0" applyAlignment="0" applyProtection="0"/>
    <xf numFmtId="0" fontId="68" fillId="63" borderId="155" applyNumberFormat="0" applyAlignment="0" applyProtection="0"/>
    <xf numFmtId="0" fontId="68" fillId="63"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5" applyNumberFormat="0" applyAlignment="0" applyProtection="0"/>
    <xf numFmtId="0" fontId="68" fillId="63" borderId="155" applyNumberFormat="0" applyAlignment="0" applyProtection="0"/>
    <xf numFmtId="174" fontId="234" fillId="134" borderId="68"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1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3" fontId="289" fillId="135" borderId="11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5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68" applyNumberFormat="0" applyFont="0" applyBorder="0" applyAlignment="0" applyProtection="0">
      <alignment horizontal="center"/>
    </xf>
    <xf numFmtId="0" fontId="19" fillId="131" borderId="68"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9" fillId="96" borderId="68" applyNumberFormat="0" applyFont="0" applyBorder="0" applyAlignment="0" applyProtection="0">
      <alignment horizontal="center"/>
    </xf>
    <xf numFmtId="0" fontId="19" fillId="96" borderId="68"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61" fillId="0"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5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25">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2" fillId="0" borderId="0" applyNumberFormat="0" applyFont="0" applyFill="0" applyBorder="0" applyAlignment="0" applyProtection="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25">
      <alignment vertical="center"/>
    </xf>
    <xf numFmtId="10" fontId="2" fillId="0" borderId="16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54" fillId="0" borderId="0"/>
    <xf numFmtId="0" fontId="2" fillId="0" borderId="0" applyNumberFormat="0" applyFont="0" applyFill="0" applyBorder="0" applyAlignment="0" applyProtection="0"/>
    <xf numFmtId="0" fontId="10" fillId="0" borderId="0"/>
    <xf numFmtId="0" fontId="46" fillId="69" borderId="62">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25">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45" fillId="92" borderId="62"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25">
      <alignment vertical="center"/>
    </xf>
    <xf numFmtId="0" fontId="10" fillId="0" borderId="0"/>
    <xf numFmtId="0" fontId="178" fillId="111"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3" fontId="2" fillId="95" borderId="115" applyFont="0">
      <alignment horizontal="right" vertical="center"/>
      <protection locked="0"/>
    </xf>
    <xf numFmtId="3" fontId="2" fillId="95" borderId="115" applyFont="0">
      <alignment horizontal="right" vertical="center"/>
      <protection locked="0"/>
    </xf>
    <xf numFmtId="3" fontId="2" fillId="95" borderId="115" applyFont="0">
      <alignment horizontal="right" vertical="center"/>
      <protection locked="0"/>
    </xf>
    <xf numFmtId="3" fontId="2" fillId="95" borderId="115" applyFont="0">
      <alignment horizontal="right" vertical="center"/>
      <protection locked="0"/>
    </xf>
    <xf numFmtId="3" fontId="2" fillId="95" borderId="11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1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167" fontId="299" fillId="0" borderId="0">
      <alignment horizontal="right"/>
    </xf>
    <xf numFmtId="0" fontId="10" fillId="0" borderId="0"/>
    <xf numFmtId="0" fontId="2" fillId="0" borderId="16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55" applyNumberFormat="0" applyProtection="0">
      <alignment vertical="center"/>
    </xf>
    <xf numFmtId="4" fontId="29" fillId="88" borderId="155" applyNumberFormat="0" applyProtection="0">
      <alignment vertical="center"/>
    </xf>
    <xf numFmtId="4" fontId="29" fillId="88" borderId="155" applyNumberFormat="0" applyProtection="0">
      <alignment vertical="center"/>
    </xf>
    <xf numFmtId="4" fontId="29" fillId="88" borderId="155" applyNumberFormat="0" applyProtection="0">
      <alignment vertical="center"/>
    </xf>
    <xf numFmtId="4" fontId="29" fillId="88" borderId="155" applyNumberFormat="0" applyProtection="0">
      <alignment vertical="center"/>
    </xf>
    <xf numFmtId="4" fontId="300" fillId="88" borderId="155" applyNumberFormat="0" applyProtection="0">
      <alignment vertical="center"/>
    </xf>
    <xf numFmtId="4" fontId="300" fillId="88" borderId="155" applyNumberFormat="0" applyProtection="0">
      <alignment vertical="center"/>
    </xf>
    <xf numFmtId="4" fontId="300" fillId="88" borderId="155" applyNumberFormat="0" applyProtection="0">
      <alignment vertical="center"/>
    </xf>
    <xf numFmtId="4" fontId="300" fillId="88" borderId="155" applyNumberFormat="0" applyProtection="0">
      <alignment vertical="center"/>
    </xf>
    <xf numFmtId="4" fontId="300" fillId="88" borderId="155" applyNumberFormat="0" applyProtection="0">
      <alignment vertical="center"/>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4" fontId="29" fillId="93" borderId="155" applyNumberFormat="0" applyProtection="0">
      <alignment horizontal="right" vertical="center"/>
    </xf>
    <xf numFmtId="4" fontId="29" fillId="93" borderId="155" applyNumberFormat="0" applyProtection="0">
      <alignment horizontal="right" vertical="center"/>
    </xf>
    <xf numFmtId="4" fontId="29" fillId="93" borderId="155" applyNumberFormat="0" applyProtection="0">
      <alignment horizontal="right" vertical="center"/>
    </xf>
    <xf numFmtId="4" fontId="29" fillId="93" borderId="155" applyNumberFormat="0" applyProtection="0">
      <alignment horizontal="right" vertical="center"/>
    </xf>
    <xf numFmtId="4" fontId="29" fillId="93"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189" fillId="137" borderId="155" applyNumberFormat="0" applyProtection="0">
      <alignment horizontal="left" vertical="center" indent="1"/>
    </xf>
    <xf numFmtId="4" fontId="189" fillId="137" borderId="155" applyNumberFormat="0" applyProtection="0">
      <alignment horizontal="left" vertical="center" indent="1"/>
    </xf>
    <xf numFmtId="4" fontId="189" fillId="137" borderId="155" applyNumberFormat="0" applyProtection="0">
      <alignment horizontal="left" vertical="center" indent="1"/>
    </xf>
    <xf numFmtId="4" fontId="189" fillId="137" borderId="155" applyNumberFormat="0" applyProtection="0">
      <alignment horizontal="left" vertical="center" indent="1"/>
    </xf>
    <xf numFmtId="4" fontId="189" fillId="137" borderId="155"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301" fillId="139" borderId="0"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45" fillId="133" borderId="163"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3" applyNumberFormat="0" applyProtection="0">
      <alignment horizontal="left" vertical="center" indent="1"/>
    </xf>
    <xf numFmtId="0" fontId="45" fillId="133" borderId="163" applyNumberFormat="0" applyProtection="0">
      <alignment horizontal="left" vertical="center" indent="1"/>
    </xf>
    <xf numFmtId="0" fontId="2" fillId="0" borderId="0" applyNumberFormat="0" applyFont="0" applyFill="0" applyBorder="0" applyAlignment="0" applyProtection="0"/>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4" fontId="29" fillId="107" borderId="155" applyNumberFormat="0" applyProtection="0">
      <alignment vertical="center"/>
    </xf>
    <xf numFmtId="4" fontId="29" fillId="107" borderId="155" applyNumberFormat="0" applyProtection="0">
      <alignment vertical="center"/>
    </xf>
    <xf numFmtId="4" fontId="29" fillId="107" borderId="155" applyNumberFormat="0" applyProtection="0">
      <alignment vertical="center"/>
    </xf>
    <xf numFmtId="4" fontId="29" fillId="107" borderId="155" applyNumberFormat="0" applyProtection="0">
      <alignment vertical="center"/>
    </xf>
    <xf numFmtId="4" fontId="29" fillId="107" borderId="155" applyNumberFormat="0" applyProtection="0">
      <alignment vertical="center"/>
    </xf>
    <xf numFmtId="4" fontId="300" fillId="107" borderId="155" applyNumberFormat="0" applyProtection="0">
      <alignment vertical="center"/>
    </xf>
    <xf numFmtId="4" fontId="300" fillId="107" borderId="155" applyNumberFormat="0" applyProtection="0">
      <alignment vertical="center"/>
    </xf>
    <xf numFmtId="4" fontId="300" fillId="107" borderId="155" applyNumberFormat="0" applyProtection="0">
      <alignment vertical="center"/>
    </xf>
    <xf numFmtId="4" fontId="300" fillId="107" borderId="155" applyNumberFormat="0" applyProtection="0">
      <alignment vertical="center"/>
    </xf>
    <xf numFmtId="4" fontId="300" fillId="107" borderId="155" applyNumberFormat="0" applyProtection="0">
      <alignment vertical="center"/>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340" fontId="29" fillId="131" borderId="163" applyProtection="0">
      <alignment horizontal="right" vertical="center"/>
    </xf>
    <xf numFmtId="340" fontId="29" fillId="131" borderId="163"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3" applyProtection="0">
      <alignment horizontal="right" vertical="center"/>
    </xf>
    <xf numFmtId="340" fontId="29" fillId="131" borderId="163" applyProtection="0">
      <alignment horizontal="right" vertical="center"/>
    </xf>
    <xf numFmtId="340" fontId="29" fillId="131" borderId="163"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4" fontId="300" fillId="138" borderId="155" applyNumberFormat="0" applyProtection="0">
      <alignment horizontal="right" vertical="center"/>
    </xf>
    <xf numFmtId="4" fontId="300" fillId="138" borderId="155" applyNumberFormat="0" applyProtection="0">
      <alignment horizontal="right" vertical="center"/>
    </xf>
    <xf numFmtId="4" fontId="300" fillId="138" borderId="155" applyNumberFormat="0" applyProtection="0">
      <alignment horizontal="right" vertical="center"/>
    </xf>
    <xf numFmtId="4" fontId="300" fillId="138" borderId="155" applyNumberFormat="0" applyProtection="0">
      <alignment horizontal="right" vertical="center"/>
    </xf>
    <xf numFmtId="4" fontId="300" fillId="138" borderId="155" applyNumberFormat="0" applyProtection="0">
      <alignment horizontal="right" vertical="center"/>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302" fillId="0" borderId="0"/>
    <xf numFmtId="4" fontId="207" fillId="138" borderId="155" applyNumberFormat="0" applyProtection="0">
      <alignment horizontal="right" vertical="center"/>
    </xf>
    <xf numFmtId="4" fontId="207" fillId="138" borderId="155" applyNumberFormat="0" applyProtection="0">
      <alignment horizontal="right" vertical="center"/>
    </xf>
    <xf numFmtId="4" fontId="207" fillId="138" borderId="155" applyNumberFormat="0" applyProtection="0">
      <alignment horizontal="right" vertical="center"/>
    </xf>
    <xf numFmtId="4" fontId="207" fillId="138" borderId="155" applyNumberFormat="0" applyProtection="0">
      <alignment horizontal="right" vertical="center"/>
    </xf>
    <xf numFmtId="4" fontId="207" fillId="138" borderId="155"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303" fillId="0" borderId="0"/>
    <xf numFmtId="341" fontId="161" fillId="0" borderId="0"/>
    <xf numFmtId="342" fontId="161" fillId="0" borderId="0"/>
    <xf numFmtId="0" fontId="211" fillId="0" borderId="22"/>
    <xf numFmtId="0" fontId="304" fillId="71" borderId="103"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64">
      <alignment horizontal="right"/>
    </xf>
    <xf numFmtId="0" fontId="307" fillId="141" borderId="0"/>
    <xf numFmtId="0" fontId="305" fillId="69" borderId="164">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6"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15">
      <alignment horizontal="center"/>
    </xf>
    <xf numFmtId="0" fontId="10" fillId="0" borderId="0"/>
    <xf numFmtId="347" fontId="2" fillId="69" borderId="115">
      <alignment horizontal="center"/>
    </xf>
    <xf numFmtId="0" fontId="2" fillId="0" borderId="0" applyNumberFormat="0" applyFont="0" applyFill="0" applyBorder="0" applyAlignment="0" applyProtection="0"/>
    <xf numFmtId="347" fontId="2" fillId="69" borderId="115">
      <alignment horizontal="center"/>
    </xf>
    <xf numFmtId="347" fontId="2" fillId="69" borderId="115">
      <alignment horizontal="center"/>
    </xf>
    <xf numFmtId="347" fontId="2" fillId="69" borderId="115">
      <alignment horizontal="center"/>
    </xf>
    <xf numFmtId="347" fontId="2" fillId="69" borderId="115">
      <alignment horizontal="center"/>
    </xf>
    <xf numFmtId="3" fontId="210" fillId="0" borderId="125">
      <alignment vertical="center"/>
    </xf>
    <xf numFmtId="0" fontId="2" fillId="0" borderId="0" applyNumberFormat="0" applyFont="0" applyFill="0" applyBorder="0" applyAlignment="0" applyProtection="0"/>
    <xf numFmtId="0" fontId="10" fillId="0" borderId="0"/>
    <xf numFmtId="347" fontId="2" fillId="69" borderId="115">
      <alignment horizontal="center"/>
    </xf>
    <xf numFmtId="347" fontId="2" fillId="69" borderId="115">
      <alignment horizontal="center"/>
    </xf>
    <xf numFmtId="347" fontId="2" fillId="69" borderId="115">
      <alignment horizontal="center"/>
    </xf>
    <xf numFmtId="347" fontId="2" fillId="69" borderId="115">
      <alignment horizontal="center"/>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 fontId="2" fillId="69" borderId="115" applyFont="0">
      <alignment horizontal="right"/>
    </xf>
    <xf numFmtId="0" fontId="10" fillId="0" borderId="0"/>
    <xf numFmtId="3" fontId="2" fillId="69" borderId="11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5" applyFont="0">
      <alignment horizontal="right" vertical="center"/>
    </xf>
    <xf numFmtId="3" fontId="2" fillId="69" borderId="115" applyFont="0">
      <alignment horizontal="right" vertical="center"/>
    </xf>
    <xf numFmtId="3" fontId="2" fillId="69" borderId="115" applyFont="0">
      <alignment horizontal="right" vertical="center"/>
    </xf>
    <xf numFmtId="3" fontId="2" fillId="69" borderId="115" applyFont="0">
      <alignment horizontal="right" vertical="center"/>
    </xf>
    <xf numFmtId="3" fontId="2" fillId="69" borderId="115" applyFont="0">
      <alignment horizontal="right"/>
    </xf>
    <xf numFmtId="3" fontId="2" fillId="69" borderId="115" applyFont="0">
      <alignment horizontal="right"/>
    </xf>
    <xf numFmtId="3" fontId="2" fillId="69" borderId="115" applyFont="0">
      <alignment horizontal="right"/>
    </xf>
    <xf numFmtId="3" fontId="2" fillId="69" borderId="115" applyFont="0">
      <alignment horizontal="right"/>
    </xf>
    <xf numFmtId="3" fontId="2" fillId="69"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3" fontId="2" fillId="69" borderId="115" applyFont="0">
      <alignment horizontal="right"/>
    </xf>
    <xf numFmtId="3" fontId="2" fillId="69" borderId="115" applyFont="0">
      <alignment horizontal="right"/>
    </xf>
    <xf numFmtId="3" fontId="2" fillId="69" borderId="115" applyFont="0">
      <alignment horizontal="right"/>
    </xf>
    <xf numFmtId="3" fontId="2" fillId="69"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188" fontId="2" fillId="69" borderId="115" applyFont="0">
      <alignment horizontal="right"/>
    </xf>
    <xf numFmtId="0" fontId="10" fillId="0" borderId="0"/>
    <xf numFmtId="188" fontId="2" fillId="69" borderId="115" applyFont="0">
      <alignment horizontal="right"/>
    </xf>
    <xf numFmtId="0" fontId="2" fillId="0" borderId="0" applyNumberFormat="0" applyFont="0" applyFill="0" applyBorder="0" applyAlignment="0" applyProtection="0"/>
    <xf numFmtId="188" fontId="2" fillId="69" borderId="115" applyFont="0">
      <alignment horizontal="right"/>
    </xf>
    <xf numFmtId="188" fontId="2" fillId="69" borderId="115" applyFont="0">
      <alignment horizontal="right"/>
    </xf>
    <xf numFmtId="188" fontId="2" fillId="69" borderId="115" applyFont="0">
      <alignment horizontal="right"/>
    </xf>
    <xf numFmtId="188" fontId="2" fillId="69"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188" fontId="2" fillId="69" borderId="115" applyFont="0">
      <alignment horizontal="right"/>
    </xf>
    <xf numFmtId="188" fontId="2" fillId="69" borderId="115" applyFont="0">
      <alignment horizontal="right"/>
    </xf>
    <xf numFmtId="188" fontId="2" fillId="69" borderId="115" applyFont="0">
      <alignment horizontal="right"/>
    </xf>
    <xf numFmtId="188" fontId="2" fillId="69"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60" fontId="2" fillId="69" borderId="115" applyFont="0">
      <alignment horizontal="right"/>
    </xf>
    <xf numFmtId="0" fontId="10" fillId="0" borderId="0"/>
    <xf numFmtId="260" fontId="2" fillId="69" borderId="115" applyFont="0">
      <alignment horizontal="right"/>
    </xf>
    <xf numFmtId="0" fontId="2" fillId="0" borderId="0" applyNumberFormat="0" applyFont="0" applyFill="0" applyBorder="0" applyAlignment="0" applyProtection="0"/>
    <xf numFmtId="260" fontId="2" fillId="69" borderId="115" applyFont="0">
      <alignment horizontal="right"/>
    </xf>
    <xf numFmtId="260" fontId="2" fillId="69" borderId="115" applyFont="0">
      <alignment horizontal="right"/>
    </xf>
    <xf numFmtId="260" fontId="2" fillId="69" borderId="115" applyFont="0">
      <alignment horizontal="right"/>
    </xf>
    <xf numFmtId="260" fontId="2" fillId="69"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260" fontId="2" fillId="69" borderId="115" applyFont="0">
      <alignment horizontal="right"/>
    </xf>
    <xf numFmtId="260" fontId="2" fillId="69" borderId="115" applyFont="0">
      <alignment horizontal="right"/>
    </xf>
    <xf numFmtId="260" fontId="2" fillId="69" borderId="115" applyFont="0">
      <alignment horizontal="right"/>
    </xf>
    <xf numFmtId="260" fontId="2" fillId="69"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10" fontId="2" fillId="69" borderId="115" applyFont="0">
      <alignment horizontal="right"/>
    </xf>
    <xf numFmtId="0" fontId="10" fillId="0" borderId="0"/>
    <xf numFmtId="10" fontId="2" fillId="69" borderId="115" applyFont="0">
      <alignment horizontal="right"/>
    </xf>
    <xf numFmtId="0" fontId="2" fillId="0" borderId="0" applyNumberFormat="0" applyFont="0" applyFill="0" applyBorder="0" applyAlignment="0" applyProtection="0"/>
    <xf numFmtId="10" fontId="2" fillId="69" borderId="115" applyFont="0">
      <alignment horizontal="right"/>
    </xf>
    <xf numFmtId="10" fontId="2" fillId="69" borderId="115" applyFont="0">
      <alignment horizontal="right"/>
    </xf>
    <xf numFmtId="10" fontId="2" fillId="69" borderId="115" applyFont="0">
      <alignment horizontal="right"/>
    </xf>
    <xf numFmtId="10" fontId="2" fillId="69"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10" fontId="2" fillId="69" borderId="115" applyFont="0">
      <alignment horizontal="right"/>
    </xf>
    <xf numFmtId="10" fontId="2" fillId="69" borderId="115" applyFont="0">
      <alignment horizontal="right"/>
    </xf>
    <xf numFmtId="10" fontId="2" fillId="69" borderId="115" applyFont="0">
      <alignment horizontal="right"/>
    </xf>
    <xf numFmtId="10" fontId="2" fillId="69"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9" fontId="2" fillId="69" borderId="115" applyFont="0">
      <alignment horizontal="right"/>
    </xf>
    <xf numFmtId="0" fontId="10" fillId="0" borderId="0"/>
    <xf numFmtId="9" fontId="2" fillId="69" borderId="115" applyFont="0">
      <alignment horizontal="right"/>
    </xf>
    <xf numFmtId="0" fontId="2" fillId="0" borderId="0" applyNumberFormat="0" applyFont="0" applyFill="0" applyBorder="0" applyAlignment="0" applyProtection="0"/>
    <xf numFmtId="9" fontId="2" fillId="69" borderId="115" applyFont="0">
      <alignment horizontal="right"/>
    </xf>
    <xf numFmtId="9" fontId="2" fillId="69" borderId="115" applyFont="0">
      <alignment horizontal="right"/>
    </xf>
    <xf numFmtId="9" fontId="2" fillId="69" borderId="115" applyFont="0">
      <alignment horizontal="right"/>
    </xf>
    <xf numFmtId="9" fontId="2" fillId="69"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9" fontId="2" fillId="69" borderId="115" applyFont="0">
      <alignment horizontal="right"/>
    </xf>
    <xf numFmtId="9" fontId="2" fillId="69" borderId="115" applyFont="0">
      <alignment horizontal="right"/>
    </xf>
    <xf numFmtId="9" fontId="2" fillId="69" borderId="115" applyFont="0">
      <alignment horizontal="right"/>
    </xf>
    <xf numFmtId="9" fontId="2" fillId="69"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48" fontId="2" fillId="69" borderId="115" applyFont="0">
      <alignment horizontal="center" wrapText="1"/>
    </xf>
    <xf numFmtId="0" fontId="10" fillId="0" borderId="0"/>
    <xf numFmtId="348" fontId="2" fillId="69" borderId="115" applyFont="0">
      <alignment horizontal="center" wrapText="1"/>
    </xf>
    <xf numFmtId="0" fontId="2" fillId="0" borderId="0" applyNumberFormat="0" applyFont="0" applyFill="0" applyBorder="0" applyAlignment="0" applyProtection="0"/>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 fontId="210" fillId="0" borderId="125">
      <alignment vertical="center"/>
    </xf>
    <xf numFmtId="0" fontId="2" fillId="0" borderId="0" applyNumberFormat="0" applyFont="0" applyFill="0" applyBorder="0" applyAlignment="0" applyProtection="0"/>
    <xf numFmtId="0" fontId="10" fillId="0" borderId="0"/>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167"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65" applyNumberFormat="0" applyBorder="0">
      <alignment horizontal="centerContinuous"/>
    </xf>
    <xf numFmtId="0" fontId="311" fillId="105" borderId="165" applyNumberFormat="0" applyBorder="0">
      <alignment horizontal="centerContinuous"/>
    </xf>
    <xf numFmtId="0" fontId="311" fillId="105" borderId="165" applyNumberFormat="0" applyBorder="0">
      <alignment horizontal="centerContinuous"/>
    </xf>
    <xf numFmtId="0" fontId="311" fillId="105" borderId="165"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45" fillId="0" borderId="0" applyNumberFormat="0"/>
    <xf numFmtId="0" fontId="10" fillId="0" borderId="0"/>
    <xf numFmtId="167"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7" applyBorder="0"/>
    <xf numFmtId="3" fontId="2" fillId="68" borderId="117" applyBorder="0"/>
    <xf numFmtId="3" fontId="2" fillId="68" borderId="117" applyBorder="0"/>
    <xf numFmtId="3" fontId="2" fillId="68" borderId="117" applyBorder="0"/>
    <xf numFmtId="3" fontId="2" fillId="68" borderId="117"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68"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15" applyNumberFormat="0" applyFont="0" applyFill="0" applyBorder="0" applyAlignment="0">
      <protection hidden="1"/>
    </xf>
    <xf numFmtId="0" fontId="10" fillId="0" borderId="0"/>
    <xf numFmtId="0" fontId="161" fillId="0" borderId="115" applyNumberFormat="0" applyFont="0" applyFill="0" applyBorder="0" applyAlignment="0">
      <protection hidden="1"/>
    </xf>
    <xf numFmtId="0" fontId="10" fillId="0" borderId="0"/>
    <xf numFmtId="0" fontId="161" fillId="0" borderId="115" applyNumberFormat="0" applyFont="0" applyFill="0" applyBorder="0" applyAlignment="0">
      <protection hidden="1"/>
    </xf>
    <xf numFmtId="0" fontId="161" fillId="0" borderId="115" applyNumberFormat="0" applyFont="0" applyFill="0" applyBorder="0" applyAlignment="0">
      <protection hidden="1"/>
    </xf>
    <xf numFmtId="0" fontId="161" fillId="0" borderId="115" applyNumberFormat="0" applyFont="0" applyFill="0" applyBorder="0" applyAlignment="0">
      <protection hidden="1"/>
    </xf>
    <xf numFmtId="0" fontId="161" fillId="0" borderId="115" applyNumberFormat="0" applyFont="0" applyFill="0" applyBorder="0" applyAlignment="0">
      <protection hidden="1"/>
    </xf>
    <xf numFmtId="3" fontId="210" fillId="0" borderId="125">
      <alignment vertical="center"/>
    </xf>
    <xf numFmtId="0" fontId="2" fillId="0" borderId="0" applyNumberFormat="0" applyFont="0" applyFill="0" applyBorder="0" applyAlignment="0" applyProtection="0"/>
    <xf numFmtId="0" fontId="10" fillId="0" borderId="0"/>
    <xf numFmtId="0" fontId="161" fillId="0" borderId="115" applyNumberFormat="0" applyFont="0" applyFill="0" applyBorder="0" applyAlignment="0">
      <protection hidden="1"/>
    </xf>
    <xf numFmtId="0" fontId="161" fillId="0" borderId="115" applyNumberFormat="0" applyFont="0" applyFill="0" applyBorder="0" applyAlignment="0">
      <protection hidden="1"/>
    </xf>
    <xf numFmtId="0" fontId="161" fillId="0" borderId="115" applyNumberFormat="0" applyFont="0" applyFill="0" applyBorder="0" applyAlignment="0">
      <protection hidden="1"/>
    </xf>
    <xf numFmtId="0" fontId="161" fillId="0" borderId="115" applyNumberFormat="0" applyFont="0" applyFill="0" applyBorder="0" applyAlignment="0">
      <protection hidden="1"/>
    </xf>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1" fontId="2" fillId="144" borderId="115" applyFont="0">
      <alignment horizontal="right"/>
    </xf>
    <xf numFmtId="0" fontId="10" fillId="0" borderId="0"/>
    <xf numFmtId="1" fontId="2" fillId="144" borderId="115" applyFont="0">
      <alignment horizontal="right"/>
    </xf>
    <xf numFmtId="0" fontId="2" fillId="0" borderId="0" applyNumberFormat="0" applyFont="0" applyFill="0" applyBorder="0" applyAlignment="0" applyProtection="0"/>
    <xf numFmtId="1" fontId="2" fillId="144" borderId="115" applyFont="0">
      <alignment horizontal="right"/>
    </xf>
    <xf numFmtId="1" fontId="2" fillId="144" borderId="115" applyFont="0">
      <alignment horizontal="right"/>
    </xf>
    <xf numFmtId="1" fontId="2" fillId="144" borderId="115" applyFont="0">
      <alignment horizontal="right"/>
    </xf>
    <xf numFmtId="1" fontId="2" fillId="144"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1" fontId="2" fillId="144" borderId="115" applyFont="0">
      <alignment horizontal="right"/>
    </xf>
    <xf numFmtId="1" fontId="2" fillId="144" borderId="115" applyFont="0">
      <alignment horizontal="right"/>
    </xf>
    <xf numFmtId="1" fontId="2" fillId="144" borderId="115" applyFont="0">
      <alignment horizontal="right"/>
    </xf>
    <xf numFmtId="1" fontId="2" fillId="144"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04" fontId="2" fillId="144" borderId="115" applyFont="0"/>
    <xf numFmtId="0" fontId="10" fillId="0" borderId="0"/>
    <xf numFmtId="304" fontId="2" fillId="144" borderId="115" applyFont="0"/>
    <xf numFmtId="0" fontId="2" fillId="0" borderId="0" applyNumberFormat="0" applyFont="0" applyFill="0" applyBorder="0" applyAlignment="0" applyProtection="0"/>
    <xf numFmtId="304" fontId="2" fillId="144" borderId="115" applyFont="0"/>
    <xf numFmtId="304" fontId="2" fillId="144" borderId="115" applyFont="0"/>
    <xf numFmtId="304" fontId="2" fillId="144" borderId="115" applyFont="0"/>
    <xf numFmtId="304" fontId="2" fillId="144" borderId="115" applyFont="0"/>
    <xf numFmtId="3" fontId="210" fillId="0" borderId="125">
      <alignment vertical="center"/>
    </xf>
    <xf numFmtId="0" fontId="2" fillId="0" borderId="0" applyNumberFormat="0" applyFont="0" applyFill="0" applyBorder="0" applyAlignment="0" applyProtection="0"/>
    <xf numFmtId="0" fontId="10" fillId="0" borderId="0"/>
    <xf numFmtId="304" fontId="2" fillId="144" borderId="115" applyFont="0"/>
    <xf numFmtId="304" fontId="2" fillId="144" borderId="115" applyFont="0"/>
    <xf numFmtId="304" fontId="2" fillId="144" borderId="115" applyFont="0"/>
    <xf numFmtId="304" fontId="2" fillId="144" borderId="115" applyFont="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9" fontId="2" fillId="144" borderId="115" applyFont="0">
      <alignment horizontal="right"/>
    </xf>
    <xf numFmtId="0" fontId="10" fillId="0" borderId="0"/>
    <xf numFmtId="9" fontId="2" fillId="144" borderId="115" applyFont="0">
      <alignment horizontal="right"/>
    </xf>
    <xf numFmtId="0" fontId="2" fillId="0" borderId="0" applyNumberFormat="0" applyFont="0" applyFill="0" applyBorder="0" applyAlignment="0" applyProtection="0"/>
    <xf numFmtId="9" fontId="2" fillId="144" borderId="115" applyFont="0">
      <alignment horizontal="right"/>
    </xf>
    <xf numFmtId="9" fontId="2" fillId="144" borderId="115" applyFont="0">
      <alignment horizontal="right"/>
    </xf>
    <xf numFmtId="9" fontId="2" fillId="144" borderId="115" applyFont="0">
      <alignment horizontal="right"/>
    </xf>
    <xf numFmtId="9" fontId="2" fillId="144"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9" fontId="2" fillId="144" borderId="115" applyFont="0">
      <alignment horizontal="right"/>
    </xf>
    <xf numFmtId="9" fontId="2" fillId="144" borderId="115" applyFont="0">
      <alignment horizontal="right"/>
    </xf>
    <xf numFmtId="9" fontId="2" fillId="144" borderId="115" applyFont="0">
      <alignment horizontal="right"/>
    </xf>
    <xf numFmtId="9" fontId="2" fillId="144"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31" fontId="2" fillId="144" borderId="115" applyFont="0">
      <alignment horizontal="right"/>
    </xf>
    <xf numFmtId="0" fontId="10" fillId="0" borderId="0"/>
    <xf numFmtId="331" fontId="2" fillId="144" borderId="115" applyFont="0">
      <alignment horizontal="right"/>
    </xf>
    <xf numFmtId="0" fontId="2" fillId="0" borderId="0" applyNumberFormat="0" applyFont="0" applyFill="0" applyBorder="0" applyAlignment="0" applyProtection="0"/>
    <xf numFmtId="331" fontId="2" fillId="144" borderId="115" applyFont="0">
      <alignment horizontal="right"/>
    </xf>
    <xf numFmtId="331" fontId="2" fillId="144" borderId="115" applyFont="0">
      <alignment horizontal="right"/>
    </xf>
    <xf numFmtId="331" fontId="2" fillId="144" borderId="115" applyFont="0">
      <alignment horizontal="right"/>
    </xf>
    <xf numFmtId="331" fontId="2" fillId="144"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331" fontId="2" fillId="144" borderId="115" applyFont="0">
      <alignment horizontal="right"/>
    </xf>
    <xf numFmtId="331" fontId="2" fillId="144" borderId="115" applyFont="0">
      <alignment horizontal="right"/>
    </xf>
    <xf numFmtId="331" fontId="2" fillId="144" borderId="115" applyFont="0">
      <alignment horizontal="right"/>
    </xf>
    <xf numFmtId="331" fontId="2" fillId="144"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10" fontId="2" fillId="144" borderId="115" applyFont="0">
      <alignment horizontal="right"/>
    </xf>
    <xf numFmtId="0" fontId="10" fillId="0" borderId="0"/>
    <xf numFmtId="10" fontId="2" fillId="144" borderId="115" applyFont="0">
      <alignment horizontal="right"/>
    </xf>
    <xf numFmtId="0" fontId="2" fillId="0" borderId="0" applyNumberFormat="0" applyFont="0" applyFill="0" applyBorder="0" applyAlignment="0" applyProtection="0"/>
    <xf numFmtId="10" fontId="2" fillId="144" borderId="115" applyFont="0">
      <alignment horizontal="right"/>
    </xf>
    <xf numFmtId="10" fontId="2" fillId="144" borderId="115" applyFont="0">
      <alignment horizontal="right"/>
    </xf>
    <xf numFmtId="10" fontId="2" fillId="144" borderId="115" applyFont="0">
      <alignment horizontal="right"/>
    </xf>
    <xf numFmtId="10" fontId="2" fillId="144"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10" fontId="2" fillId="144" borderId="115" applyFont="0">
      <alignment horizontal="right"/>
    </xf>
    <xf numFmtId="10" fontId="2" fillId="144" borderId="115" applyFont="0">
      <alignment horizontal="right"/>
    </xf>
    <xf numFmtId="10" fontId="2" fillId="144" borderId="115" applyFont="0">
      <alignment horizontal="right"/>
    </xf>
    <xf numFmtId="10" fontId="2" fillId="144"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144" borderId="115" applyFont="0">
      <alignment horizontal="center" wrapText="1"/>
    </xf>
    <xf numFmtId="0" fontId="10" fillId="0" borderId="0"/>
    <xf numFmtId="0" fontId="2" fillId="144" borderId="115" applyFont="0">
      <alignment horizontal="center" wrapText="1"/>
    </xf>
    <xf numFmtId="0" fontId="2" fillId="0" borderId="0" applyNumberFormat="0" applyFont="0" applyFill="0" applyBorder="0" applyAlignment="0" applyProtection="0"/>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3" fontId="210" fillId="0" borderId="125">
      <alignment vertical="center"/>
    </xf>
    <xf numFmtId="0" fontId="2" fillId="0" borderId="0" applyNumberFormat="0" applyFont="0" applyFill="0" applyBorder="0" applyAlignment="0" applyProtection="0"/>
    <xf numFmtId="0" fontId="10" fillId="0" borderId="0"/>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49" fontId="2" fillId="144" borderId="115" applyFont="0"/>
    <xf numFmtId="0" fontId="10" fillId="0" borderId="0"/>
    <xf numFmtId="0" fontId="10" fillId="0" borderId="0"/>
    <xf numFmtId="3" fontId="210" fillId="0" borderId="125">
      <alignment vertical="center"/>
    </xf>
    <xf numFmtId="0" fontId="10" fillId="0" borderId="0"/>
    <xf numFmtId="0" fontId="10" fillId="0" borderId="0"/>
    <xf numFmtId="49" fontId="2" fillId="144" borderId="115" applyFont="0"/>
    <xf numFmtId="0" fontId="2" fillId="0" borderId="0" applyNumberFormat="0" applyFont="0" applyFill="0" applyBorder="0" applyAlignment="0" applyProtection="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304" fontId="2" fillId="145" borderId="115" applyFont="0"/>
    <xf numFmtId="0" fontId="10" fillId="0" borderId="0"/>
    <xf numFmtId="304" fontId="2" fillId="145" borderId="115" applyFont="0"/>
    <xf numFmtId="0" fontId="2" fillId="0" borderId="0" applyNumberFormat="0" applyFont="0" applyFill="0" applyBorder="0" applyAlignment="0" applyProtection="0"/>
    <xf numFmtId="304" fontId="2" fillId="145" borderId="115" applyFont="0"/>
    <xf numFmtId="304" fontId="2" fillId="145" borderId="115" applyFont="0"/>
    <xf numFmtId="304" fontId="2" fillId="145" borderId="115" applyFont="0"/>
    <xf numFmtId="304" fontId="2" fillId="145" borderId="115" applyFont="0"/>
    <xf numFmtId="3" fontId="210" fillId="0" borderId="125">
      <alignment vertical="center"/>
    </xf>
    <xf numFmtId="0" fontId="2" fillId="0" borderId="0" applyNumberFormat="0" applyFont="0" applyFill="0" applyBorder="0" applyAlignment="0" applyProtection="0"/>
    <xf numFmtId="0" fontId="10" fillId="0" borderId="0"/>
    <xf numFmtId="304" fontId="2" fillId="145" borderId="115" applyFont="0"/>
    <xf numFmtId="304" fontId="2" fillId="145" borderId="115" applyFont="0"/>
    <xf numFmtId="304" fontId="2" fillId="145" borderId="115" applyFont="0"/>
    <xf numFmtId="304" fontId="2" fillId="145" borderId="115" applyFont="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9" fontId="2" fillId="145" borderId="115" applyFont="0">
      <alignment horizontal="right"/>
    </xf>
    <xf numFmtId="0" fontId="10" fillId="0" borderId="0"/>
    <xf numFmtId="9" fontId="2" fillId="145" borderId="115" applyFont="0">
      <alignment horizontal="right"/>
    </xf>
    <xf numFmtId="0" fontId="2" fillId="0" borderId="0" applyNumberFormat="0" applyFont="0" applyFill="0" applyBorder="0" applyAlignment="0" applyProtection="0"/>
    <xf numFmtId="9" fontId="2" fillId="145" borderId="115" applyFont="0">
      <alignment horizontal="right"/>
    </xf>
    <xf numFmtId="9" fontId="2" fillId="145" borderId="115" applyFont="0">
      <alignment horizontal="right"/>
    </xf>
    <xf numFmtId="9" fontId="2" fillId="145" borderId="115" applyFont="0">
      <alignment horizontal="right"/>
    </xf>
    <xf numFmtId="9" fontId="2" fillId="145"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9" fontId="2" fillId="145" borderId="115" applyFont="0">
      <alignment horizontal="right"/>
    </xf>
    <xf numFmtId="9" fontId="2" fillId="145" borderId="115" applyFont="0">
      <alignment horizontal="right"/>
    </xf>
    <xf numFmtId="9" fontId="2" fillId="145" borderId="115" applyFont="0">
      <alignment horizontal="right"/>
    </xf>
    <xf numFmtId="9" fontId="2" fillId="145"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311" fontId="2" fillId="146" borderId="115">
      <alignment vertical="center"/>
    </xf>
    <xf numFmtId="311" fontId="2" fillId="146" borderId="115">
      <alignment vertical="center"/>
    </xf>
    <xf numFmtId="311" fontId="2" fillId="146" borderId="115">
      <alignment vertical="center"/>
    </xf>
    <xf numFmtId="311" fontId="2" fillId="146" borderId="115">
      <alignment vertical="center"/>
    </xf>
    <xf numFmtId="311" fontId="2" fillId="146" borderId="115">
      <alignment vertical="center"/>
    </xf>
    <xf numFmtId="304" fontId="2" fillId="93" borderId="115" applyFont="0">
      <alignment horizontal="right"/>
    </xf>
    <xf numFmtId="0" fontId="10" fillId="0" borderId="0"/>
    <xf numFmtId="304" fontId="2" fillId="93" borderId="115" applyFont="0">
      <alignment horizontal="right"/>
    </xf>
    <xf numFmtId="0" fontId="2" fillId="0" borderId="0" applyNumberFormat="0" applyFont="0" applyFill="0" applyBorder="0" applyAlignment="0" applyProtection="0"/>
    <xf numFmtId="304" fontId="2" fillId="93" borderId="115" applyFont="0">
      <alignment horizontal="right"/>
    </xf>
    <xf numFmtId="304" fontId="2" fillId="93" borderId="115" applyFont="0">
      <alignment horizontal="right"/>
    </xf>
    <xf numFmtId="304" fontId="2" fillId="93" borderId="115" applyFont="0">
      <alignment horizontal="right"/>
    </xf>
    <xf numFmtId="304" fontId="2" fillId="93"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304" fontId="2" fillId="93" borderId="115" applyFont="0">
      <alignment horizontal="right"/>
    </xf>
    <xf numFmtId="304" fontId="2" fillId="93" borderId="115" applyFont="0">
      <alignment horizontal="right"/>
    </xf>
    <xf numFmtId="304" fontId="2" fillId="93" borderId="115" applyFont="0">
      <alignment horizontal="right"/>
    </xf>
    <xf numFmtId="304" fontId="2" fillId="93"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1" fontId="2" fillId="93" borderId="115" applyFont="0">
      <alignment horizontal="right"/>
    </xf>
    <xf numFmtId="0" fontId="10" fillId="0" borderId="0"/>
    <xf numFmtId="1" fontId="2" fillId="93" borderId="115" applyFont="0">
      <alignment horizontal="right"/>
    </xf>
    <xf numFmtId="0" fontId="2" fillId="0" borderId="0" applyNumberFormat="0" applyFont="0" applyFill="0" applyBorder="0" applyAlignment="0" applyProtection="0"/>
    <xf numFmtId="1" fontId="2" fillId="93" borderId="115" applyFont="0">
      <alignment horizontal="right"/>
    </xf>
    <xf numFmtId="1" fontId="2" fillId="93" borderId="115" applyFont="0">
      <alignment horizontal="right"/>
    </xf>
    <xf numFmtId="1" fontId="2" fillId="93" borderId="115" applyFont="0">
      <alignment horizontal="right"/>
    </xf>
    <xf numFmtId="1" fontId="2" fillId="93"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1" fontId="2" fillId="93" borderId="115" applyFont="0">
      <alignment horizontal="right"/>
    </xf>
    <xf numFmtId="1" fontId="2" fillId="93" borderId="115" applyFont="0">
      <alignment horizontal="right"/>
    </xf>
    <xf numFmtId="1" fontId="2" fillId="93" borderId="115" applyFont="0">
      <alignment horizontal="right"/>
    </xf>
    <xf numFmtId="1" fontId="2" fillId="93"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04" fontId="2" fillId="93" borderId="115" applyFont="0"/>
    <xf numFmtId="0" fontId="10" fillId="0" borderId="0"/>
    <xf numFmtId="304" fontId="2" fillId="93" borderId="115" applyFont="0"/>
    <xf numFmtId="0" fontId="2" fillId="0" borderId="0" applyNumberFormat="0" applyFont="0" applyFill="0" applyBorder="0" applyAlignment="0" applyProtection="0"/>
    <xf numFmtId="304" fontId="2" fillId="93" borderId="115" applyFont="0"/>
    <xf numFmtId="304" fontId="2" fillId="93" borderId="115" applyFont="0"/>
    <xf numFmtId="304" fontId="2" fillId="93" borderId="115" applyFont="0"/>
    <xf numFmtId="304" fontId="2" fillId="93" borderId="115" applyFont="0"/>
    <xf numFmtId="3" fontId="210" fillId="0" borderId="125">
      <alignment vertical="center"/>
    </xf>
    <xf numFmtId="0" fontId="2" fillId="0" borderId="0" applyNumberFormat="0" applyFont="0" applyFill="0" applyBorder="0" applyAlignment="0" applyProtection="0"/>
    <xf numFmtId="0" fontId="10" fillId="0" borderId="0"/>
    <xf numFmtId="304" fontId="2" fillId="93" borderId="115" applyFont="0"/>
    <xf numFmtId="304" fontId="2" fillId="93" borderId="115" applyFont="0"/>
    <xf numFmtId="304" fontId="2" fillId="93" borderId="115" applyFont="0"/>
    <xf numFmtId="304" fontId="2" fillId="93" borderId="115" applyFont="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260" fontId="2" fillId="93" borderId="115" applyFont="0"/>
    <xf numFmtId="0" fontId="10" fillId="0" borderId="0"/>
    <xf numFmtId="260" fontId="2" fillId="93" borderId="115" applyFont="0"/>
    <xf numFmtId="0" fontId="2" fillId="0" borderId="0" applyNumberFormat="0" applyFont="0" applyFill="0" applyBorder="0" applyAlignment="0" applyProtection="0"/>
    <xf numFmtId="260" fontId="2" fillId="93" borderId="115" applyFont="0"/>
    <xf numFmtId="260" fontId="2" fillId="93" borderId="115" applyFont="0"/>
    <xf numFmtId="260" fontId="2" fillId="93" borderId="115" applyFont="0"/>
    <xf numFmtId="260" fontId="2" fillId="93" borderId="115" applyFont="0"/>
    <xf numFmtId="3" fontId="210" fillId="0" borderId="125">
      <alignment vertical="center"/>
    </xf>
    <xf numFmtId="0" fontId="2" fillId="0" borderId="0" applyNumberFormat="0" applyFont="0" applyFill="0" applyBorder="0" applyAlignment="0" applyProtection="0"/>
    <xf numFmtId="0" fontId="10" fillId="0" borderId="0"/>
    <xf numFmtId="260" fontId="2" fillId="93" borderId="115" applyFont="0"/>
    <xf numFmtId="260" fontId="2" fillId="93" borderId="115" applyFont="0"/>
    <xf numFmtId="260" fontId="2" fillId="93" borderId="115" applyFont="0"/>
    <xf numFmtId="260" fontId="2" fillId="93" borderId="115" applyFont="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10" fontId="2" fillId="93" borderId="115" applyFont="0">
      <alignment horizontal="right"/>
    </xf>
    <xf numFmtId="0" fontId="10" fillId="0" borderId="0"/>
    <xf numFmtId="10" fontId="2" fillId="93" borderId="115" applyFont="0">
      <alignment horizontal="right"/>
    </xf>
    <xf numFmtId="0" fontId="2" fillId="0" borderId="0" applyNumberFormat="0" applyFont="0" applyFill="0" applyBorder="0" applyAlignment="0" applyProtection="0"/>
    <xf numFmtId="10" fontId="2" fillId="93" borderId="115" applyFont="0">
      <alignment horizontal="right"/>
    </xf>
    <xf numFmtId="10" fontId="2" fillId="93" borderId="115" applyFont="0">
      <alignment horizontal="right"/>
    </xf>
    <xf numFmtId="10" fontId="2" fillId="93" borderId="115" applyFont="0">
      <alignment horizontal="right"/>
    </xf>
    <xf numFmtId="10" fontId="2" fillId="93"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10" fontId="2" fillId="93" borderId="115" applyFont="0">
      <alignment horizontal="right"/>
    </xf>
    <xf numFmtId="10" fontId="2" fillId="93" borderId="115" applyFont="0">
      <alignment horizontal="right"/>
    </xf>
    <xf numFmtId="10" fontId="2" fillId="93" borderId="115" applyFont="0">
      <alignment horizontal="right"/>
    </xf>
    <xf numFmtId="10" fontId="2" fillId="93"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9" fontId="2" fillId="93" borderId="115" applyFont="0">
      <alignment horizontal="right"/>
    </xf>
    <xf numFmtId="0" fontId="10" fillId="0" borderId="0"/>
    <xf numFmtId="9" fontId="2" fillId="93" borderId="115" applyFont="0">
      <alignment horizontal="right"/>
    </xf>
    <xf numFmtId="0" fontId="2" fillId="0" borderId="0" applyNumberFormat="0" applyFont="0" applyFill="0" applyBorder="0" applyAlignment="0" applyProtection="0"/>
    <xf numFmtId="9" fontId="2" fillId="93" borderId="115" applyFont="0">
      <alignment horizontal="right"/>
    </xf>
    <xf numFmtId="9" fontId="2" fillId="93" borderId="115" applyFont="0">
      <alignment horizontal="right"/>
    </xf>
    <xf numFmtId="9" fontId="2" fillId="93" borderId="115" applyFont="0">
      <alignment horizontal="right"/>
    </xf>
    <xf numFmtId="9" fontId="2" fillId="93"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9" fontId="2" fillId="93" borderId="115" applyFont="0">
      <alignment horizontal="right"/>
    </xf>
    <xf numFmtId="9" fontId="2" fillId="93" borderId="115" applyFont="0">
      <alignment horizontal="right"/>
    </xf>
    <xf numFmtId="9" fontId="2" fillId="93" borderId="115" applyFont="0">
      <alignment horizontal="right"/>
    </xf>
    <xf numFmtId="9" fontId="2" fillId="93"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31" fontId="2" fillId="93" borderId="115" applyFont="0">
      <alignment horizontal="right"/>
    </xf>
    <xf numFmtId="0" fontId="10" fillId="0" borderId="0"/>
    <xf numFmtId="331" fontId="2" fillId="93" borderId="115" applyFont="0">
      <alignment horizontal="right"/>
    </xf>
    <xf numFmtId="0" fontId="2" fillId="0" borderId="0" applyNumberFormat="0" applyFont="0" applyFill="0" applyBorder="0" applyAlignment="0" applyProtection="0"/>
    <xf numFmtId="331" fontId="2" fillId="93" borderId="115" applyFont="0">
      <alignment horizontal="right"/>
    </xf>
    <xf numFmtId="331" fontId="2" fillId="93" borderId="115" applyFont="0">
      <alignment horizontal="right"/>
    </xf>
    <xf numFmtId="331" fontId="2" fillId="93" borderId="115" applyFont="0">
      <alignment horizontal="right"/>
    </xf>
    <xf numFmtId="331" fontId="2" fillId="93"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331" fontId="2" fillId="93" borderId="115" applyFont="0">
      <alignment horizontal="right"/>
    </xf>
    <xf numFmtId="331" fontId="2" fillId="93" borderId="115" applyFont="0">
      <alignment horizontal="right"/>
    </xf>
    <xf numFmtId="331" fontId="2" fillId="93" borderId="115" applyFont="0">
      <alignment horizontal="right"/>
    </xf>
    <xf numFmtId="331" fontId="2" fillId="93" borderId="115"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10" fontId="2" fillId="93" borderId="11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18" applyFont="0">
      <alignment horizontal="right"/>
    </xf>
    <xf numFmtId="0" fontId="2" fillId="0" borderId="0" applyNumberFormat="0" applyFont="0" applyFill="0" applyBorder="0" applyAlignment="0" applyProtection="0"/>
    <xf numFmtId="10" fontId="2" fillId="93" borderId="118" applyFont="0">
      <alignment horizontal="right"/>
    </xf>
    <xf numFmtId="10" fontId="2" fillId="93" borderId="118" applyFont="0">
      <alignment horizontal="right"/>
    </xf>
    <xf numFmtId="10" fontId="2" fillId="93" borderId="118" applyFont="0">
      <alignment horizontal="right"/>
    </xf>
    <xf numFmtId="10" fontId="2" fillId="93" borderId="118"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10" fontId="2" fillId="93" borderId="118" applyFont="0">
      <alignment horizontal="right"/>
    </xf>
    <xf numFmtId="10" fontId="2" fillId="93" borderId="118" applyFont="0">
      <alignment horizontal="right"/>
    </xf>
    <xf numFmtId="10" fontId="2" fillId="93" borderId="118" applyFont="0">
      <alignment horizontal="right"/>
    </xf>
    <xf numFmtId="10" fontId="2" fillId="93" borderId="118" applyFont="0">
      <alignment horizontal="right"/>
    </xf>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93" borderId="115" applyFont="0">
      <alignment horizontal="center" wrapText="1"/>
      <protection locked="0"/>
    </xf>
    <xf numFmtId="0" fontId="10" fillId="0" borderId="0"/>
    <xf numFmtId="0" fontId="2" fillId="93" borderId="115" applyFont="0">
      <alignment horizontal="center" wrapText="1"/>
      <protection locked="0"/>
    </xf>
    <xf numFmtId="0" fontId="2" fillId="0" borderId="0" applyNumberFormat="0" applyFont="0" applyFill="0" applyBorder="0" applyAlignment="0" applyProtection="0"/>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3" fontId="210" fillId="0" borderId="125">
      <alignment vertical="center"/>
    </xf>
    <xf numFmtId="0" fontId="2" fillId="0" borderId="0" applyNumberFormat="0" applyFont="0" applyFill="0" applyBorder="0" applyAlignment="0" applyProtection="0"/>
    <xf numFmtId="0" fontId="10" fillId="0" borderId="0"/>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49" fontId="2" fillId="93" borderId="115" applyFont="0"/>
    <xf numFmtId="0" fontId="10" fillId="0" borderId="0"/>
    <xf numFmtId="0" fontId="10" fillId="0" borderId="0"/>
    <xf numFmtId="3" fontId="210" fillId="0" borderId="125">
      <alignment vertical="center"/>
    </xf>
    <xf numFmtId="0" fontId="10" fillId="0" borderId="0"/>
    <xf numFmtId="0" fontId="10" fillId="0" borderId="0"/>
    <xf numFmtId="49" fontId="2" fillId="93" borderId="115" applyFont="0"/>
    <xf numFmtId="0" fontId="2" fillId="0" borderId="0" applyNumberFormat="0" applyFont="0" applyFill="0" applyBorder="0" applyAlignment="0" applyProtection="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 fontId="210" fillId="0" borderId="125">
      <alignment vertical="center"/>
    </xf>
    <xf numFmtId="0" fontId="317" fillId="0" borderId="166" applyNumberFormat="0" applyAlignment="0" applyProtection="0"/>
    <xf numFmtId="0" fontId="318" fillId="0" borderId="166"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1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17" applyNumberFormat="0" applyProtection="0">
      <alignment horizontal="left" vertical="top"/>
    </xf>
    <xf numFmtId="0" fontId="321" fillId="0" borderId="117" applyNumberFormat="0" applyProtection="0">
      <alignment horizontal="left" vertical="top"/>
    </xf>
    <xf numFmtId="0" fontId="2" fillId="0" borderId="0" applyNumberFormat="0" applyFont="0" applyFill="0" applyBorder="0" applyAlignment="0" applyProtection="0"/>
    <xf numFmtId="0" fontId="321" fillId="0" borderId="117" applyNumberFormat="0" applyProtection="0">
      <alignment horizontal="right" vertical="top"/>
    </xf>
    <xf numFmtId="0" fontId="321" fillId="0" borderId="117" applyNumberFormat="0" applyProtection="0">
      <alignment horizontal="right" vertical="top"/>
    </xf>
    <xf numFmtId="0" fontId="321" fillId="0" borderId="117" applyNumberFormat="0" applyProtection="0">
      <alignment horizontal="right" vertical="top"/>
    </xf>
    <xf numFmtId="0" fontId="321" fillId="0" borderId="117" applyNumberFormat="0" applyProtection="0">
      <alignment horizontal="right" vertical="top"/>
    </xf>
    <xf numFmtId="0" fontId="321" fillId="0" borderId="117"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67" applyNumberFormat="0" applyFont="0" applyAlignment="0" applyProtection="0"/>
    <xf numFmtId="0" fontId="2" fillId="0" borderId="168" applyNumberFormat="0" applyFont="0" applyAlignment="0" applyProtection="0"/>
    <xf numFmtId="0" fontId="2" fillId="0" borderId="169" applyNumberFormat="0" applyFont="0" applyAlignment="0" applyProtection="0"/>
    <xf numFmtId="10" fontId="322" fillId="0" borderId="0" applyNumberFormat="0" applyFill="0" applyBorder="0" applyProtection="0">
      <alignment horizontal="right" vertical="top"/>
    </xf>
    <xf numFmtId="0" fontId="318" fillId="0" borderId="117" applyNumberFormat="0" applyFill="0" applyAlignment="0" applyProtection="0"/>
    <xf numFmtId="0" fontId="318" fillId="0" borderId="117" applyNumberFormat="0" applyFill="0" applyAlignment="0" applyProtection="0"/>
    <xf numFmtId="0" fontId="318" fillId="0" borderId="117" applyNumberFormat="0" applyFill="0" applyAlignment="0" applyProtection="0"/>
    <xf numFmtId="0" fontId="318" fillId="0" borderId="117" applyNumberFormat="0" applyFill="0" applyAlignment="0" applyProtection="0"/>
    <xf numFmtId="0" fontId="318" fillId="0" borderId="117" applyNumberFormat="0" applyFill="0" applyAlignment="0" applyProtection="0"/>
    <xf numFmtId="0" fontId="317" fillId="0" borderId="99" applyNumberFormat="0" applyFont="0" applyFill="0" applyAlignment="0" applyProtection="0">
      <alignment horizontal="left" vertical="top"/>
    </xf>
    <xf numFmtId="0" fontId="317" fillId="0" borderId="99" applyNumberFormat="0" applyFont="0" applyFill="0" applyAlignment="0" applyProtection="0">
      <alignment horizontal="left" vertical="top"/>
    </xf>
    <xf numFmtId="0" fontId="317" fillId="0" borderId="99" applyNumberFormat="0" applyFont="0" applyFill="0" applyAlignment="0" applyProtection="0">
      <alignment horizontal="left" vertical="top"/>
    </xf>
    <xf numFmtId="0" fontId="317" fillId="0" borderId="99" applyNumberFormat="0" applyFont="0" applyFill="0" applyAlignment="0" applyProtection="0">
      <alignment horizontal="left" vertical="top"/>
    </xf>
    <xf numFmtId="0" fontId="317" fillId="0" borderId="99" applyNumberFormat="0" applyFont="0" applyFill="0" applyAlignment="0" applyProtection="0">
      <alignment horizontal="left" vertical="top"/>
    </xf>
    <xf numFmtId="0" fontId="318" fillId="0" borderId="103" applyNumberFormat="0" applyFill="0" applyAlignment="0" applyProtection="0">
      <alignment vertical="top"/>
    </xf>
    <xf numFmtId="0" fontId="318" fillId="0" borderId="103"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03"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03"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2"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 fillId="0" borderId="0">
      <alignment horizontal="centerContinuous"/>
    </xf>
    <xf numFmtId="0" fontId="10" fillId="0" borderId="0"/>
    <xf numFmtId="0" fontId="10" fillId="0" borderId="0"/>
    <xf numFmtId="3" fontId="210" fillId="0" borderId="125">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0"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3" fontId="210" fillId="0" borderId="125">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25">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1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38" fillId="0" borderId="36" applyNumberFormat="0" applyFill="0" applyAlignment="0" applyProtection="0"/>
    <xf numFmtId="0" fontId="10" fillId="0" borderId="0"/>
    <xf numFmtId="0" fontId="10" fillId="0" borderId="0"/>
    <xf numFmtId="0" fontId="10" fillId="0" borderId="0"/>
    <xf numFmtId="0" fontId="39" fillId="0" borderId="37" applyNumberFormat="0" applyFill="0" applyAlignment="0" applyProtection="0"/>
    <xf numFmtId="0" fontId="10" fillId="0" borderId="0"/>
    <xf numFmtId="0" fontId="10" fillId="0" borderId="0"/>
    <xf numFmtId="0" fontId="10" fillId="0" borderId="0"/>
    <xf numFmtId="0" fontId="40" fillId="0" borderId="38"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98"/>
    <xf numFmtId="0" fontId="10" fillId="0" borderId="0"/>
    <xf numFmtId="0" fontId="332" fillId="0" borderId="98"/>
    <xf numFmtId="0" fontId="10" fillId="0" borderId="0"/>
    <xf numFmtId="0" fontId="332" fillId="0" borderId="98"/>
    <xf numFmtId="0" fontId="10" fillId="0" borderId="0"/>
    <xf numFmtId="0" fontId="332" fillId="0" borderId="98"/>
    <xf numFmtId="0" fontId="332" fillId="0" borderId="98"/>
    <xf numFmtId="246" fontId="254" fillId="0" borderId="0"/>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30" fillId="0" borderId="171" applyNumberFormat="0" applyFill="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3" fontId="210" fillId="0" borderId="125">
      <alignment vertical="center"/>
    </xf>
    <xf numFmtId="0" fontId="30"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0" fontId="30" fillId="0" borderId="171" applyNumberFormat="0" applyFill="0" applyAlignment="0" applyProtection="0"/>
    <xf numFmtId="0" fontId="30" fillId="0" borderId="171" applyNumberFormat="0" applyFill="0" applyAlignment="0" applyProtection="0"/>
    <xf numFmtId="38" fontId="202" fillId="0" borderId="172">
      <alignment horizontal="right"/>
    </xf>
    <xf numFmtId="0" fontId="273" fillId="0" borderId="173"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73" applyProtection="0">
      <alignment horizontal="center"/>
    </xf>
    <xf numFmtId="0" fontId="273" fillId="0" borderId="173" applyProtection="0">
      <alignment horizontal="center"/>
    </xf>
    <xf numFmtId="0" fontId="273" fillId="0" borderId="173" applyProtection="0">
      <alignment horizontal="center"/>
    </xf>
    <xf numFmtId="0" fontId="273" fillId="0" borderId="173" applyProtection="0">
      <alignment horizontal="center"/>
    </xf>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05" fillId="69" borderId="0">
      <alignment horizontal="center"/>
    </xf>
    <xf numFmtId="0" fontId="105" fillId="69" borderId="0">
      <alignment horizontal="center"/>
    </xf>
    <xf numFmtId="3" fontId="210" fillId="0" borderId="125">
      <alignment vertical="center"/>
    </xf>
    <xf numFmtId="0" fontId="333" fillId="104" borderId="0" applyNumberFormat="0" applyBorder="0"/>
    <xf numFmtId="0" fontId="186" fillId="0" borderId="174" applyNumberFormat="0" applyFont="0" applyFill="0" applyAlignment="0"/>
    <xf numFmtId="0" fontId="334" fillId="0" borderId="11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180" fillId="0" borderId="55" applyNumberFormat="0" applyBorder="0">
      <protection locked="0"/>
    </xf>
    <xf numFmtId="37" fontId="335" fillId="111" borderId="0"/>
    <xf numFmtId="37" fontId="161" fillId="150" borderId="115" applyNumberFormat="0" applyAlignment="0" applyProtection="0"/>
    <xf numFmtId="0" fontId="2" fillId="0" borderId="0" applyNumberFormat="0" applyFont="0" applyFill="0" applyBorder="0" applyAlignment="0" applyProtection="0"/>
    <xf numFmtId="37" fontId="161" fillId="150" borderId="115" applyNumberFormat="0" applyAlignment="0" applyProtection="0"/>
    <xf numFmtId="37" fontId="161" fillId="150" borderId="115" applyNumberFormat="0" applyAlignment="0" applyProtection="0"/>
    <xf numFmtId="37" fontId="161" fillId="150" borderId="115" applyNumberFormat="0" applyAlignment="0" applyProtection="0"/>
    <xf numFmtId="37" fontId="161" fillId="150" borderId="115" applyNumberFormat="0" applyAlignment="0" applyProtection="0"/>
    <xf numFmtId="3" fontId="210" fillId="0" borderId="125">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03">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99"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9"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338" fontId="2" fillId="0" borderId="0"/>
    <xf numFmtId="2" fontId="234" fillId="69" borderId="11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0" fontId="10" fillId="0" borderId="0"/>
    <xf numFmtId="3" fontId="210" fillId="0" borderId="125">
      <alignment vertical="center"/>
    </xf>
    <xf numFmtId="0" fontId="10" fillId="0" borderId="0"/>
    <xf numFmtId="167" fontId="340" fillId="69" borderId="62">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25">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4" applyNumberFormat="0" applyAlignment="0" applyProtection="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0" fontId="10" fillId="0" borderId="0"/>
    <xf numFmtId="3" fontId="210" fillId="0" borderId="125">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03"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25">
      <alignment vertical="center"/>
    </xf>
    <xf numFmtId="0" fontId="310" fillId="0" borderId="0" applyProtection="0">
      <alignment horizontal="center"/>
    </xf>
    <xf numFmtId="0" fontId="10" fillId="0" borderId="0"/>
    <xf numFmtId="3" fontId="210" fillId="0" borderId="125">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25">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10" fillId="0" borderId="0"/>
    <xf numFmtId="3" fontId="210" fillId="0" borderId="125">
      <alignment vertical="center"/>
    </xf>
    <xf numFmtId="0" fontId="45" fillId="0" borderId="175" applyNumberFormat="0"/>
    <xf numFmtId="14" fontId="161" fillId="0" borderId="0" applyFont="0" applyFill="0" applyBorder="0" applyProtection="0"/>
    <xf numFmtId="16" fontId="161" fillId="0" borderId="0" applyFont="0" applyFill="0" applyBorder="0" applyProtection="0"/>
    <xf numFmtId="3" fontId="210" fillId="0" borderId="125">
      <alignment vertical="center"/>
    </xf>
    <xf numFmtId="358" fontId="344" fillId="0" borderId="103"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2" fillId="0" borderId="0" applyNumberFormat="0" applyFont="0" applyFill="0" applyBorder="0" applyAlignment="0" applyProtection="0"/>
    <xf numFmtId="0" fontId="10" fillId="0" borderId="0"/>
    <xf numFmtId="3" fontId="210" fillId="0" borderId="125">
      <alignment vertical="center"/>
    </xf>
    <xf numFmtId="0" fontId="10" fillId="0" borderId="0"/>
    <xf numFmtId="0" fontId="10" fillId="0" borderId="0"/>
    <xf numFmtId="0" fontId="10" fillId="0" borderId="0"/>
    <xf numFmtId="0" fontId="10" fillId="0" borderId="0"/>
    <xf numFmtId="3" fontId="210" fillId="0" borderId="125">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5" fontId="9" fillId="0" borderId="0" applyFont="0" applyFill="0" applyBorder="0" applyAlignment="0" applyProtection="0"/>
    <xf numFmtId="194" fontId="9" fillId="0" borderId="0" applyFont="0" applyFill="0" applyBorder="0" applyAlignment="0" applyProtection="0"/>
    <xf numFmtId="0" fontId="347" fillId="0" borderId="0" applyNumberFormat="0" applyFill="0" applyBorder="0" applyAlignment="0" applyProtection="0"/>
    <xf numFmtId="3" fontId="2" fillId="74" borderId="182" applyFont="0">
      <alignment horizontal="right" vertical="center"/>
      <protection locked="0"/>
    </xf>
    <xf numFmtId="0" fontId="45" fillId="69" borderId="178" applyFont="0" applyBorder="0">
      <alignment horizontal="center" wrapText="1"/>
    </xf>
    <xf numFmtId="0" fontId="148" fillId="69" borderId="181" applyNumberFormat="0" applyFill="0" applyBorder="0" applyAlignment="0" applyProtection="0">
      <alignment horizontal="left"/>
    </xf>
    <xf numFmtId="0" fontId="1" fillId="0" borderId="0"/>
    <xf numFmtId="0" fontId="175" fillId="0" borderId="186"/>
    <xf numFmtId="244" fontId="177" fillId="0" borderId="187"/>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3" fontId="182" fillId="88" borderId="182" applyNumberFormat="0" applyFont="0" applyAlignment="0"/>
    <xf numFmtId="3" fontId="182" fillId="88" borderId="182" applyNumberFormat="0" applyFont="0" applyAlignment="0"/>
    <xf numFmtId="3" fontId="182" fillId="88" borderId="182" applyNumberFormat="0" applyFont="0" applyAlignment="0"/>
    <xf numFmtId="3" fontId="182" fillId="88" borderId="182" applyNumberFormat="0" applyFont="0" applyAlignment="0"/>
    <xf numFmtId="3" fontId="182" fillId="88" borderId="182" applyNumberFormat="0" applyFont="0" applyAlignment="0"/>
    <xf numFmtId="247"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247" fontId="180" fillId="107" borderId="182" applyNumberFormat="0" applyFill="0" applyBorder="0" applyAlignment="0" applyProtection="0"/>
    <xf numFmtId="0"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0"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247" fontId="180" fillId="107" borderId="182" applyNumberFormat="0" applyFill="0" applyBorder="0" applyAlignment="0" applyProtection="0"/>
    <xf numFmtId="0" fontId="180" fillId="107" borderId="182" applyNumberFormat="0" applyFill="0" applyBorder="0" applyAlignment="0" applyProtection="0"/>
    <xf numFmtId="0" fontId="184" fillId="108" borderId="188" applyNumberFormat="0" applyAlignment="0" applyProtection="0"/>
    <xf numFmtId="0" fontId="184" fillId="108" borderId="188" applyNumberFormat="0" applyAlignment="0" applyProtection="0"/>
    <xf numFmtId="252" fontId="105" fillId="0" borderId="188" applyNumberFormat="0" applyFont="0" applyFill="0" applyAlignment="0">
      <alignment vertical="center"/>
    </xf>
    <xf numFmtId="0" fontId="105" fillId="0" borderId="188" applyNumberFormat="0" applyFont="0" applyFill="0"/>
    <xf numFmtId="0" fontId="105" fillId="0" borderId="188" applyNumberFormat="0" applyFont="0" applyFill="0"/>
    <xf numFmtId="0" fontId="105" fillId="0" borderId="188" applyNumberFormat="0" applyFont="0" applyFill="0"/>
    <xf numFmtId="0" fontId="105" fillId="0" borderId="188" applyNumberFormat="0" applyFont="0" applyFill="0"/>
    <xf numFmtId="0" fontId="105" fillId="0" borderId="188" applyNumberFormat="0" applyFont="0" applyFill="0"/>
    <xf numFmtId="0" fontId="105" fillId="0" borderId="188" applyNumberFormat="0" applyFont="0" applyFill="0"/>
    <xf numFmtId="0" fontId="105" fillId="0" borderId="188" applyNumberFormat="0" applyFont="0" applyFill="0"/>
    <xf numFmtId="0" fontId="105" fillId="0" borderId="188" applyNumberFormat="0" applyFont="0" applyFill="0"/>
    <xf numFmtId="252" fontId="105" fillId="0" borderId="188" applyNumberFormat="0" applyFont="0" applyFill="0" applyAlignment="0">
      <alignment vertical="center"/>
    </xf>
    <xf numFmtId="0" fontId="105" fillId="0" borderId="188" applyNumberFormat="0" applyFont="0" applyFill="0"/>
    <xf numFmtId="252" fontId="105" fillId="0" borderId="188" applyNumberFormat="0" applyFont="0" applyFill="0" applyAlignment="0">
      <alignment vertical="center"/>
    </xf>
    <xf numFmtId="0" fontId="105" fillId="0" borderId="188" applyNumberFormat="0" applyFont="0" applyFill="0"/>
    <xf numFmtId="0" fontId="105" fillId="0" borderId="188" applyNumberFormat="0" applyFont="0" applyFill="0"/>
    <xf numFmtId="0" fontId="105" fillId="0" borderId="188" applyNumberFormat="0" applyFont="0" applyFill="0"/>
    <xf numFmtId="0" fontId="105" fillId="0" borderId="188" applyNumberFormat="0" applyFont="0" applyFill="0"/>
    <xf numFmtId="0" fontId="105" fillId="0" borderId="188" applyNumberFormat="0" applyFont="0" applyFill="0"/>
    <xf numFmtId="0" fontId="105" fillId="0" borderId="188" applyNumberFormat="0" applyFont="0" applyFill="0"/>
    <xf numFmtId="0" fontId="202" fillId="0" borderId="177" applyNumberFormat="0" applyFont="0" applyFill="0" applyAlignment="0" applyProtection="0"/>
    <xf numFmtId="0" fontId="150" fillId="0" borderId="181" applyNumberFormat="0" applyFont="0" applyFill="0" applyAlignment="0" applyProtection="0"/>
    <xf numFmtId="0" fontId="150" fillId="0" borderId="181" applyNumberFormat="0" applyFont="0" applyFill="0" applyAlignment="0" applyProtection="0"/>
    <xf numFmtId="0" fontId="150" fillId="0" borderId="181" applyNumberFormat="0" applyFont="0" applyFill="0" applyAlignment="0" applyProtection="0"/>
    <xf numFmtId="0" fontId="150" fillId="0" borderId="186" applyNumberFormat="0" applyFont="0" applyFill="0" applyAlignment="0" applyProtection="0"/>
    <xf numFmtId="0" fontId="150" fillId="0" borderId="186" applyNumberFormat="0" applyFont="0" applyFill="0" applyAlignment="0" applyProtection="0"/>
    <xf numFmtId="0" fontId="150" fillId="0" borderId="180" applyNumberFormat="0" applyFont="0" applyFill="0" applyAlignment="0" applyProtection="0"/>
    <xf numFmtId="0" fontId="150" fillId="0" borderId="180" applyNumberFormat="0" applyFont="0" applyFill="0" applyAlignment="0" applyProtection="0"/>
    <xf numFmtId="0" fontId="150" fillId="0" borderId="180" applyNumberFormat="0" applyFont="0" applyFill="0" applyAlignment="0" applyProtection="0"/>
    <xf numFmtId="0" fontId="150" fillId="0" borderId="180" applyNumberFormat="0" applyFont="0" applyFill="0" applyAlignment="0" applyProtection="0"/>
    <xf numFmtId="0" fontId="150" fillId="0" borderId="180" applyNumberFormat="0" applyFont="0" applyFill="0" applyAlignment="0" applyProtection="0"/>
    <xf numFmtId="0" fontId="150" fillId="0" borderId="180" applyNumberFormat="0" applyFont="0" applyFill="0" applyAlignment="0" applyProtection="0"/>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3" fontId="45" fillId="41" borderId="181">
      <protection hidden="1"/>
    </xf>
    <xf numFmtId="0" fontId="205" fillId="0" borderId="181" applyBorder="0"/>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vertical="center"/>
    </xf>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xf>
    <xf numFmtId="3" fontId="207" fillId="69" borderId="182"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89" applyNumberFormat="0" applyFill="0" applyBorder="0" applyAlignment="0" applyProtection="0">
      <alignment horizontal="center"/>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21" fillId="0" borderId="189" applyNumberFormat="0" applyFill="0" applyBorder="0" applyAlignment="0" applyProtection="0">
      <alignment horizontal="center"/>
      <protection locked="0"/>
    </xf>
    <xf numFmtId="0" fontId="221" fillId="0" borderId="189" applyNumberFormat="0" applyFill="0" applyBorder="0" applyAlignment="0" applyProtection="0">
      <alignment horizontal="center"/>
      <protection locked="0"/>
    </xf>
    <xf numFmtId="0" fontId="221" fillId="0" borderId="189" applyNumberFormat="0" applyFill="0" applyBorder="0" applyAlignment="0" applyProtection="0">
      <alignment horizontal="center"/>
      <protection locked="0"/>
    </xf>
    <xf numFmtId="0" fontId="221" fillId="0" borderId="189" applyNumberFormat="0" applyFill="0" applyBorder="0" applyAlignment="0" applyProtection="0">
      <alignment horizontal="center"/>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22" fillId="0" borderId="189"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28" fillId="119" borderId="179" applyNumberFormat="0" applyBorder="0">
      <alignment horizontal="left"/>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0" fontId="233" fillId="120" borderId="182" applyNumberFormat="0" applyBorder="0" applyAlignment="0">
      <alignment horizontal="center"/>
      <protection locked="0"/>
    </xf>
    <xf numFmtId="0" fontId="233" fillId="120" borderId="182" applyNumberFormat="0" applyBorder="0" applyAlignment="0">
      <alignment horizontal="center"/>
      <protection locked="0"/>
    </xf>
    <xf numFmtId="3" fontId="234" fillId="121" borderId="189" applyNumberFormat="0" applyBorder="0" applyAlignment="0" applyProtection="0">
      <protection hidden="1"/>
    </xf>
    <xf numFmtId="281" fontId="2" fillId="0" borderId="0" applyFont="0" applyFill="0" applyBorder="0" applyAlignment="0" applyProtection="0"/>
    <xf numFmtId="0" fontId="2" fillId="71" borderId="180" applyNumberFormat="0" applyFont="0" applyAlignment="0" applyProtection="0"/>
    <xf numFmtId="0" fontId="2" fillId="71" borderId="180" applyNumberFormat="0" applyFont="0" applyAlignment="0" applyProtection="0"/>
    <xf numFmtId="0" fontId="2" fillId="71" borderId="180" applyNumberFormat="0" applyFont="0" applyAlignment="0" applyProtection="0"/>
    <xf numFmtId="0" fontId="2" fillId="71" borderId="180" applyNumberFormat="0" applyFont="0" applyAlignment="0" applyProtection="0"/>
    <xf numFmtId="0" fontId="2" fillId="71" borderId="180" applyNumberFormat="0" applyFont="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45" fillId="113" borderId="184" applyAlignment="0" applyProtection="0"/>
    <xf numFmtId="0" fontId="45" fillId="113" borderId="184" applyAlignment="0" applyProtection="0"/>
    <xf numFmtId="0" fontId="45" fillId="113" borderId="184" applyAlignment="0" applyProtection="0"/>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Protection="0">
      <alignment horizontal="center" vertical="center"/>
    </xf>
    <xf numFmtId="0" fontId="2" fillId="68" borderId="182" applyNumberFormat="0" applyFont="0" applyBorder="0" applyProtection="0">
      <alignment horizontal="center" vertical="center"/>
    </xf>
    <xf numFmtId="0" fontId="2" fillId="68" borderId="182" applyNumberFormat="0" applyFont="0" applyBorder="0" applyProtection="0">
      <alignment horizontal="center" vertical="center"/>
    </xf>
    <xf numFmtId="0" fontId="2" fillId="68" borderId="182" applyNumberFormat="0" applyFont="0" applyBorder="0" applyProtection="0">
      <alignment horizontal="center" vertic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125" borderId="179" applyNumberFormat="0" applyFont="0" applyBorder="0" applyAlignment="0"/>
    <xf numFmtId="0" fontId="2" fillId="125" borderId="179" applyNumberFormat="0" applyFont="0" applyBorder="0" applyAlignment="0"/>
    <xf numFmtId="0" fontId="2" fillId="125" borderId="179" applyNumberFormat="0" applyFont="0" applyBorder="0" applyAlignment="0"/>
    <xf numFmtId="0" fontId="2" fillId="125" borderId="179" applyNumberFormat="0" applyFont="0" applyBorder="0" applyAlignment="0"/>
    <xf numFmtId="0" fontId="2" fillId="125" borderId="179" applyNumberFormat="0" applyFont="0" applyBorder="0" applyAlignment="0"/>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37" fillId="0" borderId="184">
      <alignment horizontal="left" vertical="center"/>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0" borderId="0" applyNumberFormat="0" applyFont="0" applyFill="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0" fontId="272" fillId="0" borderId="187">
      <protection locked="0"/>
    </xf>
    <xf numFmtId="2" fontId="234" fillId="129" borderId="187" applyNumberFormat="0" applyBorder="0" applyAlignment="0" applyProtection="0">
      <alignment horizontal="center"/>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vertical="center"/>
      <protection locked="0"/>
    </xf>
    <xf numFmtId="3" fontId="2" fillId="71" borderId="182" applyFont="0">
      <alignment horizontal="right" vertical="center"/>
      <protection locked="0"/>
    </xf>
    <xf numFmtId="3" fontId="2" fillId="71" borderId="182" applyFont="0">
      <alignment horizontal="right" vertical="center"/>
      <protection locked="0"/>
    </xf>
    <xf numFmtId="3" fontId="2" fillId="71" borderId="182" applyFont="0">
      <alignment horizontal="right" vertical="center"/>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49" fontId="2" fillId="71" borderId="182" applyFont="0" applyAlignment="0">
      <protection locked="0"/>
    </xf>
    <xf numFmtId="49" fontId="2" fillId="71" borderId="182" applyFont="0" applyAlignment="0">
      <protection locked="0"/>
    </xf>
    <xf numFmtId="317" fontId="161" fillId="0" borderId="187" applyBorder="0"/>
    <xf numFmtId="253" fontId="229" fillId="96" borderId="187" applyBorder="0"/>
    <xf numFmtId="10" fontId="9" fillId="130" borderId="179" applyBorder="0">
      <alignment horizontal="center"/>
      <protection locked="0"/>
    </xf>
    <xf numFmtId="10" fontId="9" fillId="130" borderId="179" applyBorder="0">
      <alignment horizontal="center"/>
      <protection locked="0"/>
    </xf>
    <xf numFmtId="10" fontId="9" fillId="130" borderId="179" applyBorder="0">
      <alignment horizontal="center"/>
      <protection locked="0"/>
    </xf>
    <xf numFmtId="10" fontId="9" fillId="130" borderId="179" applyBorder="0">
      <alignment horizontal="center"/>
      <protection locked="0"/>
    </xf>
    <xf numFmtId="10" fontId="9" fillId="130" borderId="179" applyBorder="0">
      <alignment horizontal="center"/>
      <protection locked="0"/>
    </xf>
    <xf numFmtId="2" fontId="234" fillId="107" borderId="182" applyNumberFormat="0" applyBorder="0" applyAlignment="0">
      <protection locked="0"/>
    </xf>
    <xf numFmtId="3" fontId="210" fillId="0" borderId="125">
      <alignment vertical="center"/>
    </xf>
    <xf numFmtId="37" fontId="202" fillId="0" borderId="0" applyNumberFormat="0" applyFill="0" applyAlignment="0"/>
    <xf numFmtId="0" fontId="284" fillId="104" borderId="183">
      <alignment horizontal="center" vertical="top" wrapText="1"/>
    </xf>
    <xf numFmtId="0" fontId="284" fillId="104" borderId="183">
      <alignment horizontal="center" vertical="top" wrapText="1"/>
    </xf>
    <xf numFmtId="0" fontId="284" fillId="104" borderId="183">
      <alignment horizontal="center" vertical="top" wrapText="1"/>
    </xf>
    <xf numFmtId="0" fontId="284" fillId="104" borderId="183">
      <alignment horizontal="center" vertical="top" wrapText="1"/>
    </xf>
    <xf numFmtId="0" fontId="2" fillId="0" borderId="184"/>
    <xf numFmtId="0" fontId="2" fillId="0" borderId="184"/>
    <xf numFmtId="0" fontId="2" fillId="0" borderId="184"/>
    <xf numFmtId="0" fontId="2" fillId="0" borderId="184"/>
    <xf numFmtId="0" fontId="45" fillId="70" borderId="178"/>
    <xf numFmtId="0" fontId="45" fillId="70" borderId="178"/>
    <xf numFmtId="0" fontId="45" fillId="70" borderId="178"/>
    <xf numFmtId="0" fontId="45" fillId="70" borderId="178"/>
    <xf numFmtId="0" fontId="45" fillId="0" borderId="179"/>
    <xf numFmtId="0" fontId="45" fillId="0" borderId="179"/>
    <xf numFmtId="0" fontId="45" fillId="0" borderId="179"/>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0" fontId="284" fillId="132" borderId="183">
      <alignment horizontal="center" vertical="top"/>
    </xf>
    <xf numFmtId="0" fontId="284" fillId="132" borderId="183">
      <alignment horizontal="center" vertical="top"/>
    </xf>
    <xf numFmtId="0" fontId="45" fillId="0" borderId="178"/>
    <xf numFmtId="0" fontId="45" fillId="0" borderId="178"/>
    <xf numFmtId="0" fontId="45" fillId="0" borderId="178"/>
    <xf numFmtId="0" fontId="45" fillId="0" borderId="178"/>
    <xf numFmtId="0" fontId="2" fillId="0" borderId="183"/>
    <xf numFmtId="0" fontId="2" fillId="0" borderId="183"/>
    <xf numFmtId="0" fontId="2" fillId="0" borderId="183"/>
    <xf numFmtId="0" fontId="2" fillId="0" borderId="183"/>
    <xf numFmtId="0" fontId="2" fillId="0" borderId="183"/>
    <xf numFmtId="0" fontId="285" fillId="70" borderId="189"/>
    <xf numFmtId="0" fontId="285" fillId="70" borderId="189"/>
    <xf numFmtId="0" fontId="2" fillId="0" borderId="179">
      <alignment horizontal="center"/>
    </xf>
    <xf numFmtId="0" fontId="2" fillId="0" borderId="179">
      <alignment horizontal="center"/>
    </xf>
    <xf numFmtId="0" fontId="2" fillId="0" borderId="179">
      <alignment horizontal="center"/>
    </xf>
    <xf numFmtId="0" fontId="2" fillId="0" borderId="180">
      <alignment horizontal="center"/>
    </xf>
    <xf numFmtId="0" fontId="2" fillId="0" borderId="180">
      <alignment horizontal="center"/>
    </xf>
    <xf numFmtId="0" fontId="2" fillId="0" borderId="180">
      <alignment horizontal="center"/>
    </xf>
    <xf numFmtId="0" fontId="2" fillId="0" borderId="180">
      <alignment horizontal="center"/>
    </xf>
    <xf numFmtId="0" fontId="2" fillId="0" borderId="185">
      <alignment horizontal="center"/>
    </xf>
    <xf numFmtId="0" fontId="2" fillId="0" borderId="185">
      <alignment horizontal="center"/>
    </xf>
    <xf numFmtId="0" fontId="284" fillId="132" borderId="183">
      <alignment horizontal="center" vertical="top" wrapText="1"/>
    </xf>
    <xf numFmtId="0" fontId="284" fillId="132" borderId="183">
      <alignment horizontal="center" vertical="top" wrapText="1"/>
    </xf>
    <xf numFmtId="0" fontId="284" fillId="132" borderId="183">
      <alignment horizontal="center" vertical="top" wrapText="1"/>
    </xf>
    <xf numFmtId="0" fontId="284" fillId="132" borderId="183">
      <alignment horizontal="center" vertical="top" wrapText="1"/>
    </xf>
    <xf numFmtId="3" fontId="2" fillId="0" borderId="184"/>
    <xf numFmtId="3" fontId="2" fillId="0" borderId="184"/>
    <xf numFmtId="3" fontId="2" fillId="0" borderId="184"/>
    <xf numFmtId="3" fontId="2" fillId="0" borderId="184"/>
    <xf numFmtId="0" fontId="45" fillId="70" borderId="178">
      <alignment horizontal="center"/>
    </xf>
    <xf numFmtId="0" fontId="45" fillId="70" borderId="178">
      <alignment horizontal="center"/>
    </xf>
    <xf numFmtId="0" fontId="45" fillId="70" borderId="178">
      <alignment horizontal="center"/>
    </xf>
    <xf numFmtId="0" fontId="45" fillId="70" borderId="178">
      <alignment horizontal="center"/>
    </xf>
    <xf numFmtId="0" fontId="45" fillId="70" borderId="184">
      <alignment horizontal="center"/>
    </xf>
    <xf numFmtId="0" fontId="45" fillId="70" borderId="184">
      <alignment horizontal="center"/>
    </xf>
    <xf numFmtId="0" fontId="45" fillId="70" borderId="183">
      <alignment horizontal="center"/>
    </xf>
    <xf numFmtId="0" fontId="45" fillId="70" borderId="183">
      <alignment horizontal="center"/>
    </xf>
    <xf numFmtId="0" fontId="45" fillId="70" borderId="183">
      <alignment horizontal="center"/>
    </xf>
    <xf numFmtId="0" fontId="45" fillId="70" borderId="183">
      <alignment horizontal="center"/>
    </xf>
    <xf numFmtId="0" fontId="45" fillId="70" borderId="179">
      <alignment horizontal="left" vertical="top"/>
    </xf>
    <xf numFmtId="0" fontId="45" fillId="70" borderId="179">
      <alignment horizontal="left" vertical="top"/>
    </xf>
    <xf numFmtId="0" fontId="45" fillId="70" borderId="179">
      <alignment horizontal="left" vertical="top"/>
    </xf>
    <xf numFmtId="0" fontId="284" fillId="132" borderId="184">
      <alignment horizontal="center" vertical="center"/>
    </xf>
    <xf numFmtId="0" fontId="284" fillId="132" borderId="184">
      <alignment horizontal="center" vertical="center"/>
    </xf>
    <xf numFmtId="0" fontId="284" fillId="132" borderId="183">
      <alignment horizontal="center" vertical="center"/>
    </xf>
    <xf numFmtId="0" fontId="284" fillId="132" borderId="183">
      <alignment horizontal="center" vertical="center"/>
    </xf>
    <xf numFmtId="0" fontId="284" fillId="132" borderId="183">
      <alignment horizontal="center" vertical="center"/>
    </xf>
    <xf numFmtId="0" fontId="284" fillId="132" borderId="183">
      <alignment horizontal="center" vertical="center"/>
    </xf>
    <xf numFmtId="0" fontId="284" fillId="104" borderId="178">
      <alignment horizontal="center" vertical="center"/>
    </xf>
    <xf numFmtId="0" fontId="284" fillId="104" borderId="178">
      <alignment horizontal="center" vertical="center"/>
    </xf>
    <xf numFmtId="0" fontId="284" fillId="104" borderId="178">
      <alignment horizontal="center" vertical="center"/>
    </xf>
    <xf numFmtId="0" fontId="284" fillId="104" borderId="178">
      <alignment horizontal="center" vertical="center"/>
    </xf>
    <xf numFmtId="0" fontId="284" fillId="104" borderId="184">
      <alignment horizontal="center" vertical="center"/>
    </xf>
    <xf numFmtId="0" fontId="284" fillId="104" borderId="184">
      <alignment horizontal="center" vertical="center"/>
    </xf>
    <xf numFmtId="0" fontId="284" fillId="104" borderId="183">
      <alignment horizontal="center" vertical="center"/>
    </xf>
    <xf numFmtId="0" fontId="284" fillId="104" borderId="183">
      <alignment horizontal="center" vertical="center"/>
    </xf>
    <xf numFmtId="0" fontId="284" fillId="104" borderId="183">
      <alignment horizontal="center" vertical="center"/>
    </xf>
    <xf numFmtId="0" fontId="284" fillId="104" borderId="183">
      <alignment horizontal="center" vertical="center"/>
    </xf>
    <xf numFmtId="0" fontId="2" fillId="0" borderId="180"/>
    <xf numFmtId="0" fontId="2" fillId="0" borderId="180"/>
    <xf numFmtId="0" fontId="2" fillId="0" borderId="180"/>
    <xf numFmtId="0" fontId="2" fillId="0" borderId="180"/>
    <xf numFmtId="0" fontId="2" fillId="0" borderId="185"/>
    <xf numFmtId="0" fontId="2" fillId="0" borderId="185"/>
    <xf numFmtId="0" fontId="2" fillId="0" borderId="0" applyNumberFormat="0" applyFont="0" applyFill="0" applyBorder="0" applyAlignment="0" applyProtection="0"/>
    <xf numFmtId="0" fontId="287" fillId="0" borderId="187"/>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331" fontId="2" fillId="74" borderId="182" applyFont="0">
      <alignment horizontal="right" vertical="center"/>
      <protection locked="0"/>
    </xf>
    <xf numFmtId="331" fontId="2" fillId="74" borderId="182" applyFont="0">
      <alignment horizontal="right" vertical="center"/>
      <protection locked="0"/>
    </xf>
    <xf numFmtId="331" fontId="2" fillId="74" borderId="182" applyFont="0">
      <alignment horizontal="right" vertical="center"/>
      <protection locked="0"/>
    </xf>
    <xf numFmtId="331" fontId="2" fillId="74" borderId="182" applyFont="0">
      <alignment horizontal="right" vertical="center"/>
      <protection locked="0"/>
    </xf>
    <xf numFmtId="331" fontId="2" fillId="74" borderId="182" applyFont="0">
      <alignment horizontal="right" vertical="center"/>
      <protection locked="0"/>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174" fontId="234" fillId="134" borderId="187" applyNumberFormat="0" applyBorder="0" applyAlignment="0" applyProtection="0">
      <alignment horizontal="center"/>
      <protection hidden="1"/>
    </xf>
    <xf numFmtId="3" fontId="288" fillId="57" borderId="182" applyNumberFormat="0" applyBorder="0" applyAlignment="0" applyProtection="0">
      <protection hidden="1"/>
    </xf>
    <xf numFmtId="3" fontId="289" fillId="135" borderId="189" applyNumberFormat="0" applyBorder="0" applyAlignment="0" applyProtection="0">
      <protection hidden="1"/>
    </xf>
    <xf numFmtId="0" fontId="19" fillId="131" borderId="187" applyNumberFormat="0" applyFont="0" applyBorder="0" applyAlignment="0" applyProtection="0">
      <alignment horizontal="center"/>
    </xf>
    <xf numFmtId="0" fontId="19" fillId="131" borderId="187" applyNumberFormat="0" applyFont="0" applyBorder="0" applyAlignment="0" applyProtection="0">
      <alignment horizontal="center"/>
    </xf>
    <xf numFmtId="0" fontId="19" fillId="96" borderId="187" applyNumberFormat="0" applyFont="0" applyBorder="0" applyAlignment="0" applyProtection="0">
      <alignment horizontal="center"/>
    </xf>
    <xf numFmtId="0" fontId="19" fillId="96" borderId="187" applyNumberFormat="0" applyFont="0" applyBorder="0" applyAlignment="0" applyProtection="0">
      <alignment horizontal="center"/>
    </xf>
    <xf numFmtId="0" fontId="161" fillId="0" borderId="190" applyNumberFormat="0" applyAlignment="0" applyProtection="0"/>
    <xf numFmtId="0" fontId="10" fillId="0" borderId="0"/>
    <xf numFmtId="0" fontId="46" fillId="69" borderId="181">
      <alignment horizontal="center"/>
    </xf>
    <xf numFmtId="0" fontId="41" fillId="0" borderId="177">
      <alignment horizontal="center"/>
    </xf>
    <xf numFmtId="0" fontId="45" fillId="92" borderId="181" applyNumberFormat="0" applyBorder="0" applyAlignment="0"/>
    <xf numFmtId="3" fontId="2" fillId="95" borderId="182" applyFont="0">
      <alignment horizontal="right" vertical="center"/>
      <protection locked="0"/>
    </xf>
    <xf numFmtId="3" fontId="2" fillId="95" borderId="182" applyFont="0">
      <alignment horizontal="right" vertical="center"/>
      <protection locked="0"/>
    </xf>
    <xf numFmtId="3" fontId="2" fillId="95" borderId="182" applyFont="0">
      <alignment horizontal="right" vertical="center"/>
      <protection locked="0"/>
    </xf>
    <xf numFmtId="3" fontId="2" fillId="95" borderId="182" applyFont="0">
      <alignment horizontal="right" vertical="center"/>
      <protection locked="0"/>
    </xf>
    <xf numFmtId="3" fontId="2" fillId="95" borderId="182" applyFont="0">
      <alignment horizontal="right" vertical="center"/>
      <protection locked="0"/>
    </xf>
    <xf numFmtId="0" fontId="298" fillId="45" borderId="182"/>
    <xf numFmtId="0" fontId="2" fillId="0" borderId="191">
      <alignment vertical="center"/>
    </xf>
    <xf numFmtId="4" fontId="29" fillId="138" borderId="192" applyNumberFormat="0" applyProtection="0">
      <alignment horizontal="left" vertical="center" indent="1"/>
    </xf>
    <xf numFmtId="4" fontId="29" fillId="138" borderId="192" applyNumberFormat="0" applyProtection="0">
      <alignment horizontal="left" vertical="center" indent="1"/>
    </xf>
    <xf numFmtId="4" fontId="29" fillId="138" borderId="192" applyNumberFormat="0" applyProtection="0">
      <alignment horizontal="left" vertical="center" indent="1"/>
    </xf>
    <xf numFmtId="4" fontId="29" fillId="138" borderId="192" applyNumberFormat="0" applyProtection="0">
      <alignment horizontal="left" vertical="center" indent="1"/>
    </xf>
    <xf numFmtId="4" fontId="29" fillId="138" borderId="192" applyNumberFormat="0" applyProtection="0">
      <alignment horizontal="left" vertical="center" indent="1"/>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 fontId="2" fillId="69" borderId="182" applyFont="0">
      <alignment horizontal="right"/>
    </xf>
    <xf numFmtId="3" fontId="2" fillId="69" borderId="182" applyFont="0">
      <alignment horizontal="right"/>
    </xf>
    <xf numFmtId="3" fontId="2" fillId="69" borderId="182" applyFont="0">
      <alignment horizontal="right" vertical="center"/>
    </xf>
    <xf numFmtId="3" fontId="2" fillId="69" borderId="182" applyFont="0">
      <alignment horizontal="right" vertical="center"/>
    </xf>
    <xf numFmtId="3" fontId="2" fillId="69" borderId="182" applyFont="0">
      <alignment horizontal="right" vertical="center"/>
    </xf>
    <xf numFmtId="3" fontId="2" fillId="69" borderId="182" applyFont="0">
      <alignment horizontal="right" vertical="center"/>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188" fontId="2" fillId="69" borderId="182" applyFont="0">
      <alignment horizontal="right"/>
    </xf>
    <xf numFmtId="188" fontId="2" fillId="69" borderId="182" applyFont="0">
      <alignment horizontal="right"/>
    </xf>
    <xf numFmtId="188" fontId="2" fillId="69" borderId="182" applyFont="0">
      <alignment horizontal="right"/>
    </xf>
    <xf numFmtId="188" fontId="2" fillId="69" borderId="182" applyFont="0">
      <alignment horizontal="right"/>
    </xf>
    <xf numFmtId="188" fontId="2" fillId="69" borderId="182" applyFont="0">
      <alignment horizontal="right"/>
    </xf>
    <xf numFmtId="188" fontId="2" fillId="69" borderId="182" applyFont="0">
      <alignment horizontal="right"/>
    </xf>
    <xf numFmtId="188" fontId="2" fillId="69" borderId="182" applyFont="0">
      <alignment horizontal="right"/>
    </xf>
    <xf numFmtId="188" fontId="2" fillId="69" borderId="182" applyFont="0">
      <alignment horizontal="right"/>
    </xf>
    <xf numFmtId="188" fontId="2" fillId="69" borderId="182" applyFont="0">
      <alignment horizontal="right"/>
    </xf>
    <xf numFmtId="188"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 fontId="2" fillId="68" borderId="184" applyBorder="0"/>
    <xf numFmtId="3" fontId="2" fillId="68" borderId="184" applyBorder="0"/>
    <xf numFmtId="3" fontId="2" fillId="68" borderId="184" applyBorder="0"/>
    <xf numFmtId="3" fontId="2" fillId="68" borderId="184" applyBorder="0"/>
    <xf numFmtId="3" fontId="2" fillId="68" borderId="184" applyBorder="0"/>
    <xf numFmtId="2" fontId="314" fillId="0" borderId="187" applyNumberFormat="0" applyFill="0" applyBorder="0" applyAlignment="0" applyProtection="0">
      <alignment horizontal="center"/>
      <protection locked="0"/>
    </xf>
    <xf numFmtId="0" fontId="161" fillId="0" borderId="182" applyNumberFormat="0" applyFont="0" applyFill="0" applyBorder="0" applyAlignment="0">
      <protection hidden="1"/>
    </xf>
    <xf numFmtId="0" fontId="161" fillId="0" borderId="182" applyNumberFormat="0" applyFont="0" applyFill="0" applyBorder="0" applyAlignment="0">
      <protection hidden="1"/>
    </xf>
    <xf numFmtId="0" fontId="161" fillId="0" borderId="182" applyNumberFormat="0" applyFont="0" applyFill="0" applyBorder="0" applyAlignment="0">
      <protection hidden="1"/>
    </xf>
    <xf numFmtId="0" fontId="161" fillId="0" borderId="182" applyNumberFormat="0" applyFont="0" applyFill="0" applyBorder="0" applyAlignment="0">
      <protection hidden="1"/>
    </xf>
    <xf numFmtId="0" fontId="161" fillId="0" borderId="182" applyNumberFormat="0" applyFont="0" applyFill="0" applyBorder="0" applyAlignment="0">
      <protection hidden="1"/>
    </xf>
    <xf numFmtId="0" fontId="161" fillId="0" borderId="182" applyNumberFormat="0" applyFont="0" applyFill="0" applyBorder="0" applyAlignment="0">
      <protection hidden="1"/>
    </xf>
    <xf numFmtId="0" fontId="161" fillId="0" borderId="182" applyNumberFormat="0" applyFont="0" applyFill="0" applyBorder="0" applyAlignment="0">
      <protection hidden="1"/>
    </xf>
    <xf numFmtId="0" fontId="161" fillId="0" borderId="182" applyNumberFormat="0" applyFont="0" applyFill="0" applyBorder="0" applyAlignment="0">
      <protection hidden="1"/>
    </xf>
    <xf numFmtId="0" fontId="161" fillId="0" borderId="182" applyNumberFormat="0" applyFont="0" applyFill="0" applyBorder="0" applyAlignment="0">
      <protection hidden="1"/>
    </xf>
    <xf numFmtId="0" fontId="161" fillId="0" borderId="182" applyNumberFormat="0" applyFont="0" applyFill="0" applyBorder="0" applyAlignment="0">
      <protection hidden="1"/>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49" fontId="2" fillId="144" borderId="182" applyFont="0"/>
    <xf numFmtId="49" fontId="2" fillId="144"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311" fontId="2" fillId="146" borderId="182">
      <alignment vertical="center"/>
    </xf>
    <xf numFmtId="311" fontId="2" fillId="146" borderId="182">
      <alignment vertical="center"/>
    </xf>
    <xf numFmtId="311" fontId="2" fillId="146" borderId="182">
      <alignment vertical="center"/>
    </xf>
    <xf numFmtId="311" fontId="2" fillId="146" borderId="182">
      <alignment vertical="center"/>
    </xf>
    <xf numFmtId="311" fontId="2" fillId="146" borderId="182">
      <alignment vertical="center"/>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49" fontId="2" fillId="93" borderId="182" applyFont="0"/>
    <xf numFmtId="49" fontId="2" fillId="93" borderId="182" applyFont="0"/>
    <xf numFmtId="0" fontId="321" fillId="0" borderId="184" applyNumberFormat="0" applyProtection="0">
      <alignment horizontal="left" vertical="top"/>
    </xf>
    <xf numFmtId="0" fontId="321" fillId="0" borderId="184" applyNumberFormat="0" applyProtection="0">
      <alignment horizontal="left" vertical="top"/>
    </xf>
    <xf numFmtId="0" fontId="321" fillId="0" borderId="184" applyNumberFormat="0" applyProtection="0">
      <alignment horizontal="left" vertical="top"/>
    </xf>
    <xf numFmtId="0" fontId="321" fillId="0" borderId="184" applyNumberFormat="0" applyProtection="0">
      <alignment horizontal="right" vertical="top"/>
    </xf>
    <xf numFmtId="0" fontId="321" fillId="0" borderId="184" applyNumberFormat="0" applyProtection="0">
      <alignment horizontal="right" vertical="top"/>
    </xf>
    <xf numFmtId="0" fontId="321" fillId="0" borderId="184" applyNumberFormat="0" applyProtection="0">
      <alignment horizontal="right" vertical="top"/>
    </xf>
    <xf numFmtId="0" fontId="321" fillId="0" borderId="184" applyNumberFormat="0" applyProtection="0">
      <alignment horizontal="right" vertical="top"/>
    </xf>
    <xf numFmtId="0" fontId="321" fillId="0" borderId="184" applyNumberFormat="0" applyProtection="0">
      <alignment horizontal="right" vertical="top"/>
    </xf>
    <xf numFmtId="0" fontId="318" fillId="0" borderId="184" applyNumberFormat="0" applyFill="0" applyAlignment="0" applyProtection="0"/>
    <xf numFmtId="0" fontId="318" fillId="0" borderId="184" applyNumberFormat="0" applyFill="0" applyAlignment="0" applyProtection="0"/>
    <xf numFmtId="0" fontId="318" fillId="0" borderId="184" applyNumberFormat="0" applyFill="0" applyAlignment="0" applyProtection="0"/>
    <xf numFmtId="0" fontId="318" fillId="0" borderId="184" applyNumberFormat="0" applyFill="0" applyAlignment="0" applyProtection="0"/>
    <xf numFmtId="0" fontId="318" fillId="0" borderId="184" applyNumberFormat="0" applyFill="0" applyAlignment="0" applyProtection="0"/>
    <xf numFmtId="0" fontId="317" fillId="0" borderId="180" applyNumberFormat="0" applyFont="0" applyFill="0" applyAlignment="0" applyProtection="0">
      <alignment horizontal="left" vertical="top"/>
    </xf>
    <xf numFmtId="0" fontId="317" fillId="0" borderId="180" applyNumberFormat="0" applyFont="0" applyFill="0" applyAlignment="0" applyProtection="0">
      <alignment horizontal="left" vertical="top"/>
    </xf>
    <xf numFmtId="0" fontId="317" fillId="0" borderId="180" applyNumberFormat="0" applyFont="0" applyFill="0" applyAlignment="0" applyProtection="0">
      <alignment horizontal="left" vertical="top"/>
    </xf>
    <xf numFmtId="0" fontId="317" fillId="0" borderId="180" applyNumberFormat="0" applyFont="0" applyFill="0" applyAlignment="0" applyProtection="0">
      <alignment horizontal="left" vertical="top"/>
    </xf>
    <xf numFmtId="0" fontId="317" fillId="0" borderId="180" applyNumberFormat="0" applyFont="0" applyFill="0" applyAlignment="0" applyProtection="0">
      <alignment horizontal="left" vertical="top"/>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56" fillId="0" borderId="181" applyFill="0" applyBorder="0" applyProtection="0">
      <alignment horizontal="left" vertical="top"/>
    </xf>
    <xf numFmtId="0" fontId="186" fillId="131" borderId="193" applyNumberFormat="0" applyFont="0">
      <alignment horizontal="center" vertical="center"/>
    </xf>
    <xf numFmtId="350" fontId="45" fillId="68" borderId="189" applyNumberFormat="0" applyBorder="0" applyAlignment="0">
      <alignment horizontal="right"/>
    </xf>
    <xf numFmtId="0" fontId="332" fillId="0" borderId="179"/>
    <xf numFmtId="0" fontId="332" fillId="0" borderId="179"/>
    <xf numFmtId="0" fontId="332" fillId="0" borderId="179"/>
    <xf numFmtId="0" fontId="332" fillId="0" borderId="179"/>
    <xf numFmtId="0" fontId="332" fillId="0" borderId="179"/>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0" fontId="273" fillId="0" borderId="194" applyProtection="0">
      <alignment horizontal="center"/>
    </xf>
    <xf numFmtId="0" fontId="273" fillId="0" borderId="194" applyProtection="0">
      <alignment horizontal="center"/>
    </xf>
    <xf numFmtId="0" fontId="273" fillId="0" borderId="194" applyProtection="0">
      <alignment horizontal="center"/>
    </xf>
    <xf numFmtId="0" fontId="273" fillId="0" borderId="194" applyProtection="0">
      <alignment horizontal="center"/>
    </xf>
    <xf numFmtId="0" fontId="273" fillId="0" borderId="194" applyProtection="0">
      <alignment horizontal="center"/>
    </xf>
    <xf numFmtId="0" fontId="334" fillId="0" borderId="189" applyNumberFormat="0" applyFill="0" applyBorder="0" applyAlignment="0" applyProtection="0">
      <alignment horizontal="center"/>
      <protection locked="0"/>
    </xf>
    <xf numFmtId="37" fontId="161" fillId="150" borderId="182" applyNumberFormat="0" applyAlignment="0" applyProtection="0"/>
    <xf numFmtId="37" fontId="161" fillId="150" borderId="182" applyNumberFormat="0" applyAlignment="0" applyProtection="0"/>
    <xf numFmtId="37" fontId="161" fillId="150" borderId="182" applyNumberFormat="0" applyAlignment="0" applyProtection="0"/>
    <xf numFmtId="37" fontId="161" fillId="150" borderId="182" applyNumberFormat="0" applyAlignment="0" applyProtection="0"/>
    <xf numFmtId="37" fontId="161" fillId="150" borderId="182" applyNumberFormat="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2" fontId="234" fillId="69" borderId="182" applyBorder="0" applyAlignment="0"/>
    <xf numFmtId="167" fontId="340" fillId="69" borderId="181">
      <alignment horizontal="center"/>
    </xf>
    <xf numFmtId="0" fontId="347" fillId="0" borderId="0" applyNumberFormat="0" applyFill="0" applyBorder="0" applyAlignment="0" applyProtection="0"/>
    <xf numFmtId="0" fontId="1" fillId="0" borderId="0"/>
    <xf numFmtId="0" fontId="1" fillId="0" borderId="0"/>
  </cellStyleXfs>
  <cellXfs count="809">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3" xfId="0" applyFont="1" applyBorder="1" applyAlignment="1">
      <alignment horizontal="right" vertical="center" wrapText="1"/>
    </xf>
    <xf numFmtId="0" fontId="2" fillId="0" borderId="11" xfId="0" applyFont="1" applyBorder="1" applyAlignment="1">
      <alignment vertical="center" wrapText="1"/>
    </xf>
    <xf numFmtId="0" fontId="2" fillId="0" borderId="13" xfId="0" applyFont="1" applyBorder="1" applyAlignment="1">
      <alignment horizontal="center" vertical="center" wrapText="1"/>
    </xf>
    <xf numFmtId="0" fontId="2" fillId="0" borderId="3" xfId="0" applyFont="1" applyBorder="1" applyAlignment="1">
      <alignment vertical="center" wrapText="1"/>
    </xf>
    <xf numFmtId="192" fontId="2" fillId="0" borderId="3" xfId="0" applyNumberFormat="1" applyFont="1" applyBorder="1" applyAlignment="1" applyProtection="1">
      <alignment vertical="center" wrapText="1"/>
      <protection locked="0"/>
    </xf>
    <xf numFmtId="192" fontId="84" fillId="0" borderId="3" xfId="0" applyNumberFormat="1" applyFont="1" applyBorder="1" applyAlignment="1" applyProtection="1">
      <alignment vertical="center" wrapText="1"/>
      <protection locked="0"/>
    </xf>
    <xf numFmtId="192" fontId="84" fillId="0" borderId="14" xfId="0" applyNumberFormat="1" applyFont="1" applyBorder="1" applyAlignment="1" applyProtection="1">
      <alignment vertical="center" wrapText="1"/>
      <protection locked="0"/>
    </xf>
    <xf numFmtId="192" fontId="2" fillId="2" borderId="3" xfId="0" applyNumberFormat="1" applyFont="1" applyFill="1" applyBorder="1" applyAlignment="1" applyProtection="1">
      <alignment vertical="center"/>
      <protection locked="0"/>
    </xf>
    <xf numFmtId="192" fontId="87" fillId="2" borderId="3" xfId="0" applyNumberFormat="1" applyFont="1" applyFill="1" applyBorder="1" applyAlignment="1" applyProtection="1">
      <alignment vertical="center"/>
      <protection locked="0"/>
    </xf>
    <xf numFmtId="192" fontId="87" fillId="2" borderId="14"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3" xfId="0" applyFont="1" applyBorder="1" applyAlignment="1">
      <alignment horizontal="center" vertical="center" wrapText="1"/>
    </xf>
    <xf numFmtId="0" fontId="84" fillId="0" borderId="3" xfId="0" applyFont="1" applyBorder="1" applyAlignment="1">
      <alignment vertical="center" wrapText="1"/>
    </xf>
    <xf numFmtId="0" fontId="84" fillId="0" borderId="16" xfId="0" applyFont="1" applyBorder="1" applyAlignment="1">
      <alignment horizontal="center"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0" xfId="0" applyFont="1" applyBorder="1"/>
    <xf numFmtId="0" fontId="2" fillId="0" borderId="13" xfId="0" applyFont="1" applyBorder="1" applyAlignment="1">
      <alignment vertical="center"/>
    </xf>
    <xf numFmtId="0" fontId="2" fillId="0" borderId="6" xfId="0" applyFont="1" applyBorder="1" applyAlignment="1">
      <alignment wrapText="1"/>
    </xf>
    <xf numFmtId="0" fontId="84" fillId="0" borderId="15" xfId="0" applyFont="1" applyBorder="1"/>
    <xf numFmtId="0" fontId="85" fillId="0" borderId="0" xfId="0" applyFont="1" applyAlignment="1">
      <alignment wrapText="1"/>
    </xf>
    <xf numFmtId="0" fontId="2" fillId="0" borderId="15" xfId="0" applyFont="1" applyBorder="1" applyAlignment="1">
      <alignment wrapText="1"/>
    </xf>
    <xf numFmtId="0" fontId="2" fillId="0" borderId="16" xfId="0" applyFont="1" applyBorder="1"/>
    <xf numFmtId="0" fontId="2" fillId="0" borderId="19" xfId="0" applyFont="1" applyBorder="1" applyAlignment="1">
      <alignment wrapText="1"/>
    </xf>
    <xf numFmtId="0" fontId="84" fillId="0" borderId="32" xfId="0" applyFont="1" applyBorder="1"/>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3" xfId="0" applyFont="1" applyBorder="1" applyAlignment="1">
      <alignment horizontal="center" vertical="center"/>
    </xf>
    <xf numFmtId="0" fontId="84" fillId="0" borderId="9" xfId="0" applyFont="1" applyBorder="1" applyAlignment="1">
      <alignment wrapText="1"/>
    </xf>
    <xf numFmtId="0" fontId="84" fillId="0" borderId="0" xfId="0" applyFont="1" applyAlignment="1">
      <alignment horizontal="center" vertical="center"/>
    </xf>
    <xf numFmtId="0" fontId="2" fillId="0" borderId="10" xfId="9" applyFont="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6" fontId="2" fillId="3" borderId="12" xfId="2" applyNumberFormat="1" applyFont="1" applyFill="1" applyBorder="1" applyAlignment="1" applyProtection="1">
      <alignment horizontal="center" vertical="center"/>
      <protection locked="0"/>
    </xf>
    <xf numFmtId="0" fontId="2" fillId="0" borderId="13"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2" fontId="2" fillId="35" borderId="14" xfId="2" applyNumberFormat="1" applyFont="1" applyFill="1" applyBorder="1" applyAlignment="1" applyProtection="1">
      <alignment vertical="top"/>
    </xf>
    <xf numFmtId="0" fontId="2" fillId="3" borderId="5" xfId="13" applyFont="1" applyFill="1" applyBorder="1" applyAlignment="1" applyProtection="1">
      <alignment vertical="center" wrapText="1"/>
      <protection locked="0"/>
    </xf>
    <xf numFmtId="192" fontId="2" fillId="3" borderId="14"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2" fontId="2" fillId="35" borderId="14" xfId="2" applyNumberFormat="1" applyFont="1" applyFill="1" applyBorder="1" applyAlignment="1" applyProtection="1">
      <alignment vertical="top" wrapText="1"/>
    </xf>
    <xf numFmtId="0" fontId="2" fillId="3" borderId="5" xfId="13" applyFont="1" applyFill="1" applyBorder="1" applyAlignment="1" applyProtection="1">
      <alignment horizontal="left" vertical="center" wrapText="1"/>
      <protection locked="0"/>
    </xf>
    <xf numFmtId="192" fontId="2" fillId="3" borderId="14"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3"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2" fontId="2" fillId="35" borderId="14"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7" xfId="13" applyFont="1" applyFill="1" applyBorder="1" applyAlignment="1" applyProtection="1">
      <alignment vertical="center" wrapText="1"/>
      <protection locked="0"/>
    </xf>
    <xf numFmtId="192" fontId="2" fillId="35" borderId="18" xfId="2" applyNumberFormat="1" applyFont="1" applyFill="1" applyBorder="1" applyAlignment="1" applyProtection="1">
      <alignment vertical="top" wrapText="1"/>
    </xf>
    <xf numFmtId="0" fontId="45" fillId="0" borderId="0" xfId="11" applyFont="1"/>
    <xf numFmtId="168" fontId="85" fillId="0" borderId="0" xfId="0" applyNumberFormat="1" applyFont="1" applyAlignment="1">
      <alignment horizontal="center"/>
    </xf>
    <xf numFmtId="168" fontId="84" fillId="0" borderId="51" xfId="0" applyNumberFormat="1" applyFont="1" applyBorder="1" applyAlignment="1">
      <alignment horizontal="center"/>
    </xf>
    <xf numFmtId="168" fontId="92" fillId="0" borderId="0" xfId="0" applyNumberFormat="1" applyFont="1" applyAlignment="1">
      <alignment horizontal="center"/>
    </xf>
    <xf numFmtId="168" fontId="84" fillId="0" borderId="53" xfId="0" applyNumberFormat="1" applyFont="1" applyBorder="1" applyAlignment="1">
      <alignment horizontal="center"/>
    </xf>
    <xf numFmtId="168" fontId="90" fillId="0" borderId="0" xfId="0" applyNumberFormat="1" applyFont="1" applyAlignment="1">
      <alignment horizontal="center"/>
    </xf>
    <xf numFmtId="168" fontId="84" fillId="0" borderId="54" xfId="0" applyNumberFormat="1" applyFont="1" applyBorder="1" applyAlignment="1">
      <alignment horizontal="center"/>
    </xf>
    <xf numFmtId="0" fontId="84" fillId="0" borderId="13" xfId="0" applyFont="1" applyBorder="1" applyAlignment="1">
      <alignment vertical="center"/>
    </xf>
    <xf numFmtId="192" fontId="84" fillId="0" borderId="3" xfId="0" applyNumberFormat="1" applyFont="1" applyBorder="1"/>
    <xf numFmtId="0" fontId="2" fillId="3" borderId="16" xfId="9" applyFont="1" applyFill="1" applyBorder="1" applyAlignment="1" applyProtection="1">
      <alignment horizontal="left" vertical="center"/>
      <protection locked="0"/>
    </xf>
    <xf numFmtId="0" fontId="45" fillId="3" borderId="17" xfId="16" applyFont="1" applyFill="1" applyBorder="1" applyProtection="1">
      <protection locked="0"/>
    </xf>
    <xf numFmtId="192" fontId="84" fillId="35" borderId="17" xfId="0" applyNumberFormat="1" applyFont="1" applyFill="1" applyBorder="1"/>
    <xf numFmtId="0" fontId="86" fillId="0" borderId="0" xfId="0" applyFont="1" applyAlignment="1">
      <alignment horizontal="center"/>
    </xf>
    <xf numFmtId="0" fontId="84" fillId="0" borderId="10" xfId="0" applyFont="1" applyBorder="1"/>
    <xf numFmtId="0" fontId="84" fillId="0" borderId="12" xfId="0" applyFont="1" applyBorder="1"/>
    <xf numFmtId="0" fontId="84" fillId="0" borderId="14" xfId="0" applyFont="1" applyBorder="1" applyAlignment="1">
      <alignment horizontal="center" vertical="center"/>
    </xf>
    <xf numFmtId="166" fontId="2" fillId="3" borderId="13" xfId="1" applyNumberFormat="1" applyFont="1" applyFill="1" applyBorder="1" applyAlignment="1" applyProtection="1">
      <alignment horizontal="center" vertical="center" wrapText="1"/>
      <protection locked="0"/>
    </xf>
    <xf numFmtId="166" fontId="2" fillId="3" borderId="3" xfId="1" applyNumberFormat="1" applyFont="1" applyFill="1" applyBorder="1" applyAlignment="1" applyProtection="1">
      <alignment horizontal="center" vertical="center" wrapText="1"/>
      <protection locked="0"/>
    </xf>
    <xf numFmtId="166" fontId="2" fillId="3" borderId="14" xfId="1" applyNumberFormat="1" applyFont="1" applyFill="1" applyBorder="1" applyAlignment="1" applyProtection="1">
      <alignment horizontal="center" vertical="center" wrapText="1"/>
      <protection locked="0"/>
    </xf>
    <xf numFmtId="0" fontId="2" fillId="3" borderId="13" xfId="5" applyFill="1" applyBorder="1" applyAlignment="1" applyProtection="1">
      <alignment horizontal="right" vertical="center"/>
      <protection locked="0"/>
    </xf>
    <xf numFmtId="192" fontId="84" fillId="0" borderId="13" xfId="0" applyNumberFormat="1" applyFont="1" applyBorder="1"/>
    <xf numFmtId="192" fontId="84" fillId="0" borderId="14" xfId="0" applyNumberFormat="1" applyFont="1" applyBorder="1"/>
    <xf numFmtId="192" fontId="84" fillId="35" borderId="46" xfId="0" applyNumberFormat="1" applyFont="1" applyFill="1" applyBorder="1"/>
    <xf numFmtId="0" fontId="45" fillId="3" borderId="18" xfId="16" applyFont="1" applyFill="1" applyBorder="1" applyProtection="1">
      <protection locked="0"/>
    </xf>
    <xf numFmtId="192" fontId="84" fillId="35" borderId="16" xfId="0" applyNumberFormat="1" applyFont="1" applyFill="1" applyBorder="1"/>
    <xf numFmtId="192" fontId="84" fillId="35" borderId="18" xfId="0" applyNumberFormat="1" applyFont="1" applyFill="1" applyBorder="1"/>
    <xf numFmtId="192" fontId="84" fillId="35" borderId="47" xfId="0" applyNumberFormat="1" applyFont="1" applyFill="1" applyBorder="1"/>
    <xf numFmtId="0" fontId="84" fillId="0" borderId="11" xfId="0" applyFont="1" applyBorder="1"/>
    <xf numFmtId="0" fontId="89" fillId="0" borderId="0" xfId="0" applyFont="1" applyAlignment="1">
      <alignment wrapText="1"/>
    </xf>
    <xf numFmtId="0" fontId="84" fillId="0" borderId="13" xfId="0" applyFont="1" applyBorder="1"/>
    <xf numFmtId="0" fontId="84" fillId="0" borderId="3" xfId="0" applyFont="1" applyBorder="1"/>
    <xf numFmtId="0" fontId="84" fillId="0" borderId="55" xfId="0" applyFont="1" applyBorder="1" applyAlignment="1">
      <alignment wrapText="1"/>
    </xf>
    <xf numFmtId="0" fontId="84" fillId="0" borderId="16" xfId="0" applyFont="1" applyBorder="1"/>
    <xf numFmtId="0" fontId="86" fillId="0" borderId="17" xfId="0" applyFont="1" applyBorder="1"/>
    <xf numFmtId="0" fontId="2" fillId="0" borderId="3" xfId="13" applyFont="1" applyBorder="1" applyAlignment="1" applyProtection="1">
      <alignment horizontal="center" vertical="center" wrapText="1"/>
      <protection locked="0"/>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17" xfId="0" applyFont="1" applyBorder="1" applyAlignment="1">
      <alignment vertical="center" wrapText="1"/>
    </xf>
    <xf numFmtId="0" fontId="84" fillId="0" borderId="3" xfId="0" applyFont="1" applyBorder="1" applyAlignment="1">
      <alignment wrapText="1"/>
    </xf>
    <xf numFmtId="0" fontId="86" fillId="35" borderId="3" xfId="0" applyFont="1" applyFill="1" applyBorder="1" applyAlignment="1">
      <alignment wrapText="1"/>
    </xf>
    <xf numFmtId="0" fontId="86" fillId="35" borderId="17" xfId="0" applyFont="1" applyFill="1" applyBorder="1" applyAlignment="1">
      <alignment wrapText="1"/>
    </xf>
    <xf numFmtId="0" fontId="84" fillId="0" borderId="10" xfId="0" applyFont="1" applyBorder="1" applyAlignment="1">
      <alignment horizontal="center" vertical="center"/>
    </xf>
    <xf numFmtId="192" fontId="84" fillId="35" borderId="12" xfId="0" applyNumberFormat="1" applyFont="1" applyFill="1" applyBorder="1" applyAlignment="1">
      <alignment horizontal="center" vertical="center"/>
    </xf>
    <xf numFmtId="192" fontId="84" fillId="0" borderId="14" xfId="0" applyNumberFormat="1" applyFont="1" applyBorder="1" applyAlignment="1">
      <alignment wrapText="1"/>
    </xf>
    <xf numFmtId="192" fontId="84" fillId="35" borderId="14" xfId="0" applyNumberFormat="1" applyFont="1" applyFill="1" applyBorder="1" applyAlignment="1">
      <alignment horizontal="center" vertical="center" wrapText="1"/>
    </xf>
    <xf numFmtId="192" fontId="84" fillId="35" borderId="18" xfId="0" applyNumberFormat="1" applyFont="1" applyFill="1" applyBorder="1" applyAlignment="1">
      <alignment horizontal="center" vertical="center" wrapText="1"/>
    </xf>
    <xf numFmtId="0" fontId="45" fillId="0" borderId="0" xfId="11" applyFont="1" applyAlignment="1">
      <alignment horizontal="center"/>
    </xf>
    <xf numFmtId="166" fontId="2" fillId="0" borderId="3" xfId="1" applyNumberFormat="1" applyFont="1" applyFill="1" applyBorder="1" applyAlignment="1" applyProtection="1">
      <alignment horizontal="center" vertical="center" wrapText="1"/>
      <protection locked="0"/>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2" fillId="0" borderId="14" xfId="1" applyNumberFormat="1" applyFont="1" applyFill="1" applyBorder="1" applyAlignment="1" applyProtection="1">
      <alignment horizontal="center" vertical="center" wrapText="1"/>
      <protection locked="0"/>
    </xf>
    <xf numFmtId="0" fontId="3" fillId="0" borderId="48" xfId="0" applyFont="1" applyBorder="1"/>
    <xf numFmtId="0" fontId="3" fillId="0" borderId="49" xfId="0" applyFont="1" applyBorder="1"/>
    <xf numFmtId="0" fontId="3" fillId="0" borderId="11" xfId="0" applyFont="1" applyBorder="1" applyAlignment="1">
      <alignment horizontal="center" vertical="center"/>
    </xf>
    <xf numFmtId="0" fontId="3" fillId="0" borderId="21" xfId="0" applyFont="1" applyBorder="1" applyAlignment="1">
      <alignment horizontal="center" vertical="center"/>
    </xf>
    <xf numFmtId="0" fontId="3" fillId="0" borderId="12" xfId="0" applyFont="1" applyBorder="1" applyAlignment="1">
      <alignment horizontal="center" vertical="center"/>
    </xf>
    <xf numFmtId="0" fontId="97" fillId="0" borderId="0" xfId="0" applyFont="1"/>
    <xf numFmtId="0" fontId="3" fillId="0" borderId="55" xfId="0" applyFont="1" applyBorder="1"/>
    <xf numFmtId="192" fontId="84" fillId="0" borderId="15" xfId="0" applyNumberFormat="1" applyFont="1" applyBorder="1"/>
    <xf numFmtId="0" fontId="3" fillId="0" borderId="11" xfId="0" applyFont="1" applyBorder="1" applyAlignment="1">
      <alignment wrapText="1"/>
    </xf>
    <xf numFmtId="0" fontId="3" fillId="0" borderId="21" xfId="0" applyFont="1" applyBorder="1" applyAlignment="1">
      <alignment wrapText="1"/>
    </xf>
    <xf numFmtId="0" fontId="3" fillId="0" borderId="12" xfId="0" applyFont="1" applyBorder="1" applyAlignment="1">
      <alignment wrapText="1"/>
    </xf>
    <xf numFmtId="0" fontId="3" fillId="0" borderId="3" xfId="0" applyFont="1" applyBorder="1" applyAlignment="1">
      <alignment horizontal="center" vertical="center" wrapText="1"/>
    </xf>
    <xf numFmtId="192" fontId="3" fillId="0" borderId="3" xfId="0" applyNumberFormat="1" applyFont="1" applyBorder="1"/>
    <xf numFmtId="192" fontId="3" fillId="0" borderId="6" xfId="0" applyNumberFormat="1" applyFont="1" applyBorder="1"/>
    <xf numFmtId="192" fontId="3" fillId="35" borderId="17" xfId="0" applyNumberFormat="1" applyFont="1" applyFill="1" applyBorder="1"/>
    <xf numFmtId="9" fontId="3" fillId="0" borderId="14" xfId="20950" applyFont="1" applyBorder="1"/>
    <xf numFmtId="9" fontId="3" fillId="35" borderId="18" xfId="20950" applyFont="1" applyFill="1" applyBorder="1"/>
    <xf numFmtId="0" fontId="86" fillId="0" borderId="0" xfId="0" applyFont="1" applyAlignment="1">
      <alignment horizontal="center" wrapText="1"/>
    </xf>
    <xf numFmtId="168" fontId="84" fillId="0" borderId="3" xfId="0" applyNumberFormat="1" applyFont="1" applyBorder="1"/>
    <xf numFmtId="168" fontId="84" fillId="35" borderId="17" xfId="0" applyNumberFormat="1" applyFont="1" applyFill="1" applyBorder="1"/>
    <xf numFmtId="0" fontId="84" fillId="0" borderId="60" xfId="0" applyFont="1" applyBorder="1" applyAlignment="1">
      <alignment vertical="center" wrapText="1"/>
    </xf>
    <xf numFmtId="0" fontId="86" fillId="0" borderId="1" xfId="0" applyFont="1" applyBorder="1" applyAlignment="1">
      <alignment horizontal="left"/>
    </xf>
    <xf numFmtId="0" fontId="86" fillId="35" borderId="68" xfId="0" applyFont="1" applyFill="1" applyBorder="1" applyAlignment="1">
      <alignment wrapText="1"/>
    </xf>
    <xf numFmtId="192" fontId="2" fillId="0" borderId="3" xfId="0" applyNumberFormat="1" applyFont="1" applyBorder="1" applyAlignment="1" applyProtection="1">
      <alignment horizontal="right" vertical="center" wrapText="1"/>
      <protection locked="0"/>
    </xf>
    <xf numFmtId="192" fontId="45"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0" xfId="0" applyFont="1" applyFill="1" applyBorder="1" applyAlignment="1">
      <alignment horizontal="left"/>
    </xf>
    <xf numFmtId="0" fontId="99" fillId="3" borderId="71" xfId="0" applyFont="1" applyFill="1" applyBorder="1" applyAlignment="1">
      <alignment horizontal="left"/>
    </xf>
    <xf numFmtId="0" fontId="4" fillId="3" borderId="74" xfId="0" applyFont="1" applyFill="1" applyBorder="1" applyAlignment="1">
      <alignment vertical="center"/>
    </xf>
    <xf numFmtId="0" fontId="3" fillId="3" borderId="75" xfId="0" applyFont="1" applyFill="1" applyBorder="1" applyAlignment="1">
      <alignment vertical="center"/>
    </xf>
    <xf numFmtId="0" fontId="3" fillId="3" borderId="76" xfId="0" applyFont="1" applyFill="1" applyBorder="1" applyAlignment="1">
      <alignment vertical="center"/>
    </xf>
    <xf numFmtId="0" fontId="3" fillId="0" borderId="59" xfId="0" applyFont="1" applyBorder="1" applyAlignment="1">
      <alignment horizontal="center" vertical="center"/>
    </xf>
    <xf numFmtId="0" fontId="3" fillId="0" borderId="5" xfId="0" applyFont="1" applyBorder="1" applyAlignment="1">
      <alignment vertical="center"/>
    </xf>
    <xf numFmtId="170" fontId="9" fillId="36" borderId="0" xfId="20"/>
    <xf numFmtId="0" fontId="3" fillId="0" borderId="13" xfId="0" applyFont="1" applyBorder="1" applyAlignment="1">
      <alignment horizontal="center" vertical="center"/>
    </xf>
    <xf numFmtId="0" fontId="3" fillId="0" borderId="72" xfId="0" applyFont="1" applyBorder="1" applyAlignment="1">
      <alignment vertical="center"/>
    </xf>
    <xf numFmtId="0" fontId="4" fillId="0" borderId="72" xfId="0" applyFont="1" applyBorder="1" applyAlignment="1">
      <alignment vertical="center"/>
    </xf>
    <xf numFmtId="0" fontId="3" fillId="0" borderId="16" xfId="0" applyFont="1" applyBorder="1" applyAlignment="1">
      <alignment horizontal="center" vertical="center"/>
    </xf>
    <xf numFmtId="0" fontId="4" fillId="0" borderId="17" xfId="0" applyFont="1" applyBorder="1" applyAlignment="1">
      <alignment vertical="center"/>
    </xf>
    <xf numFmtId="0" fontId="3" fillId="3" borderId="55" xfId="0" applyFont="1" applyFill="1" applyBorder="1" applyAlignment="1">
      <alignment horizontal="center" vertical="center"/>
    </xf>
    <xf numFmtId="0" fontId="3" fillId="3" borderId="0" xfId="0" applyFont="1" applyFill="1" applyAlignment="1">
      <alignment vertical="center"/>
    </xf>
    <xf numFmtId="0" fontId="3" fillId="0" borderId="10" xfId="0" applyFont="1" applyBorder="1" applyAlignment="1">
      <alignment horizontal="center" vertical="center"/>
    </xf>
    <xf numFmtId="0" fontId="3" fillId="0" borderId="11" xfId="0" applyFont="1" applyBorder="1" applyAlignment="1">
      <alignment vertical="center"/>
    </xf>
    <xf numFmtId="170" fontId="9" fillId="36" borderId="49" xfId="20" applyBorder="1"/>
    <xf numFmtId="0" fontId="3" fillId="0" borderId="79" xfId="0" applyFont="1" applyBorder="1" applyAlignment="1">
      <alignment horizontal="center" vertical="center"/>
    </xf>
    <xf numFmtId="0" fontId="3" fillId="0" borderId="80" xfId="0" applyFont="1" applyBorder="1" applyAlignment="1">
      <alignment vertical="center"/>
    </xf>
    <xf numFmtId="170" fontId="9" fillId="36" borderId="19" xfId="20" applyBorder="1"/>
    <xf numFmtId="170" fontId="9" fillId="36" borderId="81" xfId="20" applyBorder="1"/>
    <xf numFmtId="170" fontId="9" fillId="36" borderId="20" xfId="20" applyBorder="1"/>
    <xf numFmtId="0" fontId="3" fillId="0" borderId="84" xfId="0" applyFont="1" applyBorder="1" applyAlignment="1">
      <alignment horizontal="center" vertical="center"/>
    </xf>
    <xf numFmtId="0" fontId="3" fillId="0" borderId="85" xfId="0" applyFont="1" applyBorder="1" applyAlignment="1">
      <alignment vertical="center"/>
    </xf>
    <xf numFmtId="170" fontId="9" fillId="36" borderId="25" xfId="20" applyBorder="1"/>
    <xf numFmtId="0" fontId="3" fillId="0" borderId="86" xfId="0" applyFont="1" applyBorder="1" applyAlignment="1">
      <alignment vertical="center"/>
    </xf>
    <xf numFmtId="0" fontId="3" fillId="0" borderId="87" xfId="0" applyFont="1" applyBorder="1" applyAlignment="1">
      <alignment vertical="center"/>
    </xf>
    <xf numFmtId="0" fontId="4" fillId="0" borderId="0" xfId="0" applyFont="1" applyAlignment="1">
      <alignment horizontal="center"/>
    </xf>
    <xf numFmtId="0" fontId="4" fillId="35" borderId="11" xfId="0" applyFont="1" applyFill="1" applyBorder="1" applyAlignment="1">
      <alignment horizontal="center" vertical="center" wrapText="1"/>
    </xf>
    <xf numFmtId="0" fontId="4" fillId="35" borderId="12" xfId="0" applyFont="1" applyFill="1" applyBorder="1" applyAlignment="1">
      <alignment horizontal="center" vertical="center" wrapText="1"/>
    </xf>
    <xf numFmtId="0" fontId="4" fillId="35" borderId="13" xfId="0" applyFont="1" applyFill="1" applyBorder="1" applyAlignment="1">
      <alignment horizontal="left" vertical="center" wrapText="1"/>
    </xf>
    <xf numFmtId="0" fontId="4" fillId="35" borderId="73" xfId="0" applyFont="1" applyFill="1" applyBorder="1" applyAlignment="1">
      <alignment horizontal="left" vertical="center" wrapText="1"/>
    </xf>
    <xf numFmtId="0" fontId="3" fillId="0" borderId="13" xfId="0" applyFont="1" applyBorder="1" applyAlignment="1">
      <alignment horizontal="right" vertical="center" wrapText="1"/>
    </xf>
    <xf numFmtId="0" fontId="100" fillId="0" borderId="13" xfId="0" applyFont="1" applyBorder="1" applyAlignment="1">
      <alignment horizontal="right" vertical="center" wrapText="1"/>
    </xf>
    <xf numFmtId="0" fontId="4" fillId="0" borderId="13"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16" xfId="5" applyNumberFormat="1" applyFont="1" applyBorder="1" applyAlignment="1" applyProtection="1">
      <alignment horizontal="left" vertical="center"/>
      <protection locked="0"/>
    </xf>
    <xf numFmtId="0" fontId="102" fillId="0" borderId="17" xfId="9" applyFont="1" applyBorder="1" applyAlignment="1" applyProtection="1">
      <alignment horizontal="left" vertical="center" wrapText="1"/>
      <protection locked="0"/>
    </xf>
    <xf numFmtId="0" fontId="6" fillId="0" borderId="72" xfId="17" applyFill="1" applyBorder="1" applyAlignment="1" applyProtection="1"/>
    <xf numFmtId="49" fontId="84" fillId="0" borderId="72"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1" xfId="0" applyFont="1" applyBorder="1" applyAlignment="1">
      <alignment horizontal="left" vertical="center" wrapText="1"/>
    </xf>
    <xf numFmtId="10" fontId="96" fillId="0" borderId="91" xfId="20950" applyNumberFormat="1" applyFont="1" applyFill="1" applyBorder="1" applyAlignment="1">
      <alignment horizontal="left" vertical="center" wrapText="1"/>
    </xf>
    <xf numFmtId="10" fontId="3" fillId="0" borderId="91" xfId="20950" applyNumberFormat="1" applyFont="1" applyFill="1" applyBorder="1" applyAlignment="1">
      <alignment horizontal="left" vertical="center" wrapText="1"/>
    </xf>
    <xf numFmtId="10" fontId="4" fillId="35" borderId="91" xfId="0" applyNumberFormat="1" applyFont="1" applyFill="1" applyBorder="1" applyAlignment="1">
      <alignment horizontal="left" vertical="center" wrapText="1"/>
    </xf>
    <xf numFmtId="10" fontId="100" fillId="0" borderId="91" xfId="20950" applyNumberFormat="1" applyFont="1" applyFill="1" applyBorder="1" applyAlignment="1">
      <alignment horizontal="left" vertical="center" wrapText="1"/>
    </xf>
    <xf numFmtId="10" fontId="4" fillId="35" borderId="91" xfId="20950" applyNumberFormat="1" applyFont="1" applyFill="1" applyBorder="1" applyAlignment="1">
      <alignment horizontal="left" vertical="center" wrapText="1"/>
    </xf>
    <xf numFmtId="10" fontId="4" fillId="35" borderId="91" xfId="0" applyNumberFormat="1" applyFont="1" applyFill="1" applyBorder="1" applyAlignment="1">
      <alignment horizontal="center" vertical="center" wrapText="1"/>
    </xf>
    <xf numFmtId="0" fontId="4" fillId="35" borderId="91" xfId="0" applyFont="1" applyFill="1" applyBorder="1" applyAlignment="1">
      <alignment horizontal="left" vertical="center" wrapText="1"/>
    </xf>
    <xf numFmtId="0" fontId="3" fillId="0" borderId="91" xfId="0" applyFont="1" applyBorder="1" applyAlignment="1">
      <alignment horizontal="left" vertical="center" wrapText="1"/>
    </xf>
    <xf numFmtId="0" fontId="4" fillId="35" borderId="74" xfId="0" applyFont="1" applyFill="1" applyBorder="1" applyAlignment="1">
      <alignment vertical="center" wrapText="1"/>
    </xf>
    <xf numFmtId="0" fontId="4" fillId="35" borderId="90" xfId="0" applyFont="1" applyFill="1" applyBorder="1" applyAlignment="1">
      <alignment vertical="center" wrapText="1"/>
    </xf>
    <xf numFmtId="0" fontId="4" fillId="35" borderId="61" xfId="0" applyFont="1" applyFill="1" applyBorder="1" applyAlignment="1">
      <alignment vertical="center" wrapText="1"/>
    </xf>
    <xf numFmtId="0" fontId="4" fillId="35" borderId="24" xfId="0" applyFont="1" applyFill="1" applyBorder="1" applyAlignment="1">
      <alignment vertical="center" wrapText="1"/>
    </xf>
    <xf numFmtId="0" fontId="84" fillId="0" borderId="91" xfId="0" applyFont="1" applyBorder="1"/>
    <xf numFmtId="0" fontId="6" fillId="0" borderId="91" xfId="17" applyFill="1" applyBorder="1" applyAlignment="1" applyProtection="1">
      <alignment horizontal="left" vertical="center"/>
    </xf>
    <xf numFmtId="0" fontId="6" fillId="0" borderId="91" xfId="17" applyBorder="1" applyAlignment="1" applyProtection="1"/>
    <xf numFmtId="0" fontId="6" fillId="0" borderId="91" xfId="17" applyFill="1" applyBorder="1" applyAlignment="1" applyProtection="1">
      <alignment horizontal="left" vertical="center" wrapText="1"/>
    </xf>
    <xf numFmtId="0" fontId="6" fillId="0" borderId="91" xfId="17" applyFill="1" applyBorder="1" applyAlignment="1" applyProtection="1"/>
    <xf numFmtId="0" fontId="45" fillId="0" borderId="11" xfId="0" applyFont="1" applyBorder="1" applyAlignment="1">
      <alignment horizontal="center" vertical="center" wrapText="1"/>
    </xf>
    <xf numFmtId="0" fontId="45" fillId="0" borderId="12" xfId="0" applyFont="1" applyBorder="1" applyAlignment="1">
      <alignment horizontal="center" vertical="center" wrapText="1"/>
    </xf>
    <xf numFmtId="0" fontId="2" fillId="0" borderId="3" xfId="0" applyFont="1" applyBorder="1" applyAlignment="1">
      <alignment wrapText="1"/>
    </xf>
    <xf numFmtId="0" fontId="84" fillId="0" borderId="14" xfId="0" applyFont="1" applyBorder="1"/>
    <xf numFmtId="0" fontId="45" fillId="0" borderId="14" xfId="0" applyFont="1" applyBorder="1" applyAlignment="1">
      <alignment horizontal="center" vertical="center" wrapText="1"/>
    </xf>
    <xf numFmtId="0" fontId="2" fillId="0" borderId="11" xfId="0" applyFont="1" applyBorder="1" applyAlignment="1">
      <alignment horizontal="left" vertical="center" wrapText="1" indent="1"/>
    </xf>
    <xf numFmtId="0" fontId="2" fillId="0" borderId="12" xfId="0" applyFont="1" applyBorder="1" applyAlignment="1">
      <alignment horizontal="left" vertical="center" wrapText="1" indent="1"/>
    </xf>
    <xf numFmtId="14" fontId="2" fillId="0" borderId="0" xfId="0" applyNumberFormat="1" applyFont="1"/>
    <xf numFmtId="170" fontId="2" fillId="36" borderId="0" xfId="20" applyFont="1"/>
    <xf numFmtId="170" fontId="2" fillId="36" borderId="88" xfId="20" applyFont="1" applyBorder="1"/>
    <xf numFmtId="0" fontId="2" fillId="2" borderId="13" xfId="0" applyFont="1" applyFill="1" applyBorder="1" applyAlignment="1">
      <alignment horizontal="right" vertical="center"/>
    </xf>
    <xf numFmtId="0" fontId="45" fillId="0" borderId="13" xfId="0" applyFont="1" applyBorder="1" applyAlignment="1">
      <alignment horizontal="center" vertical="center" wrapText="1"/>
    </xf>
    <xf numFmtId="0" fontId="2" fillId="2" borderId="16" xfId="0" applyFont="1" applyFill="1" applyBorder="1" applyAlignment="1">
      <alignment horizontal="right" vertical="center"/>
    </xf>
    <xf numFmtId="0" fontId="4" fillId="0" borderId="0" xfId="0" applyFont="1" applyAlignment="1">
      <alignment horizontal="center" wrapText="1"/>
    </xf>
    <xf numFmtId="0" fontId="3" fillId="3" borderId="48" xfId="0" applyFont="1" applyFill="1" applyBorder="1"/>
    <xf numFmtId="0" fontId="3" fillId="3" borderId="94" xfId="0" applyFont="1" applyFill="1" applyBorder="1" applyAlignment="1">
      <alignment wrapText="1"/>
    </xf>
    <xf numFmtId="0" fontId="3" fillId="3" borderId="95" xfId="0" applyFont="1" applyFill="1" applyBorder="1"/>
    <xf numFmtId="0" fontId="4" fillId="3" borderId="67" xfId="0" applyFont="1" applyFill="1" applyBorder="1" applyAlignment="1">
      <alignment horizontal="center" wrapText="1"/>
    </xf>
    <xf numFmtId="0" fontId="3" fillId="0" borderId="91" xfId="0" applyFont="1" applyBorder="1" applyAlignment="1">
      <alignment horizontal="center"/>
    </xf>
    <xf numFmtId="0" fontId="3" fillId="3" borderId="55"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88" xfId="0" applyFont="1" applyFill="1" applyBorder="1" applyAlignment="1">
      <alignment horizontal="center" vertical="center" wrapText="1"/>
    </xf>
    <xf numFmtId="0" fontId="3" fillId="0" borderId="13" xfId="0" applyFont="1" applyBorder="1"/>
    <xf numFmtId="0" fontId="3" fillId="0" borderId="91" xfId="0" applyFont="1" applyBorder="1" applyAlignment="1">
      <alignment wrapText="1"/>
    </xf>
    <xf numFmtId="166" fontId="3" fillId="0" borderId="91" xfId="7" applyNumberFormat="1" applyFont="1" applyBorder="1"/>
    <xf numFmtId="166" fontId="3" fillId="0" borderId="73" xfId="7" applyNumberFormat="1" applyFont="1" applyBorder="1"/>
    <xf numFmtId="0" fontId="99" fillId="0" borderId="91" xfId="0" applyFont="1" applyBorder="1" applyAlignment="1">
      <alignment horizontal="left" wrapText="1" indent="2"/>
    </xf>
    <xf numFmtId="170" fontId="9" fillId="36" borderId="91" xfId="20" applyBorder="1"/>
    <xf numFmtId="166" fontId="3" fillId="0" borderId="91" xfId="7" applyNumberFormat="1" applyFont="1" applyBorder="1" applyAlignment="1">
      <alignment vertical="center"/>
    </xf>
    <xf numFmtId="0" fontId="4" fillId="0" borderId="13" xfId="0" applyFont="1" applyBorder="1"/>
    <xf numFmtId="0" fontId="4" fillId="0" borderId="91" xfId="0" applyFont="1" applyBorder="1" applyAlignment="1">
      <alignment wrapText="1"/>
    </xf>
    <xf numFmtId="166" fontId="4" fillId="0" borderId="73" xfId="7" applyNumberFormat="1" applyFont="1" applyBorder="1"/>
    <xf numFmtId="0" fontId="109" fillId="3" borderId="55" xfId="0" applyFont="1" applyFill="1" applyBorder="1" applyAlignment="1">
      <alignment horizontal="left"/>
    </xf>
    <xf numFmtId="0" fontId="109" fillId="3" borderId="0" xfId="0" applyFont="1" applyFill="1" applyAlignment="1">
      <alignment horizontal="center"/>
    </xf>
    <xf numFmtId="166" fontId="3" fillId="3" borderId="0" xfId="7" applyNumberFormat="1" applyFont="1" applyFill="1" applyBorder="1"/>
    <xf numFmtId="166" fontId="3" fillId="3" borderId="0" xfId="7" applyNumberFormat="1" applyFont="1" applyFill="1" applyBorder="1" applyAlignment="1">
      <alignment vertical="center"/>
    </xf>
    <xf numFmtId="166" fontId="3" fillId="3" borderId="88" xfId="7" applyNumberFormat="1" applyFont="1" applyFill="1" applyBorder="1"/>
    <xf numFmtId="166" fontId="3" fillId="0" borderId="91" xfId="7" applyNumberFormat="1" applyFont="1" applyFill="1" applyBorder="1"/>
    <xf numFmtId="0" fontId="99" fillId="0" borderId="91"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88" xfId="0" applyFont="1" applyFill="1" applyBorder="1"/>
    <xf numFmtId="0" fontId="4" fillId="0" borderId="16" xfId="0" applyFont="1" applyBorder="1"/>
    <xf numFmtId="0" fontId="4" fillId="0" borderId="17" xfId="0" applyFont="1" applyBorder="1" applyAlignment="1">
      <alignment wrapText="1"/>
    </xf>
    <xf numFmtId="10" fontId="4" fillId="0" borderId="18" xfId="20950" applyNumberFormat="1" applyFont="1" applyBorder="1"/>
    <xf numFmtId="0" fontId="2" fillId="2" borderId="79" xfId="0" applyFont="1" applyFill="1" applyBorder="1" applyAlignment="1">
      <alignment horizontal="right" vertical="center"/>
    </xf>
    <xf numFmtId="0" fontId="2" fillId="0" borderId="89" xfId="0" applyFont="1" applyBorder="1" applyAlignment="1">
      <alignment vertical="center" wrapText="1"/>
    </xf>
    <xf numFmtId="192" fontId="2" fillId="2" borderId="89" xfId="0" applyNumberFormat="1" applyFont="1" applyFill="1" applyBorder="1" applyAlignment="1" applyProtection="1">
      <alignment vertical="center"/>
      <protection locked="0"/>
    </xf>
    <xf numFmtId="192" fontId="87" fillId="2" borderId="89" xfId="0" applyNumberFormat="1" applyFont="1" applyFill="1" applyBorder="1" applyAlignment="1" applyProtection="1">
      <alignment vertical="center"/>
      <protection locked="0"/>
    </xf>
    <xf numFmtId="192" fontId="87" fillId="2" borderId="83"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0" xfId="0" applyFont="1" applyBorder="1" applyAlignment="1">
      <alignment horizontal="left" vertical="center" wrapText="1"/>
    </xf>
    <xf numFmtId="0" fontId="6" fillId="0" borderId="106" xfId="17" applyBorder="1" applyAlignment="1" applyProtection="1"/>
    <xf numFmtId="0" fontId="111" fillId="0" borderId="0" xfId="0" applyFont="1" applyAlignment="1">
      <alignment horizontal="left" vertical="top" wrapText="1"/>
    </xf>
    <xf numFmtId="192" fontId="2" fillId="3" borderId="73" xfId="2" applyNumberFormat="1" applyFont="1" applyFill="1" applyBorder="1" applyAlignment="1" applyProtection="1">
      <alignment vertical="top" wrapText="1"/>
      <protection locked="0"/>
    </xf>
    <xf numFmtId="0" fontId="124" fillId="3" borderId="112" xfId="0" applyFont="1" applyFill="1" applyBorder="1" applyAlignment="1">
      <alignment horizontal="left" vertical="center" wrapText="1"/>
    </xf>
    <xf numFmtId="0" fontId="122" fillId="0" borderId="112" xfId="0" applyFont="1" applyBorder="1" applyAlignment="1">
      <alignment horizontal="left" vertical="center" wrapText="1"/>
    </xf>
    <xf numFmtId="0" fontId="124" fillId="0" borderId="112" xfId="0" applyFont="1" applyBorder="1" applyAlignment="1">
      <alignment horizontal="left" vertical="center" wrapText="1"/>
    </xf>
    <xf numFmtId="0" fontId="124" fillId="0" borderId="112" xfId="0" applyFont="1" applyBorder="1" applyAlignment="1">
      <alignment vertical="center" wrapText="1"/>
    </xf>
    <xf numFmtId="0" fontId="125" fillId="0" borderId="112" xfId="0" applyFont="1" applyBorder="1" applyAlignment="1">
      <alignment horizontal="left" vertical="center" wrapText="1" indent="1"/>
    </xf>
    <xf numFmtId="0" fontId="125" fillId="3" borderId="112" xfId="0" applyFont="1" applyFill="1" applyBorder="1" applyAlignment="1">
      <alignment horizontal="left" vertical="center" wrapText="1" indent="1"/>
    </xf>
    <xf numFmtId="0" fontId="124" fillId="3" borderId="113" xfId="0" applyFont="1" applyFill="1" applyBorder="1" applyAlignment="1">
      <alignment horizontal="left" vertical="center" wrapText="1"/>
    </xf>
    <xf numFmtId="0" fontId="124" fillId="3" borderId="114" xfId="0" applyFont="1" applyFill="1" applyBorder="1" applyAlignment="1">
      <alignment horizontal="left" vertical="center" wrapText="1"/>
    </xf>
    <xf numFmtId="0" fontId="123" fillId="3" borderId="112" xfId="0" applyFont="1" applyFill="1" applyBorder="1" applyAlignment="1">
      <alignment horizontal="left" vertical="center" wrapText="1" indent="1"/>
    </xf>
    <xf numFmtId="0" fontId="124" fillId="0" borderId="120" xfId="0" applyFont="1" applyBorder="1" applyAlignment="1">
      <alignment horizontal="justify" vertical="center" wrapText="1"/>
    </xf>
    <xf numFmtId="0" fontId="123" fillId="0" borderId="112" xfId="0" applyFont="1" applyBorder="1" applyAlignment="1">
      <alignment horizontal="left" vertical="center" wrapText="1" indent="1"/>
    </xf>
    <xf numFmtId="0" fontId="123" fillId="0" borderId="113" xfId="0" applyFont="1" applyBorder="1" applyAlignment="1">
      <alignment horizontal="left" vertical="center" wrapText="1" indent="1"/>
    </xf>
    <xf numFmtId="0" fontId="124" fillId="0" borderId="112" xfId="0" applyFont="1" applyBorder="1" applyAlignment="1">
      <alignment horizontal="justify" vertical="center" wrapText="1"/>
    </xf>
    <xf numFmtId="0" fontId="122" fillId="0" borderId="112" xfId="0" applyFont="1" applyBorder="1" applyAlignment="1">
      <alignment horizontal="justify" vertical="center" wrapText="1"/>
    </xf>
    <xf numFmtId="0" fontId="124" fillId="3" borderId="112" xfId="0" applyFont="1" applyFill="1" applyBorder="1" applyAlignment="1">
      <alignment horizontal="justify" vertical="center" wrapText="1"/>
    </xf>
    <xf numFmtId="0" fontId="124" fillId="0" borderId="113" xfId="0" applyFont="1" applyBorder="1" applyAlignment="1">
      <alignment horizontal="justify" vertical="center" wrapText="1"/>
    </xf>
    <xf numFmtId="0" fontId="124" fillId="0" borderId="114" xfId="0" applyFont="1" applyBorder="1" applyAlignment="1">
      <alignment horizontal="justify" vertical="center" wrapText="1"/>
    </xf>
    <xf numFmtId="0" fontId="122" fillId="0" borderId="112" xfId="0" applyFont="1" applyBorder="1" applyAlignment="1">
      <alignment vertical="center" wrapText="1"/>
    </xf>
    <xf numFmtId="0" fontId="123" fillId="0" borderId="112" xfId="0" applyFont="1" applyBorder="1" applyAlignment="1">
      <alignment horizontal="left" vertical="center" wrapText="1"/>
    </xf>
    <xf numFmtId="192" fontId="94" fillId="0" borderId="0" xfId="0" applyNumberFormat="1" applyFont="1" applyAlignment="1">
      <alignment horizontal="right"/>
    </xf>
    <xf numFmtId="0" fontId="123" fillId="3" borderId="113" xfId="0" applyFont="1" applyFill="1" applyBorder="1" applyAlignment="1">
      <alignment horizontal="left" vertical="center" wrapText="1" indent="1"/>
    </xf>
    <xf numFmtId="168" fontId="88" fillId="0" borderId="51" xfId="0" applyNumberFormat="1" applyFont="1" applyBorder="1" applyAlignment="1">
      <alignment horizontal="center"/>
    </xf>
    <xf numFmtId="168" fontId="46" fillId="0" borderId="51" xfId="0" applyNumberFormat="1" applyFont="1" applyBorder="1" applyAlignment="1">
      <alignment horizontal="center"/>
    </xf>
    <xf numFmtId="0" fontId="114" fillId="0" borderId="115" xfId="0" applyFont="1" applyBorder="1"/>
    <xf numFmtId="49" fontId="116" fillId="0" borderId="115" xfId="5" applyNumberFormat="1" applyFont="1" applyBorder="1" applyAlignment="1" applyProtection="1">
      <alignment horizontal="right" vertical="center"/>
      <protection locked="0"/>
    </xf>
    <xf numFmtId="0" fontId="115" fillId="3" borderId="115" xfId="13" applyFont="1" applyFill="1" applyBorder="1" applyAlignment="1" applyProtection="1">
      <alignment horizontal="left" vertical="center" wrapText="1"/>
      <protection locked="0"/>
    </xf>
    <xf numFmtId="49" fontId="115" fillId="3" borderId="115" xfId="5" applyNumberFormat="1" applyFont="1" applyFill="1" applyBorder="1" applyAlignment="1" applyProtection="1">
      <alignment horizontal="right" vertical="center"/>
      <protection locked="0"/>
    </xf>
    <xf numFmtId="0" fontId="115" fillId="0" borderId="115" xfId="13" applyFont="1" applyBorder="1" applyAlignment="1" applyProtection="1">
      <alignment horizontal="left" vertical="center" wrapText="1"/>
      <protection locked="0"/>
    </xf>
    <xf numFmtId="49" fontId="115" fillId="0" borderId="115" xfId="5" applyNumberFormat="1" applyFont="1" applyBorder="1" applyAlignment="1" applyProtection="1">
      <alignment horizontal="right" vertical="center"/>
      <protection locked="0"/>
    </xf>
    <xf numFmtId="0" fontId="117" fillId="0" borderId="115" xfId="13" applyFont="1" applyBorder="1" applyAlignment="1" applyProtection="1">
      <alignment horizontal="left" vertical="center" wrapText="1"/>
      <protection locked="0"/>
    </xf>
    <xf numFmtId="0" fontId="114" fillId="0" borderId="115" xfId="0" applyFont="1" applyBorder="1" applyAlignment="1">
      <alignment horizontal="center" vertical="center" wrapText="1"/>
    </xf>
    <xf numFmtId="14" fontId="111" fillId="0" borderId="0" xfId="0" applyNumberFormat="1" applyFont="1"/>
    <xf numFmtId="43" fontId="96" fillId="0" borderId="0" xfId="7" applyFont="1"/>
    <xf numFmtId="0" fontId="111" fillId="0" borderId="0" xfId="0" applyFont="1" applyAlignment="1">
      <alignment wrapText="1"/>
    </xf>
    <xf numFmtId="0" fontId="110" fillId="0" borderId="115" xfId="0" applyFont="1" applyBorder="1"/>
    <xf numFmtId="0" fontId="110" fillId="0" borderId="115" xfId="0" applyFont="1" applyBorder="1" applyAlignment="1">
      <alignment horizontal="left" indent="8"/>
    </xf>
    <xf numFmtId="0" fontId="110" fillId="0" borderId="115" xfId="0" applyFont="1" applyBorder="1" applyAlignment="1">
      <alignment wrapText="1"/>
    </xf>
    <xf numFmtId="0" fontId="114" fillId="0" borderId="0" xfId="0" applyFont="1"/>
    <xf numFmtId="0" fontId="113" fillId="0" borderId="115" xfId="0" applyFont="1" applyBorder="1"/>
    <xf numFmtId="49" fontId="116" fillId="0" borderId="115" xfId="5" applyNumberFormat="1" applyFont="1" applyBorder="1" applyAlignment="1" applyProtection="1">
      <alignment horizontal="right" vertical="center" wrapText="1"/>
      <protection locked="0"/>
    </xf>
    <xf numFmtId="49" fontId="115" fillId="3" borderId="115" xfId="5" applyNumberFormat="1" applyFont="1" applyFill="1" applyBorder="1" applyAlignment="1" applyProtection="1">
      <alignment horizontal="right" vertical="center" wrapText="1"/>
      <protection locked="0"/>
    </xf>
    <xf numFmtId="49" fontId="115" fillId="0" borderId="115" xfId="5" applyNumberFormat="1" applyFont="1" applyBorder="1" applyAlignment="1" applyProtection="1">
      <alignment horizontal="right" vertical="center" wrapText="1"/>
      <protection locked="0"/>
    </xf>
    <xf numFmtId="0" fontId="110" fillId="0" borderId="115" xfId="0" applyFont="1" applyBorder="1" applyAlignment="1">
      <alignment horizontal="center" vertical="center" wrapText="1"/>
    </xf>
    <xf numFmtId="0" fontId="110" fillId="0" borderId="119" xfId="0" applyFont="1" applyBorder="1" applyAlignment="1">
      <alignment horizontal="center" vertical="center" wrapText="1"/>
    </xf>
    <xf numFmtId="0" fontId="110" fillId="0" borderId="115"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15" xfId="0" applyFont="1" applyBorder="1" applyAlignment="1">
      <alignment horizontal="left" vertical="center" wrapText="1"/>
    </xf>
    <xf numFmtId="0" fontId="113" fillId="0" borderId="115" xfId="0" applyFont="1" applyBorder="1" applyAlignment="1">
      <alignment horizontal="left" wrapText="1" indent="1"/>
    </xf>
    <xf numFmtId="0" fontId="113" fillId="0" borderId="115" xfId="0" applyFont="1" applyBorder="1" applyAlignment="1">
      <alignment horizontal="left" vertical="center" indent="1"/>
    </xf>
    <xf numFmtId="0" fontId="111" fillId="0" borderId="115" xfId="0" applyFont="1" applyBorder="1"/>
    <xf numFmtId="0" fontId="110" fillId="0" borderId="115" xfId="0" applyFont="1" applyBorder="1" applyAlignment="1">
      <alignment horizontal="left" wrapText="1" indent="1"/>
    </xf>
    <xf numFmtId="0" fontId="110" fillId="0" borderId="115" xfId="0" applyFont="1" applyBorder="1" applyAlignment="1">
      <alignment horizontal="left" indent="1"/>
    </xf>
    <xf numFmtId="0" fontId="110" fillId="0" borderId="115" xfId="0" applyFont="1" applyBorder="1" applyAlignment="1">
      <alignment horizontal="left" wrapText="1" indent="4"/>
    </xf>
    <xf numFmtId="0" fontId="110" fillId="0" borderId="115" xfId="0" applyFont="1" applyBorder="1" applyAlignment="1">
      <alignment horizontal="left" indent="3"/>
    </xf>
    <xf numFmtId="0" fontId="113" fillId="0" borderId="115" xfId="0" applyFont="1" applyBorder="1" applyAlignment="1">
      <alignment horizontal="left" indent="1"/>
    </xf>
    <xf numFmtId="0" fontId="111" fillId="77" borderId="115" xfId="0" applyFont="1" applyFill="1" applyBorder="1"/>
    <xf numFmtId="0" fontId="114" fillId="0" borderId="5" xfId="0" applyFont="1" applyBorder="1"/>
    <xf numFmtId="0" fontId="111" fillId="0" borderId="115" xfId="0" applyFont="1" applyBorder="1" applyAlignment="1">
      <alignment horizontal="left" wrapText="1" indent="2"/>
    </xf>
    <xf numFmtId="0" fontId="111" fillId="0" borderId="115" xfId="0" applyFont="1" applyBorder="1" applyAlignment="1">
      <alignment horizontal="left" wrapText="1"/>
    </xf>
    <xf numFmtId="0" fontId="113" fillId="75" borderId="115" xfId="0" applyFont="1" applyFill="1" applyBorder="1"/>
    <xf numFmtId="0" fontId="110" fillId="0" borderId="115" xfId="0" applyFont="1" applyBorder="1" applyAlignment="1">
      <alignment horizontal="center"/>
    </xf>
    <xf numFmtId="0" fontId="110" fillId="0" borderId="0" xfId="0" applyFont="1" applyAlignment="1">
      <alignment horizontal="center" vertical="center"/>
    </xf>
    <xf numFmtId="0" fontId="110" fillId="0" borderId="5" xfId="0" applyFont="1" applyBorder="1" applyAlignment="1">
      <alignment horizontal="center" vertical="center" wrapText="1"/>
    </xf>
    <xf numFmtId="0" fontId="110" fillId="0" borderId="5" xfId="0" applyFont="1" applyBorder="1" applyAlignment="1">
      <alignment wrapText="1"/>
    </xf>
    <xf numFmtId="0" fontId="110" fillId="0" borderId="0" xfId="0" applyFont="1" applyAlignment="1">
      <alignment horizontal="center" vertical="center" wrapText="1"/>
    </xf>
    <xf numFmtId="0" fontId="110" fillId="0" borderId="98" xfId="0" applyFont="1" applyBorder="1" applyAlignment="1">
      <alignment horizontal="center" vertical="center" wrapText="1"/>
    </xf>
    <xf numFmtId="0" fontId="110" fillId="0" borderId="118" xfId="0" applyFont="1" applyBorder="1" applyAlignment="1">
      <alignment horizontal="center" vertical="center" wrapText="1"/>
    </xf>
    <xf numFmtId="0" fontId="110" fillId="0" borderId="99" xfId="0" applyFont="1" applyBorder="1" applyAlignment="1">
      <alignment horizontal="center" vertical="center" wrapText="1"/>
    </xf>
    <xf numFmtId="0" fontId="110" fillId="0" borderId="18" xfId="0" applyFont="1" applyBorder="1"/>
    <xf numFmtId="0" fontId="110" fillId="0" borderId="17" xfId="0" applyFont="1" applyBorder="1"/>
    <xf numFmtId="0" fontId="110" fillId="0" borderId="20" xfId="0" applyFont="1" applyBorder="1"/>
    <xf numFmtId="49" fontId="110" fillId="0" borderId="16" xfId="0" applyNumberFormat="1" applyFont="1" applyBorder="1" applyAlignment="1">
      <alignment horizontal="left" wrapText="1" indent="1"/>
    </xf>
    <xf numFmtId="49" fontId="110" fillId="0" borderId="18" xfId="0" applyNumberFormat="1" applyFont="1" applyBorder="1" applyAlignment="1">
      <alignment horizontal="left" wrapText="1" indent="1"/>
    </xf>
    <xf numFmtId="0" fontId="110" fillId="0" borderId="16" xfId="0" applyFont="1" applyBorder="1" applyAlignment="1">
      <alignment horizontal="left" wrapText="1" indent="1"/>
    </xf>
    <xf numFmtId="0" fontId="110" fillId="0" borderId="73" xfId="0" applyFont="1" applyBorder="1"/>
    <xf numFmtId="0" fontId="110" fillId="0" borderId="118" xfId="0" applyFont="1" applyBorder="1"/>
    <xf numFmtId="49" fontId="110" fillId="0" borderId="13" xfId="0" applyNumberFormat="1" applyFont="1" applyBorder="1" applyAlignment="1">
      <alignment horizontal="left" wrapText="1" indent="1"/>
    </xf>
    <xf numFmtId="49" fontId="110" fillId="0" borderId="73" xfId="0" applyNumberFormat="1" applyFont="1" applyBorder="1" applyAlignment="1">
      <alignment horizontal="left" wrapText="1" indent="1"/>
    </xf>
    <xf numFmtId="0" fontId="110" fillId="0" borderId="13" xfId="0" applyFont="1" applyBorder="1" applyAlignment="1">
      <alignment horizontal="left" wrapText="1" indent="1"/>
    </xf>
    <xf numFmtId="49" fontId="110" fillId="0" borderId="13" xfId="0" applyNumberFormat="1" applyFont="1" applyBorder="1" applyAlignment="1">
      <alignment horizontal="left" wrapText="1" indent="3"/>
    </xf>
    <xf numFmtId="49" fontId="110" fillId="0" borderId="73" xfId="0" applyNumberFormat="1" applyFont="1" applyBorder="1" applyAlignment="1">
      <alignment horizontal="left" wrapText="1" indent="3"/>
    </xf>
    <xf numFmtId="49" fontId="110" fillId="0" borderId="13" xfId="0" applyNumberFormat="1" applyFont="1" applyBorder="1" applyAlignment="1">
      <alignment horizontal="left" wrapText="1" indent="2"/>
    </xf>
    <xf numFmtId="49" fontId="110" fillId="0" borderId="73" xfId="0" applyNumberFormat="1" applyFont="1" applyBorder="1" applyAlignment="1">
      <alignment horizontal="left" wrapText="1" indent="2"/>
    </xf>
    <xf numFmtId="49" fontId="110" fillId="0" borderId="13" xfId="0" applyNumberFormat="1" applyFont="1" applyBorder="1" applyAlignment="1">
      <alignment horizontal="left" vertical="top" wrapText="1" indent="2"/>
    </xf>
    <xf numFmtId="49" fontId="110" fillId="0" borderId="73" xfId="0" applyNumberFormat="1" applyFont="1" applyBorder="1" applyAlignment="1">
      <alignment horizontal="left" vertical="top" wrapText="1" indent="2"/>
    </xf>
    <xf numFmtId="0" fontId="110" fillId="78" borderId="73" xfId="0" applyFont="1" applyFill="1" applyBorder="1"/>
    <xf numFmtId="0" fontId="110" fillId="78" borderId="115" xfId="0" applyFont="1" applyFill="1" applyBorder="1"/>
    <xf numFmtId="0" fontId="110" fillId="78" borderId="118" xfId="0" applyFont="1" applyFill="1" applyBorder="1"/>
    <xf numFmtId="0" fontId="110" fillId="78" borderId="13" xfId="0" applyFont="1" applyFill="1" applyBorder="1"/>
    <xf numFmtId="49" fontId="110" fillId="0" borderId="73" xfId="0" applyNumberFormat="1" applyFont="1" applyBorder="1" applyAlignment="1">
      <alignment horizontal="left" indent="1"/>
    </xf>
    <xf numFmtId="0" fontId="110" fillId="0" borderId="13" xfId="0" applyFont="1" applyBorder="1" applyAlignment="1">
      <alignment horizontal="left" indent="1"/>
    </xf>
    <xf numFmtId="49" fontId="110" fillId="0" borderId="13" xfId="0" applyNumberFormat="1" applyFont="1" applyBorder="1" applyAlignment="1">
      <alignment horizontal="left" indent="1"/>
    </xf>
    <xf numFmtId="49" fontId="110" fillId="0" borderId="13" xfId="0" applyNumberFormat="1" applyFont="1" applyBorder="1" applyAlignment="1">
      <alignment horizontal="left" indent="3"/>
    </xf>
    <xf numFmtId="49" fontId="110" fillId="0" borderId="73" xfId="0" applyNumberFormat="1" applyFont="1" applyBorder="1" applyAlignment="1">
      <alignment horizontal="left" indent="3"/>
    </xf>
    <xf numFmtId="0" fontId="110" fillId="0" borderId="13" xfId="0" applyFont="1" applyBorder="1" applyAlignment="1">
      <alignment horizontal="left" indent="2"/>
    </xf>
    <xf numFmtId="0" fontId="110" fillId="0" borderId="73" xfId="0" applyFont="1" applyBorder="1" applyAlignment="1">
      <alignment horizontal="left" indent="2"/>
    </xf>
    <xf numFmtId="0" fontId="110" fillId="0" borderId="73" xfId="0" applyFont="1" applyBorder="1" applyAlignment="1">
      <alignment horizontal="left" indent="1"/>
    </xf>
    <xf numFmtId="0" fontId="113" fillId="0" borderId="13" xfId="0" applyFont="1" applyBorder="1"/>
    <xf numFmtId="0" fontId="113" fillId="0" borderId="56" xfId="0" applyFont="1" applyBorder="1"/>
    <xf numFmtId="0" fontId="110" fillId="0" borderId="59" xfId="0" applyFont="1" applyBorder="1"/>
    <xf numFmtId="0" fontId="110" fillId="0" borderId="67" xfId="0" applyFont="1" applyBorder="1" applyAlignment="1">
      <alignment horizontal="center" vertical="center" wrapText="1"/>
    </xf>
    <xf numFmtId="0" fontId="110" fillId="0" borderId="73" xfId="0" applyFont="1" applyBorder="1" applyAlignment="1">
      <alignment horizontal="center" vertical="center" wrapText="1"/>
    </xf>
    <xf numFmtId="0" fontId="110" fillId="0" borderId="0" xfId="0" applyFont="1" applyAlignment="1">
      <alignment horizontal="left"/>
    </xf>
    <xf numFmtId="0" fontId="113" fillId="0" borderId="115" xfId="0" applyFont="1" applyBorder="1" applyAlignment="1">
      <alignment horizontal="left" vertical="center" wrapText="1"/>
    </xf>
    <xf numFmtId="0" fontId="110" fillId="0" borderId="115" xfId="0" applyFont="1" applyBorder="1" applyAlignment="1">
      <alignment horizontal="center" vertical="center" textRotation="90" wrapText="1"/>
    </xf>
    <xf numFmtId="0" fontId="115" fillId="0" borderId="0" xfId="0" applyFont="1"/>
    <xf numFmtId="0" fontId="94" fillId="0" borderId="0" xfId="0" applyFont="1" applyAlignment="1">
      <alignment wrapText="1"/>
    </xf>
    <xf numFmtId="0" fontId="115" fillId="0" borderId="115" xfId="0" applyFont="1" applyBorder="1"/>
    <xf numFmtId="0" fontId="113" fillId="0" borderId="115"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0" xfId="0" applyFont="1" applyBorder="1" applyAlignment="1">
      <alignment horizontal="left" vertical="center" wrapText="1" indent="1" readingOrder="1"/>
    </xf>
    <xf numFmtId="0" fontId="131" fillId="0" borderId="115" xfId="0" applyFont="1" applyBorder="1" applyAlignment="1">
      <alignment horizontal="left" indent="3"/>
    </xf>
    <xf numFmtId="0" fontId="113" fillId="0" borderId="115" xfId="0" applyFont="1" applyBorder="1" applyAlignment="1">
      <alignment vertical="center" wrapText="1" readingOrder="1"/>
    </xf>
    <xf numFmtId="0" fontId="131" fillId="0" borderId="115" xfId="0" applyFont="1" applyBorder="1" applyAlignment="1">
      <alignment horizontal="left" indent="2"/>
    </xf>
    <xf numFmtId="0" fontId="115" fillId="0" borderId="119" xfId="0" applyFont="1" applyBorder="1"/>
    <xf numFmtId="0" fontId="110" fillId="0" borderId="111" xfId="0" applyFont="1" applyBorder="1" applyAlignment="1">
      <alignment vertical="center" wrapText="1" readingOrder="1"/>
    </xf>
    <xf numFmtId="0" fontId="131" fillId="0" borderId="119" xfId="0" applyFont="1" applyBorder="1" applyAlignment="1">
      <alignment horizontal="left" indent="2"/>
    </xf>
    <xf numFmtId="0" fontId="110" fillId="0" borderId="110" xfId="0" applyFont="1" applyBorder="1" applyAlignment="1">
      <alignment vertical="center" wrapText="1" readingOrder="1"/>
    </xf>
    <xf numFmtId="0" fontId="110" fillId="0" borderId="109" xfId="0" applyFont="1" applyBorder="1" applyAlignment="1">
      <alignment vertical="center" wrapText="1" readingOrder="1"/>
    </xf>
    <xf numFmtId="0" fontId="131" fillId="0" borderId="5" xfId="0" applyFont="1" applyBorder="1"/>
    <xf numFmtId="168" fontId="132" fillId="79" borderId="50" xfId="0" applyNumberFormat="1" applyFont="1" applyFill="1" applyBorder="1" applyAlignment="1">
      <alignment horizontal="center"/>
    </xf>
    <xf numFmtId="0" fontId="96" fillId="0" borderId="0" xfId="11" applyFont="1"/>
    <xf numFmtId="0" fontId="96" fillId="0" borderId="0" xfId="0" applyFont="1"/>
    <xf numFmtId="14" fontId="3" fillId="0" borderId="0" xfId="0" applyNumberFormat="1" applyFont="1"/>
    <xf numFmtId="0" fontId="133" fillId="0" borderId="0" xfId="11" applyFont="1"/>
    <xf numFmtId="0" fontId="134" fillId="0" borderId="0" xfId="0" applyFont="1"/>
    <xf numFmtId="0" fontId="135" fillId="80" borderId="11" xfId="0" applyFont="1" applyFill="1" applyBorder="1" applyAlignment="1">
      <alignment horizontal="center" vertical="center"/>
    </xf>
    <xf numFmtId="0" fontId="135" fillId="80" borderId="12" xfId="0" applyFont="1" applyFill="1" applyBorder="1" applyAlignment="1">
      <alignment horizontal="center" vertical="center"/>
    </xf>
    <xf numFmtId="0" fontId="135" fillId="81" borderId="115" xfId="0" applyFont="1" applyFill="1" applyBorder="1" applyAlignment="1">
      <alignment horizontal="left" vertical="center"/>
    </xf>
    <xf numFmtId="193" fontId="135" fillId="81" borderId="73" xfId="7" applyNumberFormat="1" applyFont="1" applyFill="1" applyBorder="1" applyAlignment="1">
      <alignment horizontal="left" vertical="center"/>
    </xf>
    <xf numFmtId="49" fontId="137" fillId="0" borderId="115" xfId="0" applyNumberFormat="1" applyFont="1" applyBorder="1" applyAlignment="1">
      <alignment horizontal="left" vertical="center"/>
    </xf>
    <xf numFmtId="193" fontId="137" fillId="0" borderId="73" xfId="7" applyNumberFormat="1" applyFont="1" applyFill="1" applyBorder="1" applyAlignment="1">
      <alignment horizontal="left" vertical="center"/>
    </xf>
    <xf numFmtId="0" fontId="137" fillId="0" borderId="115" xfId="0" applyFont="1" applyBorder="1" applyAlignment="1">
      <alignment horizontal="left" vertical="center"/>
    </xf>
    <xf numFmtId="0" fontId="135" fillId="0" borderId="115" xfId="0" applyFont="1" applyBorder="1" applyAlignment="1">
      <alignment horizontal="left" vertical="center"/>
    </xf>
    <xf numFmtId="10" fontId="96" fillId="0" borderId="73" xfId="0" applyNumberFormat="1" applyFont="1" applyBorder="1" applyAlignment="1">
      <alignment horizontal="right" vertical="center" wrapText="1"/>
    </xf>
    <xf numFmtId="0" fontId="139" fillId="82" borderId="17" xfId="0" applyFont="1" applyFill="1" applyBorder="1" applyAlignment="1">
      <alignment horizontal="left" vertical="center"/>
    </xf>
    <xf numFmtId="10" fontId="133" fillId="83" borderId="18"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15" xfId="0" applyFont="1" applyFill="1" applyBorder="1" applyAlignment="1">
      <alignment horizontal="center" vertical="center" wrapText="1"/>
    </xf>
    <xf numFmtId="0" fontId="4" fillId="83" borderId="115" xfId="0" applyFont="1" applyFill="1" applyBorder="1" applyAlignment="1">
      <alignment vertical="center" wrapText="1"/>
    </xf>
    <xf numFmtId="193" fontId="4" fillId="83" borderId="115" xfId="7" applyNumberFormat="1" applyFont="1" applyFill="1" applyBorder="1" applyAlignment="1">
      <alignment vertical="center"/>
    </xf>
    <xf numFmtId="193" fontId="4" fillId="83" borderId="73" xfId="7" applyNumberFormat="1" applyFont="1" applyFill="1" applyBorder="1" applyAlignment="1">
      <alignment vertical="center"/>
    </xf>
    <xf numFmtId="0" fontId="137" fillId="81" borderId="115" xfId="0" applyFont="1" applyFill="1" applyBorder="1" applyAlignment="1">
      <alignment horizontal="left" vertical="center" wrapText="1" indent="3"/>
    </xf>
    <xf numFmtId="193" fontId="4" fillId="35" borderId="115" xfId="7" applyNumberFormat="1" applyFont="1" applyFill="1" applyBorder="1" applyAlignment="1">
      <alignment vertical="center"/>
    </xf>
    <xf numFmtId="0" fontId="143" fillId="81" borderId="115" xfId="0" applyFont="1" applyFill="1" applyBorder="1" applyAlignment="1">
      <alignment horizontal="left" vertical="center" wrapText="1" indent="5"/>
    </xf>
    <xf numFmtId="0" fontId="144" fillId="80" borderId="115" xfId="0" applyFont="1" applyFill="1" applyBorder="1" applyAlignment="1">
      <alignment horizontal="left" vertical="center" wrapText="1" indent="1"/>
    </xf>
    <xf numFmtId="193" fontId="144" fillId="80" borderId="115" xfId="7" applyNumberFormat="1" applyFont="1" applyFill="1" applyBorder="1" applyAlignment="1">
      <alignment vertical="center"/>
    </xf>
    <xf numFmtId="193" fontId="144" fillId="82" borderId="73" xfId="7" applyNumberFormat="1" applyFont="1" applyFill="1" applyBorder="1" applyAlignment="1">
      <alignment vertical="center"/>
    </xf>
    <xf numFmtId="193" fontId="145" fillId="81" borderId="115" xfId="7" applyNumberFormat="1" applyFont="1" applyFill="1" applyBorder="1" applyAlignment="1">
      <alignment vertical="center"/>
    </xf>
    <xf numFmtId="193" fontId="145" fillId="82" borderId="73" xfId="7" applyNumberFormat="1" applyFont="1" applyFill="1" applyBorder="1" applyAlignment="1">
      <alignment vertical="center"/>
    </xf>
    <xf numFmtId="193" fontId="145" fillId="81" borderId="17" xfId="7" applyNumberFormat="1" applyFont="1" applyFill="1" applyBorder="1" applyAlignment="1">
      <alignment vertical="center"/>
    </xf>
    <xf numFmtId="193" fontId="145" fillId="82" borderId="18" xfId="7" applyNumberFormat="1" applyFont="1" applyFill="1" applyBorder="1" applyAlignment="1">
      <alignment vertical="center"/>
    </xf>
    <xf numFmtId="0" fontId="349" fillId="0" borderId="0" xfId="0" applyFont="1"/>
    <xf numFmtId="170" fontId="9" fillId="36" borderId="88" xfId="20" applyBorder="1"/>
    <xf numFmtId="0" fontId="94" fillId="0" borderId="176"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14" fontId="94" fillId="0" borderId="0" xfId="0" applyNumberFormat="1" applyFont="1"/>
    <xf numFmtId="0" fontId="352" fillId="3" borderId="112" xfId="0" applyFont="1" applyFill="1" applyBorder="1" applyAlignment="1">
      <alignment horizontal="left" vertical="center" wrapText="1"/>
    </xf>
    <xf numFmtId="0" fontId="120" fillId="0" borderId="112" xfId="0" applyFont="1" applyBorder="1" applyAlignment="1">
      <alignment horizontal="left" vertical="center" wrapText="1"/>
    </xf>
    <xf numFmtId="0" fontId="352" fillId="0" borderId="112" xfId="0" applyFont="1" applyBorder="1" applyAlignment="1">
      <alignment horizontal="left" vertical="center" wrapText="1"/>
    </xf>
    <xf numFmtId="0" fontId="352" fillId="0" borderId="112" xfId="0" applyFont="1" applyBorder="1" applyAlignment="1">
      <alignment vertical="center" wrapText="1"/>
    </xf>
    <xf numFmtId="0" fontId="353" fillId="0" borderId="112" xfId="0" applyFont="1" applyBorder="1" applyAlignment="1">
      <alignment horizontal="left" vertical="center" wrapText="1" indent="1"/>
    </xf>
    <xf numFmtId="0" fontId="353" fillId="3" borderId="112" xfId="0" applyFont="1" applyFill="1" applyBorder="1" applyAlignment="1">
      <alignment horizontal="left" vertical="center" wrapText="1" indent="1"/>
    </xf>
    <xf numFmtId="0" fontId="352" fillId="3" borderId="113" xfId="0" applyFont="1" applyFill="1" applyBorder="1" applyAlignment="1">
      <alignment horizontal="left" vertical="center" wrapText="1"/>
    </xf>
    <xf numFmtId="0" fontId="352" fillId="3" borderId="114" xfId="0" applyFont="1" applyFill="1" applyBorder="1" applyAlignment="1">
      <alignment horizontal="left" vertical="center" wrapText="1"/>
    </xf>
    <xf numFmtId="0" fontId="94" fillId="3" borderId="112" xfId="0" applyFont="1" applyFill="1" applyBorder="1" applyAlignment="1">
      <alignment horizontal="left" vertical="center" wrapText="1" indent="1"/>
    </xf>
    <xf numFmtId="0" fontId="94" fillId="0" borderId="112" xfId="0" applyFont="1" applyBorder="1" applyAlignment="1">
      <alignment horizontal="left" vertical="center" wrapText="1" indent="1"/>
    </xf>
    <xf numFmtId="0" fontId="94" fillId="0" borderId="113" xfId="0" applyFont="1" applyBorder="1" applyAlignment="1">
      <alignment horizontal="left" vertical="center" wrapText="1" indent="1"/>
    </xf>
    <xf numFmtId="0" fontId="350" fillId="0" borderId="0" xfId="0" applyFont="1" applyAlignment="1">
      <alignment horizontal="center"/>
    </xf>
    <xf numFmtId="0" fontId="350" fillId="0" borderId="0" xfId="0" applyFont="1" applyAlignment="1">
      <alignment horizontal="left" vertical="center"/>
    </xf>
    <xf numFmtId="192" fontId="2" fillId="35" borderId="73" xfId="0" applyNumberFormat="1" applyFont="1" applyFill="1" applyBorder="1" applyAlignment="1">
      <alignment horizontal="right"/>
    </xf>
    <xf numFmtId="192" fontId="94" fillId="35" borderId="182" xfId="0" applyNumberFormat="1" applyFont="1" applyFill="1" applyBorder="1" applyAlignment="1">
      <alignment horizontal="right"/>
    </xf>
    <xf numFmtId="0" fontId="352" fillId="0" borderId="182" xfId="20954" applyFont="1" applyBorder="1" applyAlignment="1">
      <alignment horizontal="left" vertical="center" wrapText="1"/>
    </xf>
    <xf numFmtId="192" fontId="94" fillId="0" borderId="182" xfId="0" applyNumberFormat="1" applyFont="1" applyBorder="1" applyAlignment="1">
      <alignment horizontal="right"/>
    </xf>
    <xf numFmtId="0" fontId="6" fillId="0" borderId="182" xfId="17" applyFill="1" applyBorder="1" applyAlignment="1" applyProtection="1"/>
    <xf numFmtId="49" fontId="84" fillId="0" borderId="182" xfId="0" applyNumberFormat="1" applyFont="1" applyBorder="1" applyAlignment="1">
      <alignment horizontal="right"/>
    </xf>
    <xf numFmtId="0" fontId="84" fillId="0" borderId="182" xfId="0" applyFont="1" applyBorder="1"/>
    <xf numFmtId="0" fontId="355" fillId="3" borderId="0" xfId="37364" applyFont="1" applyFill="1" applyAlignment="1" applyProtection="1">
      <alignment vertical="center"/>
      <protection locked="0"/>
    </xf>
    <xf numFmtId="0" fontId="131" fillId="3" borderId="182" xfId="5" applyFont="1" applyFill="1" applyBorder="1" applyAlignment="1" applyProtection="1">
      <alignment vertical="center" wrapText="1"/>
      <protection locked="0"/>
    </xf>
    <xf numFmtId="0" fontId="131" fillId="0" borderId="182" xfId="37365" applyFont="1" applyBorder="1" applyAlignment="1" applyProtection="1">
      <alignment horizontal="center" vertical="center" wrapText="1"/>
      <protection locked="0"/>
    </xf>
    <xf numFmtId="3" fontId="131" fillId="3" borderId="182" xfId="1" applyNumberFormat="1" applyFont="1" applyFill="1" applyBorder="1" applyAlignment="1" applyProtection="1">
      <alignment horizontal="center" vertical="center" wrapText="1"/>
      <protection locked="0"/>
    </xf>
    <xf numFmtId="9" fontId="131" fillId="3" borderId="182" xfId="15" applyNumberFormat="1" applyFont="1" applyFill="1" applyBorder="1" applyAlignment="1" applyProtection="1">
      <alignment horizontal="center" vertical="center" wrapText="1"/>
      <protection locked="0"/>
    </xf>
    <xf numFmtId="0" fontId="131" fillId="3" borderId="182" xfId="37365" applyFont="1" applyFill="1" applyBorder="1" applyAlignment="1" applyProtection="1">
      <alignment horizontal="center" vertical="center" wrapText="1"/>
      <protection locked="0"/>
    </xf>
    <xf numFmtId="0" fontId="355" fillId="3" borderId="182" xfId="37365" applyFont="1" applyFill="1" applyBorder="1" applyProtection="1">
      <protection locked="0"/>
    </xf>
    <xf numFmtId="3" fontId="131" fillId="151" borderId="182" xfId="5" applyNumberFormat="1" applyFont="1" applyFill="1" applyBorder="1"/>
    <xf numFmtId="0" fontId="356" fillId="3" borderId="182" xfId="37365" applyFont="1" applyFill="1" applyBorder="1" applyAlignment="1" applyProtection="1">
      <alignment horizontal="right"/>
      <protection locked="0"/>
    </xf>
    <xf numFmtId="359" fontId="131" fillId="151" borderId="182" xfId="5" applyNumberFormat="1" applyFont="1" applyFill="1" applyBorder="1" applyProtection="1">
      <protection locked="0"/>
    </xf>
    <xf numFmtId="166" fontId="131" fillId="151" borderId="182" xfId="1" applyNumberFormat="1" applyFont="1" applyFill="1" applyBorder="1" applyAlignment="1" applyProtection="1"/>
    <xf numFmtId="0" fontId="131" fillId="3" borderId="182" xfId="37365" applyFont="1" applyFill="1" applyBorder="1" applyAlignment="1" applyProtection="1">
      <alignment horizontal="left" vertical="center"/>
      <protection locked="0"/>
    </xf>
    <xf numFmtId="3" fontId="131" fillId="3" borderId="182" xfId="5" applyNumberFormat="1" applyFont="1" applyFill="1" applyBorder="1" applyProtection="1">
      <protection locked="0"/>
    </xf>
    <xf numFmtId="0" fontId="131" fillId="3" borderId="182" xfId="5" applyFont="1" applyFill="1" applyBorder="1" applyProtection="1">
      <protection locked="0"/>
    </xf>
    <xf numFmtId="0" fontId="357" fillId="3" borderId="182" xfId="37365" applyFont="1" applyFill="1" applyBorder="1" applyAlignment="1" applyProtection="1">
      <alignment horizontal="right"/>
      <protection locked="0"/>
    </xf>
    <xf numFmtId="0" fontId="131" fillId="0" borderId="182" xfId="37365" applyFont="1" applyBorder="1" applyAlignment="1" applyProtection="1">
      <alignment horizontal="left" vertical="center"/>
      <protection locked="0"/>
    </xf>
    <xf numFmtId="0" fontId="355" fillId="3" borderId="182" xfId="16" applyFont="1" applyFill="1" applyBorder="1" applyProtection="1">
      <protection locked="0"/>
    </xf>
    <xf numFmtId="3" fontId="355" fillId="75" borderId="182" xfId="16" applyNumberFormat="1" applyFont="1" applyFill="1" applyBorder="1"/>
    <xf numFmtId="0" fontId="360" fillId="0" borderId="0" xfId="37364" applyFont="1" applyAlignment="1" applyProtection="1">
      <alignment vertical="center"/>
      <protection locked="0"/>
    </xf>
    <xf numFmtId="0" fontId="131" fillId="0" borderId="182" xfId="37365" applyFont="1" applyBorder="1" applyAlignment="1" applyProtection="1">
      <alignment horizontal="center" vertical="top" wrapText="1"/>
      <protection locked="0"/>
    </xf>
    <xf numFmtId="0" fontId="355" fillId="3" borderId="182" xfId="37365" applyFont="1" applyFill="1" applyBorder="1" applyAlignment="1" applyProtection="1">
      <alignment wrapText="1"/>
      <protection locked="0"/>
    </xf>
    <xf numFmtId="3" fontId="131" fillId="0" borderId="182" xfId="5" applyNumberFormat="1" applyFont="1" applyBorder="1"/>
    <xf numFmtId="0" fontId="120" fillId="75" borderId="92" xfId="20952" applyFont="1" applyFill="1" applyBorder="1">
      <alignment vertical="center"/>
    </xf>
    <xf numFmtId="0" fontId="120" fillId="75" borderId="93" xfId="20952" applyFont="1" applyFill="1" applyBorder="1">
      <alignment vertical="center"/>
    </xf>
    <xf numFmtId="0" fontId="120" fillId="75" borderId="90" xfId="20952" applyFont="1" applyFill="1" applyBorder="1">
      <alignment vertical="center"/>
    </xf>
    <xf numFmtId="166" fontId="120" fillId="75" borderId="90" xfId="7" applyNumberFormat="1" applyFont="1" applyFill="1" applyBorder="1" applyAlignment="1">
      <alignment horizontal="right" vertical="center"/>
    </xf>
    <xf numFmtId="0" fontId="120" fillId="76" borderId="93" xfId="20952" applyFont="1" applyFill="1" applyBorder="1">
      <alignment vertical="center"/>
    </xf>
    <xf numFmtId="0" fontId="120" fillId="3" borderId="93" xfId="20952" applyFont="1" applyFill="1" applyBorder="1">
      <alignment vertical="center"/>
    </xf>
    <xf numFmtId="0" fontId="94" fillId="69" borderId="89" xfId="20952" applyFont="1" applyFill="1" applyBorder="1" applyAlignment="1">
      <alignment horizontal="center" vertical="center"/>
    </xf>
    <xf numFmtId="0" fontId="94" fillId="69" borderId="90" xfId="20952" applyFont="1" applyFill="1" applyBorder="1" applyAlignment="1">
      <alignment horizontal="left" vertical="center" wrapText="1"/>
    </xf>
    <xf numFmtId="166" fontId="94" fillId="0" borderId="91" xfId="7" applyNumberFormat="1" applyFont="1" applyFill="1" applyBorder="1" applyAlignment="1" applyProtection="1">
      <alignment horizontal="right" vertical="center"/>
      <protection locked="0"/>
    </xf>
    <xf numFmtId="0" fontId="120" fillId="76" borderId="91" xfId="20952" applyFont="1" applyFill="1" applyBorder="1" applyAlignment="1">
      <alignment horizontal="center" vertical="center"/>
    </xf>
    <xf numFmtId="0" fontId="120" fillId="76" borderId="93" xfId="20952" applyFont="1" applyFill="1" applyBorder="1" applyAlignment="1">
      <alignment vertical="top" wrapText="1"/>
    </xf>
    <xf numFmtId="0" fontId="94" fillId="69" borderId="93" xfId="20952" applyFont="1" applyFill="1" applyBorder="1" applyAlignment="1">
      <alignment vertical="center" wrapText="1"/>
    </xf>
    <xf numFmtId="0" fontId="94" fillId="69" borderId="90" xfId="20952" applyFont="1" applyFill="1" applyBorder="1" applyAlignment="1">
      <alignment horizontal="left" vertical="center"/>
    </xf>
    <xf numFmtId="360" fontId="94" fillId="0" borderId="91" xfId="7" applyNumberFormat="1" applyFont="1" applyFill="1" applyBorder="1" applyAlignment="1" applyProtection="1">
      <alignment horizontal="right" vertical="center"/>
      <protection locked="0"/>
    </xf>
    <xf numFmtId="0" fontId="94" fillId="3" borderId="89" xfId="20952" applyFont="1" applyFill="1" applyBorder="1" applyAlignment="1">
      <alignment horizontal="center" vertical="center"/>
    </xf>
    <xf numFmtId="166" fontId="94" fillId="76" borderId="91" xfId="7" applyNumberFormat="1" applyFont="1" applyFill="1" applyBorder="1" applyAlignment="1" applyProtection="1">
      <alignment horizontal="right" vertical="center"/>
      <protection locked="0"/>
    </xf>
    <xf numFmtId="166" fontId="94" fillId="3" borderId="91" xfId="7" applyNumberFormat="1" applyFont="1" applyFill="1" applyBorder="1" applyAlignment="1" applyProtection="1">
      <alignment horizontal="right" vertical="center"/>
      <protection locked="0"/>
    </xf>
    <xf numFmtId="0" fontId="94" fillId="69" borderId="91" xfId="20952" applyFont="1" applyFill="1" applyBorder="1" applyAlignment="1">
      <alignment horizontal="center" vertical="center"/>
    </xf>
    <xf numFmtId="0" fontId="350" fillId="0" borderId="0" xfId="0" applyFont="1" applyAlignment="1">
      <alignment wrapText="1"/>
    </xf>
    <xf numFmtId="0" fontId="106" fillId="69" borderId="189" xfId="20952" applyFont="1" applyFill="1" applyBorder="1" applyAlignment="1" applyProtection="1">
      <alignment horizontal="center" vertical="center"/>
      <protection locked="0"/>
    </xf>
    <xf numFmtId="0" fontId="107" fillId="76" borderId="182" xfId="20952" applyFont="1" applyFill="1" applyBorder="1" applyAlignment="1" applyProtection="1">
      <alignment horizontal="center" vertical="center"/>
      <protection locked="0"/>
    </xf>
    <xf numFmtId="166" fontId="105" fillId="76" borderId="182" xfId="948" applyNumberFormat="1" applyFont="1" applyFill="1" applyBorder="1" applyAlignment="1" applyProtection="1">
      <alignment horizontal="right" vertical="center"/>
    </xf>
    <xf numFmtId="9" fontId="94" fillId="0" borderId="91" xfId="7" applyNumberFormat="1" applyFont="1" applyFill="1" applyBorder="1" applyAlignment="1" applyProtection="1">
      <alignment horizontal="right" vertical="center"/>
      <protection locked="0"/>
    </xf>
    <xf numFmtId="166" fontId="3" fillId="0" borderId="182" xfId="7" applyNumberFormat="1" applyFont="1" applyFill="1" applyBorder="1" applyAlignment="1">
      <alignment vertical="center"/>
    </xf>
    <xf numFmtId="166" fontId="3" fillId="0" borderId="182" xfId="7" applyNumberFormat="1" applyFont="1" applyFill="1" applyBorder="1"/>
    <xf numFmtId="9" fontId="2" fillId="0" borderId="3" xfId="0" applyNumberFormat="1" applyFont="1" applyBorder="1" applyAlignment="1" applyProtection="1">
      <alignment horizontal="right" vertical="center" wrapText="1"/>
      <protection locked="0"/>
    </xf>
    <xf numFmtId="9" fontId="84" fillId="0" borderId="3" xfId="0" applyNumberFormat="1" applyFont="1" applyBorder="1" applyAlignment="1" applyProtection="1">
      <alignment vertical="center" wrapText="1"/>
      <protection locked="0"/>
    </xf>
    <xf numFmtId="9" fontId="84" fillId="0" borderId="14" xfId="0" applyNumberFormat="1" applyFont="1" applyBorder="1" applyAlignment="1" applyProtection="1">
      <alignment vertical="center" wrapText="1"/>
      <protection locked="0"/>
    </xf>
    <xf numFmtId="9" fontId="2" fillId="2" borderId="89" xfId="0" applyNumberFormat="1" applyFont="1" applyFill="1" applyBorder="1" applyAlignment="1" applyProtection="1">
      <alignment vertical="center"/>
      <protection locked="0"/>
    </xf>
    <xf numFmtId="9" fontId="84" fillId="0" borderId="15" xfId="0" applyNumberFormat="1" applyFont="1" applyBorder="1"/>
    <xf numFmtId="0" fontId="2" fillId="0" borderId="195" xfId="0" applyFont="1" applyBorder="1" applyAlignment="1">
      <alignment vertical="center"/>
    </xf>
    <xf numFmtId="0" fontId="2" fillId="0" borderId="196" xfId="0" applyFont="1" applyBorder="1" applyAlignment="1">
      <alignment wrapText="1"/>
    </xf>
    <xf numFmtId="0" fontId="84" fillId="0" borderId="197" xfId="0" applyFont="1" applyBorder="1"/>
    <xf numFmtId="0" fontId="6" fillId="0" borderId="3" xfId="17" applyBorder="1" applyAlignment="1" applyProtection="1"/>
    <xf numFmtId="9" fontId="2" fillId="2" borderId="3" xfId="20950" applyFont="1" applyFill="1" applyBorder="1" applyAlignment="1" applyProtection="1">
      <alignment vertical="center"/>
      <protection locked="0"/>
    </xf>
    <xf numFmtId="9" fontId="87" fillId="2" borderId="3" xfId="20950" applyFont="1" applyFill="1" applyBorder="1" applyAlignment="1" applyProtection="1">
      <alignment vertical="center"/>
      <protection locked="0"/>
    </xf>
    <xf numFmtId="9" fontId="87" fillId="2" borderId="14" xfId="20950" applyFont="1" applyFill="1" applyBorder="1" applyAlignment="1" applyProtection="1">
      <alignment vertical="center"/>
      <protection locked="0"/>
    </xf>
    <xf numFmtId="9" fontId="2" fillId="36" borderId="0" xfId="20950" applyFont="1" applyFill="1"/>
    <xf numFmtId="9" fontId="2" fillId="36" borderId="88" xfId="20950" applyFont="1" applyFill="1" applyBorder="1"/>
    <xf numFmtId="9" fontId="84" fillId="0" borderId="3" xfId="20950" applyFont="1" applyBorder="1" applyAlignment="1" applyProtection="1">
      <alignment horizontal="center" vertical="center" wrapText="1"/>
      <protection locked="0"/>
    </xf>
    <xf numFmtId="9" fontId="84" fillId="0" borderId="14" xfId="20950" applyFont="1" applyBorder="1" applyAlignment="1" applyProtection="1">
      <alignment horizontal="center" vertical="center" wrapText="1"/>
      <protection locked="0"/>
    </xf>
    <xf numFmtId="9" fontId="2" fillId="2" borderId="17" xfId="20950" applyFont="1" applyFill="1" applyBorder="1" applyAlignment="1" applyProtection="1">
      <alignment vertical="center"/>
      <protection locked="0"/>
    </xf>
    <xf numFmtId="9" fontId="87" fillId="2" borderId="17" xfId="20950" applyFont="1" applyFill="1" applyBorder="1" applyAlignment="1" applyProtection="1">
      <alignment vertical="center"/>
      <protection locked="0"/>
    </xf>
    <xf numFmtId="9" fontId="87" fillId="2" borderId="18" xfId="20950" applyFont="1" applyFill="1" applyBorder="1" applyAlignment="1" applyProtection="1">
      <alignment vertical="center"/>
      <protection locked="0"/>
    </xf>
    <xf numFmtId="9" fontId="5" fillId="0" borderId="3" xfId="20950" applyFont="1" applyBorder="1" applyAlignment="1" applyProtection="1">
      <alignment horizontal="center" vertical="center" wrapText="1"/>
      <protection locked="0"/>
    </xf>
    <xf numFmtId="0" fontId="94" fillId="0" borderId="182" xfId="0" applyFont="1" applyBorder="1" applyAlignment="1">
      <alignment horizontal="center" vertical="center" wrapText="1"/>
    </xf>
    <xf numFmtId="0" fontId="94" fillId="0" borderId="73" xfId="0" applyFont="1" applyBorder="1" applyAlignment="1">
      <alignment horizontal="center" vertical="center" wrapText="1"/>
    </xf>
    <xf numFmtId="0" fontId="351" fillId="0" borderId="182" xfId="0" applyFont="1" applyBorder="1" applyAlignment="1">
      <alignment horizontal="center" vertical="center"/>
    </xf>
    <xf numFmtId="0" fontId="350" fillId="0" borderId="176" xfId="0" applyFont="1" applyBorder="1" applyAlignment="1">
      <alignment horizontal="center"/>
    </xf>
    <xf numFmtId="0" fontId="120" fillId="3" borderId="182" xfId="20954" applyFont="1" applyFill="1" applyBorder="1" applyAlignment="1">
      <alignment horizontal="left" vertical="center" wrapText="1"/>
    </xf>
    <xf numFmtId="166" fontId="350" fillId="0" borderId="182" xfId="7" applyNumberFormat="1" applyFont="1" applyBorder="1"/>
    <xf numFmtId="166" fontId="350" fillId="35" borderId="182" xfId="7" applyNumberFormat="1" applyFont="1" applyFill="1" applyBorder="1"/>
    <xf numFmtId="166" fontId="350" fillId="35" borderId="73" xfId="7" applyNumberFormat="1" applyFont="1" applyFill="1" applyBorder="1"/>
    <xf numFmtId="0" fontId="94" fillId="0" borderId="182" xfId="20954" applyFont="1" applyBorder="1" applyAlignment="1">
      <alignment horizontal="left" vertical="center" wrapText="1" indent="1"/>
    </xf>
    <xf numFmtId="0" fontId="94" fillId="3" borderId="182" xfId="20954" applyFont="1" applyFill="1" applyBorder="1" applyAlignment="1">
      <alignment horizontal="left" vertical="center" wrapText="1" indent="1"/>
    </xf>
    <xf numFmtId="166" fontId="350" fillId="0" borderId="182" xfId="7" applyNumberFormat="1" applyFont="1" applyBorder="1" applyAlignment="1">
      <alignment vertical="center"/>
    </xf>
    <xf numFmtId="166" fontId="350" fillId="35" borderId="182" xfId="7" applyNumberFormat="1" applyFont="1" applyFill="1" applyBorder="1" applyAlignment="1">
      <alignment vertical="center"/>
    </xf>
    <xf numFmtId="166" fontId="350" fillId="35" borderId="73" xfId="7" applyNumberFormat="1" applyFont="1" applyFill="1" applyBorder="1" applyAlignment="1">
      <alignment vertical="center"/>
    </xf>
    <xf numFmtId="0" fontId="353" fillId="0" borderId="182" xfId="20954" applyFont="1" applyBorder="1" applyAlignment="1">
      <alignment horizontal="left" vertical="center" wrapText="1" indent="1"/>
    </xf>
    <xf numFmtId="0" fontId="352" fillId="0" borderId="182" xfId="0" applyFont="1" applyBorder="1" applyAlignment="1">
      <alignment horizontal="left" vertical="center" wrapText="1"/>
    </xf>
    <xf numFmtId="0" fontId="352" fillId="0" borderId="182" xfId="20954" applyFont="1" applyBorder="1" applyAlignment="1">
      <alignment horizontal="center" vertical="center" wrapText="1"/>
    </xf>
    <xf numFmtId="0" fontId="352" fillId="0" borderId="182" xfId="0" applyFont="1" applyBorder="1" applyAlignment="1">
      <alignment vertical="center" wrapText="1"/>
    </xf>
    <xf numFmtId="0" fontId="352" fillId="3" borderId="182" xfId="20954" applyFont="1" applyFill="1" applyBorder="1" applyAlignment="1">
      <alignment horizontal="left" vertical="center" wrapText="1"/>
    </xf>
    <xf numFmtId="0" fontId="354" fillId="0" borderId="0" xfId="0" applyFont="1" applyBorder="1" applyAlignment="1">
      <alignment horizontal="justify"/>
    </xf>
    <xf numFmtId="0" fontId="350" fillId="0" borderId="202" xfId="0" applyFont="1" applyBorder="1" applyAlignment="1">
      <alignment horizontal="center"/>
    </xf>
    <xf numFmtId="0" fontId="352" fillId="0" borderId="203" xfId="0" applyFont="1" applyBorder="1" applyAlignment="1">
      <alignment horizontal="left" vertical="center" wrapText="1"/>
    </xf>
    <xf numFmtId="166" fontId="350" fillId="0" borderId="203" xfId="7" applyNumberFormat="1" applyFont="1" applyBorder="1"/>
    <xf numFmtId="166" fontId="350" fillId="35" borderId="203" xfId="7" applyNumberFormat="1" applyFont="1" applyFill="1" applyBorder="1"/>
    <xf numFmtId="166" fontId="350" fillId="35" borderId="204" xfId="7" applyNumberFormat="1" applyFont="1" applyFill="1" applyBorder="1"/>
    <xf numFmtId="0" fontId="2" fillId="0" borderId="182" xfId="0" applyFont="1" applyBorder="1" applyAlignment="1">
      <alignment horizontal="center" vertical="center" wrapText="1"/>
    </xf>
    <xf numFmtId="0" fontId="2" fillId="0" borderId="73" xfId="0" applyFont="1" applyBorder="1" applyAlignment="1">
      <alignment horizontal="center" vertical="center" wrapText="1"/>
    </xf>
    <xf numFmtId="0" fontId="0" fillId="0" borderId="176" xfId="0" applyBorder="1" applyAlignment="1">
      <alignment horizontal="center" vertical="center"/>
    </xf>
    <xf numFmtId="0" fontId="124" fillId="0" borderId="206" xfId="0" applyFont="1" applyBorder="1" applyAlignment="1">
      <alignment vertical="center" wrapText="1"/>
    </xf>
    <xf numFmtId="0" fontId="0" fillId="0" borderId="202" xfId="0" applyBorder="1" applyAlignment="1">
      <alignment horizontal="center" vertical="center"/>
    </xf>
    <xf numFmtId="0" fontId="124" fillId="3" borderId="207" xfId="0" applyFont="1" applyFill="1" applyBorder="1" applyAlignment="1">
      <alignment vertical="center" wrapText="1"/>
    </xf>
    <xf numFmtId="166" fontId="0" fillId="0" borderId="182" xfId="7" applyNumberFormat="1" applyFont="1" applyBorder="1"/>
    <xf numFmtId="166" fontId="0" fillId="35" borderId="182" xfId="7" applyNumberFormat="1" applyFont="1" applyFill="1" applyBorder="1"/>
    <xf numFmtId="166" fontId="0" fillId="35" borderId="73" xfId="7" applyNumberFormat="1" applyFont="1" applyFill="1" applyBorder="1"/>
    <xf numFmtId="166" fontId="0" fillId="0" borderId="203" xfId="7" applyNumberFormat="1" applyFont="1" applyBorder="1"/>
    <xf numFmtId="166" fontId="0" fillId="35" borderId="203" xfId="7" applyNumberFormat="1" applyFont="1" applyFill="1" applyBorder="1"/>
    <xf numFmtId="166" fontId="0" fillId="35" borderId="204" xfId="7" applyNumberFormat="1" applyFont="1" applyFill="1" applyBorder="1"/>
    <xf numFmtId="0" fontId="84" fillId="0" borderId="176" xfId="0" applyFont="1" applyBorder="1" applyAlignment="1">
      <alignment horizontal="center"/>
    </xf>
    <xf numFmtId="0" fontId="45" fillId="0" borderId="183" xfId="0" applyFont="1" applyBorder="1" applyAlignment="1">
      <alignment vertical="center" wrapText="1"/>
    </xf>
    <xf numFmtId="192" fontId="2" fillId="0" borderId="182" xfId="0" applyNumberFormat="1" applyFont="1" applyBorder="1" applyAlignment="1">
      <alignment horizontal="right"/>
    </xf>
    <xf numFmtId="192" fontId="2" fillId="35" borderId="182" xfId="0" applyNumberFormat="1" applyFont="1" applyFill="1" applyBorder="1" applyAlignment="1">
      <alignment horizontal="right"/>
    </xf>
    <xf numFmtId="0" fontId="2" fillId="0" borderId="183" xfId="0" applyFont="1" applyBorder="1" applyAlignment="1">
      <alignment horizontal="left" vertical="center" wrapText="1" indent="4"/>
    </xf>
    <xf numFmtId="0" fontId="2" fillId="0" borderId="182" xfId="0" applyFont="1" applyBorder="1" applyAlignment="1" applyProtection="1">
      <alignment horizontal="left" vertical="center" indent="11"/>
      <protection locked="0"/>
    </xf>
    <xf numFmtId="0" fontId="46" fillId="0" borderId="182" xfId="0" applyFont="1" applyBorder="1" applyAlignment="1" applyProtection="1">
      <alignment horizontal="left" vertical="center" indent="17"/>
      <protection locked="0"/>
    </xf>
    <xf numFmtId="0" fontId="86" fillId="0" borderId="182" xfId="0" applyFont="1" applyBorder="1" applyAlignment="1">
      <alignment vertical="center"/>
    </xf>
    <xf numFmtId="0" fontId="45" fillId="0" borderId="182" xfId="0" applyFont="1" applyBorder="1" applyAlignment="1">
      <alignment vertical="center" wrapText="1"/>
    </xf>
    <xf numFmtId="0" fontId="2" fillId="0" borderId="183" xfId="0" applyFont="1" applyBorder="1" applyAlignment="1">
      <alignment horizontal="left" vertical="center" wrapText="1"/>
    </xf>
    <xf numFmtId="0" fontId="84" fillId="0" borderId="202" xfId="0" applyFont="1" applyBorder="1" applyAlignment="1">
      <alignment horizontal="center"/>
    </xf>
    <xf numFmtId="0" fontId="45" fillId="0" borderId="208" xfId="0" applyFont="1" applyBorder="1" applyAlignment="1">
      <alignment vertical="center" wrapText="1"/>
    </xf>
    <xf numFmtId="192" fontId="2" fillId="0" borderId="203" xfId="0" applyNumberFormat="1" applyFont="1" applyBorder="1" applyAlignment="1">
      <alignment horizontal="right"/>
    </xf>
    <xf numFmtId="192" fontId="2" fillId="35" borderId="203" xfId="0" applyNumberFormat="1" applyFont="1" applyFill="1" applyBorder="1" applyAlignment="1">
      <alignment horizontal="right"/>
    </xf>
    <xf numFmtId="192" fontId="2" fillId="35" borderId="204" xfId="0" applyNumberFormat="1" applyFont="1" applyFill="1" applyBorder="1" applyAlignment="1">
      <alignment horizontal="right"/>
    </xf>
    <xf numFmtId="3" fontId="103" fillId="35" borderId="209" xfId="0" applyNumberFormat="1" applyFont="1" applyFill="1" applyBorder="1" applyAlignment="1">
      <alignment vertical="center" wrapText="1"/>
    </xf>
    <xf numFmtId="3" fontId="103" fillId="0" borderId="209" xfId="0" applyNumberFormat="1" applyFont="1" applyBorder="1" applyAlignment="1">
      <alignment vertical="center" wrapText="1"/>
    </xf>
    <xf numFmtId="0" fontId="84" fillId="0" borderId="198" xfId="0" applyFont="1" applyBorder="1" applyAlignment="1">
      <alignment horizontal="center" vertical="center" wrapText="1"/>
    </xf>
    <xf numFmtId="0" fontId="84" fillId="0" borderId="200" xfId="0" applyFont="1" applyBorder="1" applyAlignment="1">
      <alignment horizontal="left" vertical="center" wrapText="1" indent="2"/>
    </xf>
    <xf numFmtId="0" fontId="2" fillId="0" borderId="200" xfId="0" applyFont="1" applyBorder="1" applyAlignment="1">
      <alignment horizontal="left" vertical="center" wrapText="1" indent="1"/>
    </xf>
    <xf numFmtId="0" fontId="2" fillId="0" borderId="201" xfId="0" applyFont="1" applyBorder="1" applyAlignment="1">
      <alignment horizontal="left" vertical="center" wrapText="1" indent="1"/>
    </xf>
    <xf numFmtId="0" fontId="84" fillId="0" borderId="210" xfId="0" applyFont="1" applyBorder="1" applyAlignment="1">
      <alignment horizontal="center" vertical="center" wrapText="1"/>
    </xf>
    <xf numFmtId="0" fontId="84" fillId="0" borderId="209" xfId="0" applyFont="1" applyBorder="1" applyAlignment="1">
      <alignment vertical="center" wrapText="1"/>
    </xf>
    <xf numFmtId="3" fontId="103" fillId="35" borderId="211" xfId="0" applyNumberFormat="1" applyFont="1" applyFill="1" applyBorder="1" applyAlignment="1">
      <alignment vertical="center" wrapText="1"/>
    </xf>
    <xf numFmtId="3" fontId="103" fillId="0" borderId="211" xfId="0" applyNumberFormat="1" applyFont="1" applyBorder="1" applyAlignment="1">
      <alignment vertical="center" wrapText="1"/>
    </xf>
    <xf numFmtId="14" fontId="2" fillId="3" borderId="209" xfId="8" quotePrefix="1" applyNumberFormat="1" applyFont="1" applyFill="1" applyBorder="1" applyAlignment="1" applyProtection="1">
      <alignment horizontal="left"/>
      <protection locked="0"/>
    </xf>
    <xf numFmtId="0" fontId="84" fillId="0" borderId="202" xfId="0" applyFont="1" applyBorder="1" applyAlignment="1">
      <alignment horizontal="center" vertical="center" wrapText="1"/>
    </xf>
    <xf numFmtId="0" fontId="86" fillId="0" borderId="203" xfId="0" applyFont="1" applyBorder="1" applyAlignment="1">
      <alignment vertical="center" wrapText="1"/>
    </xf>
    <xf numFmtId="3" fontId="103" fillId="35" borderId="203" xfId="0" applyNumberFormat="1" applyFont="1" applyFill="1" applyBorder="1" applyAlignment="1">
      <alignment vertical="center" wrapText="1"/>
    </xf>
    <xf numFmtId="3" fontId="103" fillId="35" borderId="204" xfId="0" applyNumberFormat="1" applyFont="1" applyFill="1" applyBorder="1" applyAlignment="1">
      <alignment vertical="center" wrapText="1"/>
    </xf>
    <xf numFmtId="167" fontId="84" fillId="0" borderId="15" xfId="0" applyNumberFormat="1" applyFont="1" applyBorder="1"/>
    <xf numFmtId="0" fontId="2" fillId="0" borderId="198" xfId="11" applyBorder="1" applyAlignment="1">
      <alignment vertical="center"/>
    </xf>
    <xf numFmtId="0" fontId="2" fillId="0" borderId="200" xfId="11" applyBorder="1" applyAlignment="1">
      <alignment vertical="center"/>
    </xf>
    <xf numFmtId="0" fontId="45" fillId="0" borderId="200" xfId="11" applyFont="1" applyBorder="1" applyAlignment="1">
      <alignment horizontal="center" vertical="center"/>
    </xf>
    <xf numFmtId="0" fontId="45" fillId="0" borderId="201" xfId="11" applyFont="1" applyBorder="1" applyAlignment="1">
      <alignment horizontal="center" vertical="center"/>
    </xf>
    <xf numFmtId="0" fontId="84" fillId="0" borderId="210" xfId="0" applyFont="1" applyBorder="1"/>
    <xf numFmtId="0" fontId="86" fillId="0" borderId="209" xfId="0" applyFont="1" applyBorder="1" applyAlignment="1">
      <alignment horizontal="center" vertical="center" wrapText="1"/>
    </xf>
    <xf numFmtId="0" fontId="86" fillId="0" borderId="211" xfId="0" applyFont="1" applyBorder="1" applyAlignment="1">
      <alignment horizontal="center" vertical="center" wrapText="1"/>
    </xf>
    <xf numFmtId="0" fontId="0" fillId="0" borderId="210" xfId="0" applyBorder="1" applyAlignment="1">
      <alignment horizontal="center"/>
    </xf>
    <xf numFmtId="0" fontId="122" fillId="3" borderId="209" xfId="20954" applyFont="1" applyFill="1" applyBorder="1" applyAlignment="1">
      <alignment horizontal="left" vertical="center" wrapText="1"/>
    </xf>
    <xf numFmtId="0" fontId="123" fillId="0" borderId="209" xfId="20954" applyFont="1" applyBorder="1" applyAlignment="1">
      <alignment horizontal="left" vertical="center" wrapText="1" indent="1"/>
    </xf>
    <xf numFmtId="0" fontId="123" fillId="3" borderId="209" xfId="20954" applyFont="1" applyFill="1" applyBorder="1" applyAlignment="1">
      <alignment horizontal="left" vertical="center" wrapText="1" indent="1"/>
    </xf>
    <xf numFmtId="0" fontId="125" fillId="0" borderId="209" xfId="20954" applyFont="1" applyBorder="1" applyAlignment="1">
      <alignment horizontal="left" vertical="center" wrapText="1" indent="1"/>
    </xf>
    <xf numFmtId="0" fontId="84" fillId="0" borderId="202" xfId="0" applyFont="1" applyBorder="1"/>
    <xf numFmtId="192" fontId="86" fillId="35" borderId="203" xfId="0" applyNumberFormat="1" applyFont="1" applyFill="1" applyBorder="1" applyAlignment="1">
      <alignment horizontal="left" vertical="center" wrapText="1"/>
    </xf>
    <xf numFmtId="166" fontId="84" fillId="0" borderId="209" xfId="7" applyNumberFormat="1" applyFont="1" applyFill="1" applyBorder="1" applyAlignment="1">
      <alignment horizontal="center" vertical="center"/>
    </xf>
    <xf numFmtId="166" fontId="84" fillId="0" borderId="211" xfId="7" applyNumberFormat="1" applyFont="1" applyFill="1" applyBorder="1" applyAlignment="1">
      <alignment horizontal="center" vertical="center"/>
    </xf>
    <xf numFmtId="166" fontId="86" fillId="35" borderId="203" xfId="7" applyNumberFormat="1" applyFont="1" applyFill="1" applyBorder="1" applyAlignment="1">
      <alignment horizontal="center" vertical="center"/>
    </xf>
    <xf numFmtId="166" fontId="86" fillId="35" borderId="204" xfId="7" applyNumberFormat="1" applyFont="1" applyFill="1" applyBorder="1" applyAlignment="1">
      <alignment horizontal="center" vertical="center"/>
    </xf>
    <xf numFmtId="166" fontId="3" fillId="0" borderId="73" xfId="7" applyNumberFormat="1" applyFont="1" applyBorder="1" applyAlignment="1">
      <alignment horizontal="right" vertical="center" wrapText="1"/>
    </xf>
    <xf numFmtId="166" fontId="4" fillId="35" borderId="73" xfId="7" applyNumberFormat="1" applyFont="1" applyFill="1" applyBorder="1" applyAlignment="1">
      <alignment horizontal="left" vertical="center" wrapText="1"/>
    </xf>
    <xf numFmtId="166" fontId="4" fillId="35" borderId="73" xfId="7" applyNumberFormat="1" applyFont="1" applyFill="1" applyBorder="1" applyAlignment="1">
      <alignment horizontal="center" vertical="center" wrapText="1"/>
    </xf>
    <xf numFmtId="0" fontId="84" fillId="0" borderId="205" xfId="0" applyFont="1" applyBorder="1" applyAlignment="1">
      <alignment horizontal="center" vertical="center" wrapText="1"/>
    </xf>
    <xf numFmtId="0" fontId="86" fillId="0" borderId="199" xfId="0" applyFont="1" applyBorder="1" applyAlignment="1">
      <alignment horizontal="center" vertical="center" wrapText="1"/>
    </xf>
    <xf numFmtId="0" fontId="84" fillId="0" borderId="212" xfId="0" applyFont="1" applyBorder="1" applyAlignment="1">
      <alignment horizontal="center" vertical="center" wrapText="1"/>
    </xf>
    <xf numFmtId="0" fontId="84" fillId="0" borderId="213" xfId="0" applyFont="1" applyBorder="1" applyAlignment="1">
      <alignment horizontal="center" vertical="center" wrapText="1"/>
    </xf>
    <xf numFmtId="192" fontId="84" fillId="0" borderId="214" xfId="0" applyNumberFormat="1" applyFont="1" applyBorder="1" applyAlignment="1">
      <alignment horizontal="center" vertical="center"/>
    </xf>
    <xf numFmtId="168" fontId="84" fillId="0" borderId="215" xfId="0" applyNumberFormat="1" applyFont="1" applyBorder="1" applyAlignment="1">
      <alignment horizontal="center"/>
    </xf>
    <xf numFmtId="168" fontId="86" fillId="0" borderId="216" xfId="0" applyNumberFormat="1" applyFont="1" applyBorder="1" applyAlignment="1">
      <alignment horizontal="center"/>
    </xf>
    <xf numFmtId="0" fontId="124" fillId="0" borderId="209" xfId="0" applyFont="1" applyBorder="1" applyAlignment="1">
      <alignment horizontal="left" vertical="center" wrapText="1"/>
    </xf>
    <xf numFmtId="0" fontId="126" fillId="0" borderId="209" xfId="20954" applyFont="1" applyBorder="1" applyAlignment="1">
      <alignment horizontal="center" vertical="center" wrapText="1"/>
    </xf>
    <xf numFmtId="0" fontId="123" fillId="3" borderId="209" xfId="0" applyFont="1" applyFill="1" applyBorder="1" applyAlignment="1">
      <alignment horizontal="left" vertical="center" wrapText="1" indent="1"/>
    </xf>
    <xf numFmtId="168" fontId="84" fillId="0" borderId="211" xfId="0" applyNumberFormat="1" applyFont="1" applyBorder="1" applyAlignment="1">
      <alignment horizontal="center"/>
    </xf>
    <xf numFmtId="168" fontId="86" fillId="0" borderId="211" xfId="0" applyNumberFormat="1" applyFont="1" applyBorder="1" applyAlignment="1">
      <alignment horizontal="center"/>
    </xf>
    <xf numFmtId="0" fontId="84" fillId="0" borderId="211" xfId="0" applyFont="1" applyBorder="1"/>
    <xf numFmtId="0" fontId="123" fillId="0" borderId="209" xfId="0" applyFont="1" applyBorder="1" applyAlignment="1">
      <alignment horizontal="left" vertical="center" wrapText="1" indent="1"/>
    </xf>
    <xf numFmtId="0" fontId="124" fillId="0" borderId="209" xfId="20954" applyFont="1" applyBorder="1" applyAlignment="1">
      <alignment horizontal="left" vertical="center" wrapText="1"/>
    </xf>
    <xf numFmtId="0" fontId="124" fillId="3" borderId="209" xfId="0" applyFont="1" applyFill="1" applyBorder="1" applyAlignment="1">
      <alignment horizontal="left" vertical="center" wrapText="1"/>
    </xf>
    <xf numFmtId="0" fontId="124" fillId="0" borderId="209" xfId="0" applyFont="1" applyBorder="1" applyAlignment="1">
      <alignment vertical="center" wrapText="1"/>
    </xf>
    <xf numFmtId="0" fontId="124" fillId="3" borderId="209" xfId="20954" applyFont="1" applyFill="1" applyBorder="1" applyAlignment="1">
      <alignment horizontal="left" vertical="center" wrapText="1"/>
    </xf>
    <xf numFmtId="0" fontId="125" fillId="3" borderId="209" xfId="0" applyFont="1" applyFill="1" applyBorder="1" applyAlignment="1">
      <alignment horizontal="left" vertical="center" wrapText="1" indent="1"/>
    </xf>
    <xf numFmtId="0" fontId="127" fillId="0" borderId="209" xfId="0" applyFont="1" applyBorder="1" applyAlignment="1">
      <alignment horizontal="justify"/>
    </xf>
    <xf numFmtId="0" fontId="0" fillId="0" borderId="202" xfId="0" applyBorder="1" applyAlignment="1">
      <alignment horizontal="center"/>
    </xf>
    <xf numFmtId="0" fontId="124" fillId="0" borderId="203" xfId="0" applyFont="1" applyBorder="1" applyAlignment="1">
      <alignment horizontal="left" vertical="center" wrapText="1"/>
    </xf>
    <xf numFmtId="192" fontId="84" fillId="0" borderId="217" xfId="0" applyNumberFormat="1" applyFont="1" applyBorder="1" applyAlignment="1">
      <alignment horizontal="center" vertical="center"/>
    </xf>
    <xf numFmtId="0" fontId="84" fillId="0" borderId="204" xfId="0" applyFont="1" applyBorder="1"/>
    <xf numFmtId="9" fontId="3" fillId="0" borderId="86" xfId="20950" applyFont="1" applyBorder="1" applyAlignment="1">
      <alignment vertical="center"/>
    </xf>
    <xf numFmtId="166" fontId="3" fillId="0" borderId="21" xfId="7" applyNumberFormat="1" applyFont="1" applyBorder="1" applyAlignment="1">
      <alignment vertical="center"/>
    </xf>
    <xf numFmtId="166" fontId="3" fillId="0" borderId="12" xfId="7" applyNumberFormat="1" applyFont="1" applyBorder="1" applyAlignment="1">
      <alignment vertical="center"/>
    </xf>
    <xf numFmtId="166" fontId="3" fillId="0" borderId="82" xfId="7" applyNumberFormat="1" applyFont="1" applyBorder="1" applyAlignment="1">
      <alignment vertical="center"/>
    </xf>
    <xf numFmtId="166" fontId="3" fillId="0" borderId="83" xfId="7" applyNumberFormat="1" applyFont="1" applyBorder="1" applyAlignment="1">
      <alignment vertical="center"/>
    </xf>
    <xf numFmtId="166" fontId="3" fillId="0" borderId="77" xfId="7" applyNumberFormat="1" applyFont="1" applyBorder="1" applyAlignment="1">
      <alignment vertical="center"/>
    </xf>
    <xf numFmtId="166" fontId="3" fillId="0" borderId="56" xfId="7" applyNumberFormat="1" applyFont="1" applyBorder="1" applyAlignment="1">
      <alignment vertical="center"/>
    </xf>
    <xf numFmtId="166" fontId="3" fillId="3" borderId="75" xfId="7" applyNumberFormat="1" applyFont="1" applyFill="1" applyBorder="1" applyAlignment="1">
      <alignment vertical="center"/>
    </xf>
    <xf numFmtId="166" fontId="3" fillId="3" borderId="76" xfId="7" applyNumberFormat="1" applyFont="1" applyFill="1" applyBorder="1" applyAlignment="1">
      <alignment vertical="center"/>
    </xf>
    <xf numFmtId="166" fontId="3" fillId="0" borderId="78" xfId="7" applyNumberFormat="1" applyFont="1" applyBorder="1" applyAlignment="1">
      <alignment vertical="center"/>
    </xf>
    <xf numFmtId="166" fontId="3" fillId="0" borderId="73" xfId="7" applyNumberFormat="1" applyFont="1" applyBorder="1" applyAlignment="1">
      <alignment vertical="center"/>
    </xf>
    <xf numFmtId="166" fontId="3" fillId="0" borderId="19" xfId="7" applyNumberFormat="1" applyFont="1" applyBorder="1" applyAlignment="1">
      <alignment vertical="center"/>
    </xf>
    <xf numFmtId="166" fontId="3" fillId="0" borderId="18" xfId="7" applyNumberFormat="1" applyFont="1" applyBorder="1" applyAlignment="1">
      <alignment vertical="center"/>
    </xf>
    <xf numFmtId="166" fontId="3" fillId="0" borderId="72" xfId="7" applyNumberFormat="1" applyFont="1" applyBorder="1" applyAlignment="1">
      <alignment vertical="center"/>
    </xf>
    <xf numFmtId="166" fontId="3" fillId="0" borderId="17" xfId="7" applyNumberFormat="1" applyFont="1" applyBorder="1" applyAlignment="1">
      <alignment vertical="center"/>
    </xf>
    <xf numFmtId="166" fontId="114" fillId="0" borderId="115" xfId="7" applyNumberFormat="1" applyFont="1" applyBorder="1"/>
    <xf numFmtId="166" fontId="110" fillId="0" borderId="115" xfId="7" applyNumberFormat="1" applyFont="1" applyBorder="1"/>
    <xf numFmtId="166" fontId="110" fillId="35" borderId="115" xfId="7" applyNumberFormat="1" applyFont="1" applyFill="1" applyBorder="1"/>
    <xf numFmtId="166" fontId="113" fillId="0" borderId="115" xfId="7" applyNumberFormat="1" applyFont="1" applyBorder="1"/>
    <xf numFmtId="0" fontId="93" fillId="0" borderId="58" xfId="0" applyFont="1" applyBorder="1" applyAlignment="1">
      <alignment horizontal="left" wrapText="1"/>
    </xf>
    <xf numFmtId="0" fontId="93" fillId="0" borderId="57" xfId="0" applyFont="1" applyBorder="1" applyAlignment="1">
      <alignment horizontal="left" wrapText="1"/>
    </xf>
    <xf numFmtId="0" fontId="93" fillId="0" borderId="122" xfId="0" applyFont="1" applyBorder="1" applyAlignment="1">
      <alignment horizontal="center" vertical="center"/>
    </xf>
    <xf numFmtId="0" fontId="93" fillId="0" borderId="25" xfId="0" applyFont="1" applyBorder="1" applyAlignment="1">
      <alignment horizontal="center" vertical="center"/>
    </xf>
    <xf numFmtId="0" fontId="93" fillId="0" borderId="123" xfId="0" applyFont="1" applyBorder="1" applyAlignment="1">
      <alignment horizontal="center" vertical="center"/>
    </xf>
    <xf numFmtId="166" fontId="350" fillId="0" borderId="178" xfId="7" applyNumberFormat="1" applyFont="1" applyBorder="1" applyAlignment="1">
      <alignment horizontal="center"/>
    </xf>
    <xf numFmtId="166" fontId="350" fillId="0" borderId="184" xfId="7" applyNumberFormat="1" applyFont="1" applyBorder="1" applyAlignment="1">
      <alignment horizontal="center"/>
    </xf>
    <xf numFmtId="166" fontId="350" fillId="0" borderId="76" xfId="7" applyNumberFormat="1" applyFont="1" applyBorder="1" applyAlignment="1">
      <alignment horizontal="center"/>
    </xf>
    <xf numFmtId="0" fontId="350" fillId="0" borderId="198" xfId="0" applyFont="1" applyBorder="1" applyAlignment="1">
      <alignment horizontal="center" vertical="center"/>
    </xf>
    <xf numFmtId="0" fontId="350" fillId="0" borderId="176" xfId="0" applyFont="1" applyBorder="1" applyAlignment="1">
      <alignment horizontal="center" vertical="center"/>
    </xf>
    <xf numFmtId="0" fontId="351" fillId="0" borderId="199" xfId="0" applyFont="1" applyBorder="1" applyAlignment="1">
      <alignment horizontal="center" vertical="center"/>
    </xf>
    <xf numFmtId="0" fontId="351" fillId="0" borderId="5" xfId="0" applyFont="1" applyBorder="1" applyAlignment="1">
      <alignment horizontal="center" vertical="center"/>
    </xf>
    <xf numFmtId="0" fontId="120" fillId="0" borderId="200" xfId="0" applyFont="1" applyBorder="1" applyAlignment="1">
      <alignment horizontal="center" vertical="center"/>
    </xf>
    <xf numFmtId="0" fontId="120" fillId="0" borderId="201" xfId="0" applyFont="1" applyBorder="1" applyAlignment="1">
      <alignment horizontal="center" vertical="center"/>
    </xf>
    <xf numFmtId="0" fontId="350" fillId="0" borderId="178" xfId="0" applyFont="1" applyBorder="1" applyAlignment="1">
      <alignment horizontal="center"/>
    </xf>
    <xf numFmtId="0" fontId="350" fillId="0" borderId="184" xfId="0" applyFont="1" applyBorder="1" applyAlignment="1">
      <alignment horizontal="center"/>
    </xf>
    <xf numFmtId="0" fontId="350" fillId="0" borderId="76" xfId="0" applyFont="1" applyBorder="1" applyAlignment="1">
      <alignment horizontal="center"/>
    </xf>
    <xf numFmtId="0" fontId="0" fillId="0" borderId="205" xfId="0" applyBorder="1" applyAlignment="1">
      <alignment horizontal="center" vertical="center"/>
    </xf>
    <xf numFmtId="0" fontId="0" fillId="0" borderId="59" xfId="0" applyBorder="1" applyAlignment="1">
      <alignment horizontal="center" vertical="center"/>
    </xf>
    <xf numFmtId="0" fontId="119" fillId="0" borderId="199" xfId="0" applyFont="1" applyBorder="1" applyAlignment="1">
      <alignment horizontal="center" vertical="center" wrapText="1"/>
    </xf>
    <xf numFmtId="0" fontId="119" fillId="0" borderId="5" xfId="0" applyFont="1" applyBorder="1" applyAlignment="1">
      <alignment horizontal="center" vertical="center" wrapText="1"/>
    </xf>
    <xf numFmtId="0" fontId="84" fillId="0" borderId="198" xfId="0" applyFont="1" applyBorder="1" applyAlignment="1">
      <alignment horizontal="center" vertical="center"/>
    </xf>
    <xf numFmtId="0" fontId="84" fillId="0" borderId="176" xfId="0" applyFont="1" applyBorder="1" applyAlignment="1">
      <alignment horizontal="center" vertical="center"/>
    </xf>
    <xf numFmtId="0" fontId="84" fillId="0" borderId="200" xfId="0" applyFont="1" applyBorder="1" applyAlignment="1">
      <alignment horizontal="center" vertical="center" wrapText="1"/>
    </xf>
    <xf numFmtId="0" fontId="84" fillId="0" borderId="182" xfId="0" applyFont="1" applyBorder="1" applyAlignment="1">
      <alignment horizontal="center" vertical="center" wrapText="1"/>
    </xf>
    <xf numFmtId="0" fontId="45" fillId="0" borderId="200" xfId="0" applyFont="1" applyBorder="1" applyAlignment="1">
      <alignment horizontal="center" vertical="center"/>
    </xf>
    <xf numFmtId="0" fontId="45" fillId="0" borderId="201" xfId="0" applyFont="1" applyBorder="1" applyAlignment="1">
      <alignment horizontal="center" vertical="center"/>
    </xf>
    <xf numFmtId="0" fontId="45" fillId="0" borderId="3" xfId="0" applyFont="1" applyBorder="1" applyAlignment="1">
      <alignment horizontal="center" vertical="center" wrapText="1"/>
    </xf>
    <xf numFmtId="0" fontId="45" fillId="0" borderId="14" xfId="0" applyFont="1" applyBorder="1" applyAlignment="1">
      <alignment horizontal="center" vertical="center" wrapText="1"/>
    </xf>
    <xf numFmtId="0" fontId="86" fillId="0" borderId="209" xfId="0" applyFont="1" applyBorder="1" applyAlignment="1">
      <alignment horizontal="center" vertical="center" wrapText="1"/>
    </xf>
    <xf numFmtId="0" fontId="84" fillId="0" borderId="209" xfId="0" applyFont="1" applyBorder="1" applyAlignment="1">
      <alignment horizontal="center" vertical="center" wrapText="1"/>
    </xf>
    <xf numFmtId="0" fontId="45" fillId="0" borderId="209" xfId="11" applyFont="1" applyBorder="1" applyAlignment="1">
      <alignment horizontal="center" vertical="center" wrapText="1"/>
    </xf>
    <xf numFmtId="0" fontId="45" fillId="0" borderId="211" xfId="11" applyFont="1" applyBorder="1" applyAlignment="1">
      <alignment horizontal="center" vertical="center" wrapText="1"/>
    </xf>
    <xf numFmtId="0" fontId="45" fillId="0" borderId="62" xfId="11" applyFont="1" applyBorder="1" applyAlignment="1">
      <alignment horizontal="center" vertical="center" wrapText="1"/>
    </xf>
    <xf numFmtId="0" fontId="45" fillId="0" borderId="0" xfId="11" applyFont="1" applyAlignment="1">
      <alignment horizontal="center" vertical="center" wrapText="1"/>
    </xf>
    <xf numFmtId="0" fontId="3" fillId="84" borderId="5" xfId="0" applyFont="1" applyFill="1" applyBorder="1" applyAlignment="1">
      <alignment horizontal="center" vertical="center" wrapText="1"/>
    </xf>
    <xf numFmtId="0" fontId="3" fillId="84" borderId="115" xfId="0" applyFont="1" applyFill="1" applyBorder="1" applyAlignment="1">
      <alignment horizontal="center" vertical="center" wrapText="1"/>
    </xf>
    <xf numFmtId="0" fontId="3" fillId="84" borderId="5" xfId="11" applyFont="1" applyFill="1" applyBorder="1" applyAlignment="1">
      <alignment horizontal="center" vertical="top"/>
    </xf>
    <xf numFmtId="0" fontId="4" fillId="83" borderId="56" xfId="0" applyFont="1" applyFill="1" applyBorder="1" applyAlignment="1">
      <alignment horizontal="center" vertical="center" wrapText="1"/>
    </xf>
    <xf numFmtId="0" fontId="4" fillId="83" borderId="73" xfId="0" applyFont="1" applyFill="1" applyBorder="1" applyAlignment="1">
      <alignment horizontal="center" vertical="center" wrapText="1"/>
    </xf>
    <xf numFmtId="9" fontId="3" fillId="0" borderId="6" xfId="0" applyNumberFormat="1" applyFont="1" applyBorder="1" applyAlignment="1">
      <alignment horizontal="center" vertical="center"/>
    </xf>
    <xf numFmtId="9" fontId="3" fillId="0" borderId="8" xfId="0" applyNumberFormat="1" applyFont="1" applyBorder="1" applyAlignment="1">
      <alignment horizontal="center" vertical="center"/>
    </xf>
    <xf numFmtId="0" fontId="98" fillId="3" borderId="63" xfId="13" applyFont="1" applyFill="1" applyBorder="1" applyAlignment="1" applyProtection="1">
      <alignment horizontal="center" vertical="center" wrapText="1"/>
      <protection locked="0"/>
    </xf>
    <xf numFmtId="0" fontId="98" fillId="3" borderId="56"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166" fontId="45" fillId="3" borderId="61" xfId="1" applyNumberFormat="1" applyFont="1" applyFill="1" applyBorder="1" applyAlignment="1" applyProtection="1">
      <alignment horizontal="center"/>
      <protection locked="0"/>
    </xf>
    <xf numFmtId="166" fontId="45" fillId="3" borderId="22" xfId="1" applyNumberFormat="1" applyFont="1" applyFill="1" applyBorder="1" applyAlignment="1" applyProtection="1">
      <alignment horizontal="center"/>
      <protection locked="0"/>
    </xf>
    <xf numFmtId="166" fontId="45" fillId="3" borderId="23" xfId="1" applyNumberFormat="1" applyFont="1" applyFill="1" applyBorder="1" applyAlignment="1" applyProtection="1">
      <alignment horizontal="center"/>
      <protection locked="0"/>
    </xf>
    <xf numFmtId="166" fontId="45" fillId="0" borderId="10" xfId="1" applyNumberFormat="1" applyFont="1" applyFill="1" applyBorder="1" applyAlignment="1" applyProtection="1">
      <alignment horizontal="center"/>
      <protection locked="0"/>
    </xf>
    <xf numFmtId="166" fontId="45" fillId="0" borderId="11" xfId="1" applyNumberFormat="1" applyFont="1" applyFill="1" applyBorder="1" applyAlignment="1" applyProtection="1">
      <alignment horizontal="center"/>
      <protection locked="0"/>
    </xf>
    <xf numFmtId="166" fontId="45" fillId="0" borderId="12" xfId="1" applyNumberFormat="1" applyFont="1" applyFill="1" applyBorder="1" applyAlignment="1" applyProtection="1">
      <alignment horizontal="center"/>
      <protection locked="0"/>
    </xf>
    <xf numFmtId="0" fontId="86" fillId="0" borderId="45" xfId="0" applyFont="1" applyBorder="1" applyAlignment="1">
      <alignment horizontal="center" vertical="center" wrapText="1"/>
    </xf>
    <xf numFmtId="0" fontId="86" fillId="0" borderId="46" xfId="0" applyFont="1" applyBorder="1" applyAlignment="1">
      <alignment horizontal="center" vertical="center" wrapText="1"/>
    </xf>
    <xf numFmtId="166" fontId="45" fillId="0" borderId="64" xfId="1" applyNumberFormat="1" applyFont="1" applyFill="1" applyBorder="1" applyAlignment="1" applyProtection="1">
      <alignment horizontal="center" vertical="center" wrapText="1"/>
      <protection locked="0"/>
    </xf>
    <xf numFmtId="166" fontId="45" fillId="0" borderId="65" xfId="1" applyNumberFormat="1" applyFont="1" applyFill="1" applyBorder="1" applyAlignment="1" applyProtection="1">
      <alignment horizontal="center" vertical="center" wrapText="1"/>
      <protection locked="0"/>
    </xf>
    <xf numFmtId="0" fontId="3" fillId="0" borderId="63" xfId="0" applyFont="1" applyBorder="1" applyAlignment="1">
      <alignment horizontal="center" vertical="center" wrapText="1"/>
    </xf>
    <xf numFmtId="0" fontId="3" fillId="0" borderId="56" xfId="0" applyFont="1" applyBorder="1" applyAlignment="1">
      <alignment horizontal="center" vertical="center" wrapText="1"/>
    </xf>
    <xf numFmtId="0" fontId="86" fillId="0" borderId="66" xfId="0" applyFont="1" applyBorder="1" applyAlignment="1">
      <alignment horizontal="center"/>
    </xf>
    <xf numFmtId="0" fontId="86" fillId="0" borderId="67" xfId="0" applyFont="1" applyBorder="1" applyAlignment="1">
      <alignment horizontal="center"/>
    </xf>
    <xf numFmtId="0" fontId="3" fillId="0" borderId="6" xfId="0" applyFont="1" applyBorder="1" applyAlignment="1">
      <alignment horizontal="center" wrapText="1"/>
    </xf>
    <xf numFmtId="0" fontId="3" fillId="0" borderId="8" xfId="0" applyFont="1" applyBorder="1" applyAlignment="1">
      <alignment horizontal="center" wrapText="1"/>
    </xf>
    <xf numFmtId="0" fontId="99" fillId="0" borderId="48" xfId="0" applyFont="1" applyBorder="1" applyAlignment="1">
      <alignment horizontal="left" vertical="center"/>
    </xf>
    <xf numFmtId="0" fontId="99" fillId="0" borderId="49" xfId="0" applyFont="1" applyBorder="1" applyAlignment="1">
      <alignment horizontal="left" vertical="center"/>
    </xf>
    <xf numFmtId="0" fontId="3" fillId="0" borderId="49"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52" xfId="0" applyFont="1" applyBorder="1" applyAlignment="1">
      <alignment horizontal="center" vertical="center" wrapText="1"/>
    </xf>
    <xf numFmtId="0" fontId="3" fillId="0" borderId="11" xfId="0" applyFont="1" applyBorder="1" applyAlignment="1">
      <alignment horizontal="center"/>
    </xf>
    <xf numFmtId="0" fontId="3" fillId="0" borderId="12" xfId="0" applyFont="1" applyBorder="1" applyAlignment="1">
      <alignment horizontal="center" vertical="center" wrapText="1"/>
    </xf>
    <xf numFmtId="0" fontId="3" fillId="0" borderId="73" xfId="0" applyFont="1" applyBorder="1" applyAlignment="1">
      <alignment horizontal="center" vertical="center" wrapText="1"/>
    </xf>
    <xf numFmtId="0" fontId="113" fillId="0" borderId="96" xfId="0" applyFont="1" applyBorder="1" applyAlignment="1">
      <alignment horizontal="left" vertical="center" wrapText="1"/>
    </xf>
    <xf numFmtId="0" fontId="113" fillId="0" borderId="97" xfId="0" applyFont="1" applyBorder="1" applyAlignment="1">
      <alignment horizontal="left" vertical="center" wrapText="1"/>
    </xf>
    <xf numFmtId="0" fontId="113" fillId="0" borderId="101" xfId="0" applyFont="1" applyBorder="1" applyAlignment="1">
      <alignment horizontal="left" vertical="center" wrapText="1"/>
    </xf>
    <xf numFmtId="0" fontId="113" fillId="0" borderId="102" xfId="0" applyFont="1" applyBorder="1" applyAlignment="1">
      <alignment horizontal="left" vertical="center" wrapText="1"/>
    </xf>
    <xf numFmtId="0" fontId="113" fillId="0" borderId="104" xfId="0" applyFont="1" applyBorder="1" applyAlignment="1">
      <alignment horizontal="left" vertical="center" wrapText="1"/>
    </xf>
    <xf numFmtId="0" fontId="113" fillId="0" borderId="105" xfId="0" applyFont="1" applyBorder="1" applyAlignment="1">
      <alignment horizontal="left" vertical="center" wrapText="1"/>
    </xf>
    <xf numFmtId="0" fontId="114" fillId="0" borderId="98" xfId="0" applyFont="1" applyBorder="1" applyAlignment="1">
      <alignment horizontal="center" vertical="center" wrapText="1"/>
    </xf>
    <xf numFmtId="0" fontId="114" fillId="0" borderId="99" xfId="0" applyFont="1" applyBorder="1" applyAlignment="1">
      <alignment horizontal="center" vertical="center" wrapText="1"/>
    </xf>
    <xf numFmtId="0" fontId="114" fillId="0" borderId="100" xfId="0" applyFont="1" applyBorder="1" applyAlignment="1">
      <alignment horizontal="center" vertical="center" wrapText="1"/>
    </xf>
    <xf numFmtId="0" fontId="114" fillId="0" borderId="77" xfId="0" applyFont="1" applyBorder="1" applyAlignment="1">
      <alignment horizontal="center" vertical="center" wrapText="1"/>
    </xf>
    <xf numFmtId="0" fontId="114" fillId="0" borderId="103" xfId="0" applyFont="1" applyBorder="1" applyAlignment="1">
      <alignment horizontal="center" vertical="center" wrapText="1"/>
    </xf>
    <xf numFmtId="0" fontId="114" fillId="0" borderId="67" xfId="0" applyFont="1" applyBorder="1" applyAlignment="1">
      <alignment horizontal="center" vertical="center" wrapText="1"/>
    </xf>
    <xf numFmtId="0" fontId="110" fillId="0" borderId="119" xfId="0" applyFont="1" applyBorder="1" applyAlignment="1">
      <alignment horizontal="center" vertical="center" wrapText="1"/>
    </xf>
    <xf numFmtId="0" fontId="110" fillId="0" borderId="5" xfId="0" applyFont="1" applyBorder="1" applyAlignment="1">
      <alignment horizontal="center" vertical="center" wrapText="1"/>
    </xf>
    <xf numFmtId="0" fontId="110" fillId="0" borderId="115" xfId="0" applyFont="1" applyBorder="1" applyAlignment="1">
      <alignment horizontal="center" vertical="center" wrapText="1"/>
    </xf>
    <xf numFmtId="0" fontId="118" fillId="0" borderId="115" xfId="0" applyFont="1" applyBorder="1" applyAlignment="1">
      <alignment horizontal="center" vertical="center"/>
    </xf>
    <xf numFmtId="0" fontId="118" fillId="0" borderId="98" xfId="0" applyFont="1" applyBorder="1" applyAlignment="1">
      <alignment horizontal="center" vertical="center"/>
    </xf>
    <xf numFmtId="0" fontId="118" fillId="0" borderId="100" xfId="0" applyFont="1" applyBorder="1" applyAlignment="1">
      <alignment horizontal="center" vertical="center"/>
    </xf>
    <xf numFmtId="0" fontId="118" fillId="0" borderId="77" xfId="0" applyFont="1" applyBorder="1" applyAlignment="1">
      <alignment horizontal="center" vertical="center"/>
    </xf>
    <xf numFmtId="0" fontId="118" fillId="0" borderId="67" xfId="0" applyFont="1" applyBorder="1" applyAlignment="1">
      <alignment horizontal="center" vertical="center"/>
    </xf>
    <xf numFmtId="0" fontId="114" fillId="0" borderId="115" xfId="0" applyFont="1" applyBorder="1" applyAlignment="1">
      <alignment horizontal="center" vertical="center" wrapText="1"/>
    </xf>
    <xf numFmtId="0" fontId="110" fillId="0" borderId="118" xfId="0" applyFont="1" applyBorder="1" applyAlignment="1">
      <alignment horizontal="center" vertical="center" wrapText="1"/>
    </xf>
    <xf numFmtId="0" fontId="113" fillId="0" borderId="98" xfId="0" applyFont="1" applyBorder="1" applyAlignment="1">
      <alignment horizontal="center" vertical="center" wrapText="1"/>
    </xf>
    <xf numFmtId="0" fontId="113" fillId="0" borderId="100" xfId="0" applyFont="1" applyBorder="1" applyAlignment="1">
      <alignment horizontal="center" vertical="center" wrapText="1"/>
    </xf>
    <xf numFmtId="0" fontId="113" fillId="0" borderId="62" xfId="0" applyFont="1" applyBorder="1" applyAlignment="1">
      <alignment horizontal="center" vertical="center" wrapText="1"/>
    </xf>
    <xf numFmtId="0" fontId="113" fillId="0" borderId="60" xfId="0" applyFont="1" applyBorder="1" applyAlignment="1">
      <alignment horizontal="center" vertical="center" wrapText="1"/>
    </xf>
    <xf numFmtId="0" fontId="113" fillId="0" borderId="77" xfId="0" applyFont="1" applyBorder="1" applyAlignment="1">
      <alignment horizontal="center" vertical="center" wrapText="1"/>
    </xf>
    <xf numFmtId="0" fontId="113" fillId="0" borderId="67" xfId="0" applyFont="1" applyBorder="1" applyAlignment="1">
      <alignment horizontal="center" vertical="center" wrapText="1"/>
    </xf>
    <xf numFmtId="0" fontId="110" fillId="0" borderId="116" xfId="0" applyFont="1" applyBorder="1" applyAlignment="1">
      <alignment horizontal="center" vertical="center" wrapText="1"/>
    </xf>
    <xf numFmtId="0" fontId="110" fillId="0" borderId="117" xfId="0" applyFont="1" applyBorder="1" applyAlignment="1">
      <alignment horizontal="center" vertical="center" wrapText="1"/>
    </xf>
    <xf numFmtId="0" fontId="113" fillId="0" borderId="68" xfId="0" applyFont="1" applyBorder="1" applyAlignment="1">
      <alignment horizontal="center" vertical="center" wrapText="1"/>
    </xf>
    <xf numFmtId="0" fontId="113" fillId="0" borderId="5"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67" xfId="0" applyFont="1" applyBorder="1" applyAlignment="1">
      <alignment horizontal="center" vertical="center" wrapText="1"/>
    </xf>
    <xf numFmtId="0" fontId="113" fillId="0" borderId="48" xfId="0" applyFont="1" applyBorder="1" applyAlignment="1">
      <alignment horizontal="left" vertical="top" wrapText="1"/>
    </xf>
    <xf numFmtId="0" fontId="113" fillId="0" borderId="69" xfId="0" applyFont="1" applyBorder="1" applyAlignment="1">
      <alignment horizontal="left" vertical="top" wrapText="1"/>
    </xf>
    <xf numFmtId="0" fontId="113" fillId="0" borderId="55" xfId="0" applyFont="1" applyBorder="1" applyAlignment="1">
      <alignment horizontal="left" vertical="top" wrapText="1"/>
    </xf>
    <xf numFmtId="0" fontId="113" fillId="0" borderId="88" xfId="0" applyFont="1" applyBorder="1" applyAlignment="1">
      <alignment horizontal="left" vertical="top" wrapText="1"/>
    </xf>
    <xf numFmtId="0" fontId="113" fillId="0" borderId="95" xfId="0" applyFont="1" applyBorder="1" applyAlignment="1">
      <alignment horizontal="left" vertical="top" wrapText="1"/>
    </xf>
    <xf numFmtId="0" fontId="113" fillId="0" borderId="121" xfId="0" applyFont="1" applyBorder="1" applyAlignment="1">
      <alignment horizontal="left" vertical="top" wrapText="1"/>
    </xf>
    <xf numFmtId="0" fontId="113" fillId="0" borderId="79" xfId="0" applyFont="1" applyBorder="1" applyAlignment="1">
      <alignment horizontal="center" vertical="center" wrapText="1"/>
    </xf>
    <xf numFmtId="0" fontId="113" fillId="0" borderId="59" xfId="0" applyFont="1" applyBorder="1" applyAlignment="1">
      <alignment horizontal="center" vertical="center" wrapText="1"/>
    </xf>
    <xf numFmtId="0" fontId="110" fillId="0" borderId="56" xfId="0" applyFont="1" applyBorder="1" applyAlignment="1">
      <alignment horizontal="center" vertical="center" wrapText="1"/>
    </xf>
    <xf numFmtId="0" fontId="110" fillId="0" borderId="61" xfId="0" applyFont="1" applyBorder="1" applyAlignment="1">
      <alignment horizontal="center" vertical="center" wrapText="1"/>
    </xf>
    <xf numFmtId="0" fontId="110" fillId="0" borderId="22" xfId="0" applyFont="1" applyBorder="1" applyAlignment="1">
      <alignment horizontal="center" vertical="center" wrapText="1"/>
    </xf>
    <xf numFmtId="0" fontId="110" fillId="0" borderId="23" xfId="0" applyFont="1" applyBorder="1" applyAlignment="1">
      <alignment horizontal="center" vertical="center" wrapText="1"/>
    </xf>
    <xf numFmtId="0" fontId="110" fillId="0" borderId="98" xfId="0" applyFont="1" applyBorder="1" applyAlignment="1">
      <alignment horizontal="center" vertical="top" wrapText="1"/>
    </xf>
    <xf numFmtId="0" fontId="110" fillId="0" borderId="99" xfId="0" applyFont="1" applyBorder="1" applyAlignment="1">
      <alignment horizontal="center" vertical="top" wrapText="1"/>
    </xf>
    <xf numFmtId="0" fontId="110" fillId="0" borderId="117" xfId="0" applyFont="1" applyBorder="1" applyAlignment="1">
      <alignment horizontal="center" vertical="top" wrapText="1"/>
    </xf>
    <xf numFmtId="0" fontId="110" fillId="0" borderId="118" xfId="0" applyFont="1" applyBorder="1" applyAlignment="1">
      <alignment horizontal="center" vertical="top" wrapText="1"/>
    </xf>
    <xf numFmtId="0" fontId="130" fillId="0" borderId="107" xfId="0" applyFont="1" applyBorder="1" applyAlignment="1">
      <alignment horizontal="left" vertical="top" wrapText="1"/>
    </xf>
    <xf numFmtId="0" fontId="130" fillId="0" borderId="108" xfId="0" applyFont="1" applyBorder="1" applyAlignment="1">
      <alignment horizontal="left" vertical="top" wrapText="1"/>
    </xf>
    <xf numFmtId="0" fontId="116" fillId="0" borderId="98" xfId="0" applyFont="1" applyBorder="1" applyAlignment="1">
      <alignment horizontal="center" vertical="center"/>
    </xf>
    <xf numFmtId="0" fontId="116" fillId="0" borderId="100" xfId="0" applyFont="1" applyBorder="1" applyAlignment="1">
      <alignment horizontal="center" vertical="center"/>
    </xf>
    <xf numFmtId="0" fontId="116" fillId="0" borderId="77" xfId="0" applyFont="1" applyBorder="1" applyAlignment="1">
      <alignment horizontal="center" vertical="center"/>
    </xf>
    <xf numFmtId="0" fontId="116" fillId="0" borderId="67" xfId="0" applyFont="1" applyBorder="1" applyAlignment="1">
      <alignment horizontal="center" vertical="center"/>
    </xf>
    <xf numFmtId="0" fontId="115" fillId="0" borderId="115" xfId="0" applyFont="1" applyBorder="1" applyAlignment="1">
      <alignment horizontal="center" vertical="center" wrapText="1"/>
    </xf>
    <xf numFmtId="0" fontId="115" fillId="0" borderId="119" xfId="0" applyFont="1" applyBorder="1" applyAlignment="1">
      <alignment horizontal="center" vertical="center" wrapText="1"/>
    </xf>
    <xf numFmtId="10" fontId="362" fillId="0" borderId="91" xfId="20950" applyNumberFormat="1" applyFont="1" applyFill="1" applyBorder="1" applyAlignment="1">
      <alignment horizontal="left" vertical="center" wrapText="1"/>
    </xf>
    <xf numFmtId="166" fontId="362" fillId="0" borderId="73" xfId="7" applyNumberFormat="1" applyFont="1" applyBorder="1" applyAlignment="1">
      <alignment horizontal="right" vertical="center" wrapText="1"/>
    </xf>
    <xf numFmtId="10" fontId="362" fillId="0" borderId="17" xfId="20950" applyNumberFormat="1" applyFont="1" applyFill="1" applyBorder="1" applyAlignment="1" applyProtection="1">
      <alignment horizontal="left" vertical="center"/>
    </xf>
    <xf numFmtId="166" fontId="362" fillId="0" borderId="18" xfId="7" applyNumberFormat="1" applyFont="1" applyBorder="1" applyAlignment="1">
      <alignment horizontal="right" vertical="center" wrapText="1"/>
    </xf>
    <xf numFmtId="9" fontId="84" fillId="0" borderId="3" xfId="0" applyNumberFormat="1" applyFont="1" applyBorder="1" applyAlignment="1" applyProtection="1">
      <alignment horizontal="right" vertical="center" wrapText="1"/>
      <protection locked="0"/>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avebank.com/en"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D18" sqref="D18"/>
    </sheetView>
  </sheetViews>
  <sheetFormatPr defaultColWidth="9.109375" defaultRowHeight="13.8"/>
  <cols>
    <col min="1" max="1" width="10.109375" style="4" customWidth="1"/>
    <col min="2" max="2" width="138.33203125" style="5" bestFit="1" customWidth="1"/>
    <col min="3" max="3" width="39.44140625" style="5" customWidth="1"/>
    <col min="4" max="6" width="9.109375" style="5"/>
    <col min="7" max="7" width="25" style="5" customWidth="1"/>
    <col min="8" max="16384" width="9.109375" style="5"/>
  </cols>
  <sheetData>
    <row r="1" spans="1:3">
      <c r="A1" s="103"/>
      <c r="B1" s="108" t="s">
        <v>209</v>
      </c>
      <c r="C1" s="103"/>
    </row>
    <row r="2" spans="1:3">
      <c r="A2" s="109">
        <v>1</v>
      </c>
      <c r="B2" s="211" t="s">
        <v>210</v>
      </c>
      <c r="C2" s="43" t="s">
        <v>752</v>
      </c>
    </row>
    <row r="3" spans="1:3">
      <c r="A3" s="109">
        <v>2</v>
      </c>
      <c r="B3" s="212" t="s">
        <v>206</v>
      </c>
      <c r="C3" s="43" t="s">
        <v>753</v>
      </c>
    </row>
    <row r="4" spans="1:3">
      <c r="A4" s="109">
        <v>3</v>
      </c>
      <c r="B4" s="213" t="s">
        <v>211</v>
      </c>
      <c r="C4" s="43" t="s">
        <v>754</v>
      </c>
    </row>
    <row r="5" spans="1:3">
      <c r="A5" s="110">
        <v>4</v>
      </c>
      <c r="B5" s="214" t="s">
        <v>207</v>
      </c>
      <c r="C5" s="533" t="s">
        <v>755</v>
      </c>
    </row>
    <row r="6" spans="1:3" s="111" customFormat="1" ht="45.75" customHeight="1">
      <c r="A6" s="676" t="s">
        <v>283</v>
      </c>
      <c r="B6" s="677"/>
      <c r="C6" s="677"/>
    </row>
    <row r="7" spans="1:3">
      <c r="A7" s="112" t="s">
        <v>29</v>
      </c>
      <c r="B7" s="108" t="s">
        <v>208</v>
      </c>
    </row>
    <row r="8" spans="1:3">
      <c r="A8" s="103">
        <v>1</v>
      </c>
      <c r="B8" s="136" t="s">
        <v>20</v>
      </c>
    </row>
    <row r="9" spans="1:3">
      <c r="A9" s="103">
        <v>2</v>
      </c>
      <c r="B9" s="137" t="s">
        <v>21</v>
      </c>
    </row>
    <row r="10" spans="1:3">
      <c r="A10" s="103">
        <v>3</v>
      </c>
      <c r="B10" s="137" t="s">
        <v>22</v>
      </c>
    </row>
    <row r="11" spans="1:3">
      <c r="A11" s="103">
        <v>4</v>
      </c>
      <c r="B11" s="137" t="s">
        <v>23</v>
      </c>
    </row>
    <row r="12" spans="1:3">
      <c r="A12" s="103">
        <v>5</v>
      </c>
      <c r="B12" s="137" t="s">
        <v>24</v>
      </c>
    </row>
    <row r="13" spans="1:3">
      <c r="A13" s="103">
        <v>6</v>
      </c>
      <c r="B13" s="138" t="s">
        <v>218</v>
      </c>
    </row>
    <row r="14" spans="1:3">
      <c r="A14" s="103">
        <v>7</v>
      </c>
      <c r="B14" s="137" t="s">
        <v>212</v>
      </c>
    </row>
    <row r="15" spans="1:3">
      <c r="A15" s="103">
        <v>8</v>
      </c>
      <c r="B15" s="137" t="s">
        <v>213</v>
      </c>
    </row>
    <row r="16" spans="1:3">
      <c r="A16" s="103">
        <v>9</v>
      </c>
      <c r="B16" s="137" t="s">
        <v>25</v>
      </c>
    </row>
    <row r="17" spans="1:2">
      <c r="A17" s="210" t="s">
        <v>282</v>
      </c>
      <c r="B17" s="209" t="s">
        <v>269</v>
      </c>
    </row>
    <row r="18" spans="1:2">
      <c r="A18" s="210" t="s">
        <v>711</v>
      </c>
      <c r="B18" s="475" t="s">
        <v>713</v>
      </c>
    </row>
    <row r="19" spans="1:2">
      <c r="A19" s="476" t="s">
        <v>712</v>
      </c>
      <c r="B19" s="475" t="s">
        <v>714</v>
      </c>
    </row>
    <row r="20" spans="1:2">
      <c r="A20" s="103">
        <v>10</v>
      </c>
      <c r="B20" s="137" t="s">
        <v>26</v>
      </c>
    </row>
    <row r="21" spans="1:2">
      <c r="A21" s="103">
        <v>11</v>
      </c>
      <c r="B21" s="138" t="s">
        <v>214</v>
      </c>
    </row>
    <row r="22" spans="1:2">
      <c r="A22" s="103">
        <v>12</v>
      </c>
      <c r="B22" s="138" t="s">
        <v>27</v>
      </c>
    </row>
    <row r="23" spans="1:2">
      <c r="A23" s="229">
        <v>13</v>
      </c>
      <c r="B23" s="230" t="s">
        <v>215</v>
      </c>
    </row>
    <row r="24" spans="1:2">
      <c r="A24" s="229">
        <v>14</v>
      </c>
      <c r="B24" s="231" t="s">
        <v>240</v>
      </c>
    </row>
    <row r="25" spans="1:2">
      <c r="A25" s="229">
        <v>15</v>
      </c>
      <c r="B25" s="232" t="s">
        <v>28</v>
      </c>
    </row>
    <row r="26" spans="1:2">
      <c r="A26" s="229">
        <v>15.1</v>
      </c>
      <c r="B26" s="233" t="s">
        <v>296</v>
      </c>
    </row>
    <row r="27" spans="1:2">
      <c r="A27" s="477">
        <v>15.2</v>
      </c>
      <c r="B27" s="475" t="s">
        <v>716</v>
      </c>
    </row>
    <row r="28" spans="1:2">
      <c r="A28" s="229">
        <v>16</v>
      </c>
      <c r="B28" s="233" t="s">
        <v>337</v>
      </c>
    </row>
    <row r="29" spans="1:2">
      <c r="A29" s="229">
        <v>17</v>
      </c>
      <c r="B29" s="233" t="s">
        <v>378</v>
      </c>
    </row>
    <row r="30" spans="1:2">
      <c r="A30" s="229">
        <v>18</v>
      </c>
      <c r="B30" s="233" t="s">
        <v>666</v>
      </c>
    </row>
    <row r="31" spans="1:2">
      <c r="A31" s="229">
        <v>19</v>
      </c>
      <c r="B31" s="233" t="s">
        <v>667</v>
      </c>
    </row>
    <row r="32" spans="1:2">
      <c r="A32" s="229">
        <v>20</v>
      </c>
      <c r="B32" s="289" t="s">
        <v>668</v>
      </c>
    </row>
    <row r="33" spans="1:2">
      <c r="A33" s="229">
        <v>21</v>
      </c>
      <c r="B33" s="233" t="s">
        <v>494</v>
      </c>
    </row>
    <row r="34" spans="1:2">
      <c r="A34" s="229">
        <v>22</v>
      </c>
      <c r="B34" s="233" t="s">
        <v>669</v>
      </c>
    </row>
    <row r="35" spans="1:2">
      <c r="A35" s="229">
        <v>23</v>
      </c>
      <c r="B35" s="233" t="s">
        <v>670</v>
      </c>
    </row>
    <row r="36" spans="1:2">
      <c r="A36" s="229">
        <v>24</v>
      </c>
      <c r="B36" s="233" t="s">
        <v>671</v>
      </c>
    </row>
    <row r="37" spans="1:2">
      <c r="A37" s="229">
        <v>25</v>
      </c>
      <c r="B37" s="233" t="s">
        <v>379</v>
      </c>
    </row>
    <row r="38" spans="1:2">
      <c r="A38" s="229">
        <v>26</v>
      </c>
      <c r="B38" s="233"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091C0BC1-914A-4850-AC6B-C0FF166ABF10}"/>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H24" sqref="H24"/>
    </sheetView>
  </sheetViews>
  <sheetFormatPr defaultColWidth="9.109375" defaultRowHeight="13.2"/>
  <cols>
    <col min="1" max="1" width="9.44140625" style="4" bestFit="1" customWidth="1"/>
    <col min="2" max="2" width="132.44140625" style="4" customWidth="1"/>
    <col min="3" max="3" width="18.44140625" style="4" customWidth="1"/>
    <col min="4" max="16384" width="9.109375" style="4"/>
  </cols>
  <sheetData>
    <row r="1" spans="1:3">
      <c r="A1" s="2" t="s">
        <v>30</v>
      </c>
      <c r="B1" s="3" t="str">
        <f>'Info '!C2</f>
        <v>JSC Pave Bank Georgia</v>
      </c>
    </row>
    <row r="2" spans="1:3" s="2" customFormat="1" ht="15.75" customHeight="1">
      <c r="A2" s="2" t="s">
        <v>31</v>
      </c>
      <c r="B2" s="241">
        <f>'1. key ratios '!B2</f>
        <v>45838</v>
      </c>
    </row>
    <row r="3" spans="1:3" s="2" customFormat="1" ht="15.75" customHeight="1"/>
    <row r="4" spans="1:3" ht="13.8" thickBot="1">
      <c r="A4" s="4" t="s">
        <v>143</v>
      </c>
      <c r="B4" s="85" t="s">
        <v>142</v>
      </c>
    </row>
    <row r="5" spans="1:3">
      <c r="A5" s="48" t="s">
        <v>6</v>
      </c>
      <c r="B5" s="49"/>
      <c r="C5" s="50" t="s">
        <v>35</v>
      </c>
    </row>
    <row r="6" spans="1:3">
      <c r="A6" s="51">
        <v>1</v>
      </c>
      <c r="B6" s="52" t="s">
        <v>141</v>
      </c>
      <c r="C6" s="53">
        <f>SUM(C7:C11)</f>
        <v>7534506.1100000013</v>
      </c>
    </row>
    <row r="7" spans="1:3">
      <c r="A7" s="51">
        <v>2</v>
      </c>
      <c r="B7" s="54" t="s">
        <v>140</v>
      </c>
      <c r="C7" s="55">
        <v>8052000</v>
      </c>
    </row>
    <row r="8" spans="1:3">
      <c r="A8" s="51">
        <v>3</v>
      </c>
      <c r="B8" s="56" t="s">
        <v>139</v>
      </c>
      <c r="C8" s="55">
        <v>0</v>
      </c>
    </row>
    <row r="9" spans="1:3">
      <c r="A9" s="51">
        <v>4</v>
      </c>
      <c r="B9" s="56" t="s">
        <v>138</v>
      </c>
      <c r="C9" s="55">
        <v>0</v>
      </c>
    </row>
    <row r="10" spans="1:3">
      <c r="A10" s="51">
        <v>5</v>
      </c>
      <c r="B10" s="56" t="s">
        <v>137</v>
      </c>
      <c r="C10" s="55">
        <v>0</v>
      </c>
    </row>
    <row r="11" spans="1:3">
      <c r="A11" s="51">
        <v>6</v>
      </c>
      <c r="B11" s="57" t="s">
        <v>136</v>
      </c>
      <c r="C11" s="55">
        <v>-517493.88999999897</v>
      </c>
    </row>
    <row r="12" spans="1:3" s="28" customFormat="1">
      <c r="A12" s="51">
        <v>7</v>
      </c>
      <c r="B12" s="52" t="s">
        <v>135</v>
      </c>
      <c r="C12" s="58">
        <f>SUM(C13:C28)</f>
        <v>255890.83000000002</v>
      </c>
    </row>
    <row r="13" spans="1:3" s="28" customFormat="1">
      <c r="A13" s="51">
        <v>8</v>
      </c>
      <c r="B13" s="59" t="s">
        <v>134</v>
      </c>
      <c r="C13" s="60">
        <v>0</v>
      </c>
    </row>
    <row r="14" spans="1:3" s="28" customFormat="1" ht="26.4">
      <c r="A14" s="51">
        <v>9</v>
      </c>
      <c r="B14" s="61" t="s">
        <v>133</v>
      </c>
      <c r="C14" s="60">
        <v>0</v>
      </c>
    </row>
    <row r="15" spans="1:3" s="28" customFormat="1">
      <c r="A15" s="51">
        <v>10</v>
      </c>
      <c r="B15" s="62" t="s">
        <v>132</v>
      </c>
      <c r="C15" s="60">
        <v>255890.83000000002</v>
      </c>
    </row>
    <row r="16" spans="1:3" s="28" customFormat="1">
      <c r="A16" s="51">
        <v>11</v>
      </c>
      <c r="B16" s="63" t="s">
        <v>131</v>
      </c>
      <c r="C16" s="60">
        <v>0</v>
      </c>
    </row>
    <row r="17" spans="1:3" s="28" customFormat="1">
      <c r="A17" s="51">
        <v>12</v>
      </c>
      <c r="B17" s="62" t="s">
        <v>130</v>
      </c>
      <c r="C17" s="60">
        <v>0</v>
      </c>
    </row>
    <row r="18" spans="1:3" s="28" customFormat="1">
      <c r="A18" s="51">
        <v>13</v>
      </c>
      <c r="B18" s="62" t="s">
        <v>129</v>
      </c>
      <c r="C18" s="60">
        <v>0</v>
      </c>
    </row>
    <row r="19" spans="1:3" s="28" customFormat="1">
      <c r="A19" s="51">
        <v>14</v>
      </c>
      <c r="B19" s="62" t="s">
        <v>128</v>
      </c>
      <c r="C19" s="60">
        <v>0</v>
      </c>
    </row>
    <row r="20" spans="1:3" s="28" customFormat="1">
      <c r="A20" s="51">
        <v>15</v>
      </c>
      <c r="B20" s="62" t="s">
        <v>127</v>
      </c>
      <c r="C20" s="60">
        <v>0</v>
      </c>
    </row>
    <row r="21" spans="1:3" s="28" customFormat="1" ht="26.4">
      <c r="A21" s="51">
        <v>16</v>
      </c>
      <c r="B21" s="61" t="s">
        <v>126</v>
      </c>
      <c r="C21" s="60">
        <v>0</v>
      </c>
    </row>
    <row r="22" spans="1:3" s="28" customFormat="1">
      <c r="A22" s="51">
        <v>17</v>
      </c>
      <c r="B22" s="64" t="s">
        <v>125</v>
      </c>
      <c r="C22" s="60">
        <v>0</v>
      </c>
    </row>
    <row r="23" spans="1:3" s="28" customFormat="1">
      <c r="A23" s="51">
        <v>18</v>
      </c>
      <c r="B23" s="64" t="s">
        <v>517</v>
      </c>
      <c r="C23" s="291">
        <v>0</v>
      </c>
    </row>
    <row r="24" spans="1:3" s="28" customFormat="1">
      <c r="A24" s="51">
        <v>19</v>
      </c>
      <c r="B24" s="61" t="s">
        <v>124</v>
      </c>
      <c r="C24" s="60">
        <v>0</v>
      </c>
    </row>
    <row r="25" spans="1:3" s="28" customFormat="1" ht="26.4">
      <c r="A25" s="51">
        <v>20</v>
      </c>
      <c r="B25" s="61" t="s">
        <v>101</v>
      </c>
      <c r="C25" s="60">
        <v>0</v>
      </c>
    </row>
    <row r="26" spans="1:3" s="28" customFormat="1">
      <c r="A26" s="51">
        <v>21</v>
      </c>
      <c r="B26" s="63" t="s">
        <v>123</v>
      </c>
      <c r="C26" s="60">
        <v>0</v>
      </c>
    </row>
    <row r="27" spans="1:3" s="28" customFormat="1">
      <c r="A27" s="51">
        <v>22</v>
      </c>
      <c r="B27" s="63" t="s">
        <v>122</v>
      </c>
      <c r="C27" s="60">
        <v>0</v>
      </c>
    </row>
    <row r="28" spans="1:3" s="28" customFormat="1">
      <c r="A28" s="51">
        <v>23</v>
      </c>
      <c r="B28" s="63" t="s">
        <v>121</v>
      </c>
      <c r="C28" s="60">
        <v>0</v>
      </c>
    </row>
    <row r="29" spans="1:3" s="28" customFormat="1">
      <c r="A29" s="51">
        <v>24</v>
      </c>
      <c r="B29" s="65" t="s">
        <v>120</v>
      </c>
      <c r="C29" s="58">
        <f>C6-C12</f>
        <v>7278615.2800000012</v>
      </c>
    </row>
    <row r="30" spans="1:3" s="28" customFormat="1">
      <c r="A30" s="66"/>
      <c r="B30" s="67"/>
      <c r="C30" s="60"/>
    </row>
    <row r="31" spans="1:3" s="28" customFormat="1">
      <c r="A31" s="66">
        <v>25</v>
      </c>
      <c r="B31" s="65" t="s">
        <v>119</v>
      </c>
      <c r="C31" s="58">
        <f>C32+C35</f>
        <v>0</v>
      </c>
    </row>
    <row r="32" spans="1:3" s="28" customFormat="1">
      <c r="A32" s="66">
        <v>26</v>
      </c>
      <c r="B32" s="56" t="s">
        <v>118</v>
      </c>
      <c r="C32" s="68">
        <f>C33+C34</f>
        <v>0</v>
      </c>
    </row>
    <row r="33" spans="1:3" s="28" customFormat="1">
      <c r="A33" s="66">
        <v>27</v>
      </c>
      <c r="B33" s="69" t="s">
        <v>179</v>
      </c>
      <c r="C33" s="60">
        <v>0</v>
      </c>
    </row>
    <row r="34" spans="1:3" s="28" customFormat="1">
      <c r="A34" s="66">
        <v>28</v>
      </c>
      <c r="B34" s="69" t="s">
        <v>117</v>
      </c>
      <c r="C34" s="60">
        <v>0</v>
      </c>
    </row>
    <row r="35" spans="1:3" s="28" customFormat="1">
      <c r="A35" s="66">
        <v>29</v>
      </c>
      <c r="B35" s="56" t="s">
        <v>116</v>
      </c>
      <c r="C35" s="60">
        <v>0</v>
      </c>
    </row>
    <row r="36" spans="1:3" s="28" customFormat="1">
      <c r="A36" s="66">
        <v>30</v>
      </c>
      <c r="B36" s="65" t="s">
        <v>115</v>
      </c>
      <c r="C36" s="58">
        <f>SUM(C37:C41)</f>
        <v>0</v>
      </c>
    </row>
    <row r="37" spans="1:3" s="28" customFormat="1">
      <c r="A37" s="66">
        <v>31</v>
      </c>
      <c r="B37" s="61" t="s">
        <v>114</v>
      </c>
      <c r="C37" s="60">
        <v>0</v>
      </c>
    </row>
    <row r="38" spans="1:3" s="28" customFormat="1">
      <c r="A38" s="66">
        <v>32</v>
      </c>
      <c r="B38" s="62" t="s">
        <v>113</v>
      </c>
      <c r="C38" s="60">
        <v>0</v>
      </c>
    </row>
    <row r="39" spans="1:3" s="28" customFormat="1">
      <c r="A39" s="66">
        <v>33</v>
      </c>
      <c r="B39" s="61" t="s">
        <v>112</v>
      </c>
      <c r="C39" s="60">
        <v>0</v>
      </c>
    </row>
    <row r="40" spans="1:3" s="28" customFormat="1" ht="26.4">
      <c r="A40" s="66">
        <v>34</v>
      </c>
      <c r="B40" s="61" t="s">
        <v>101</v>
      </c>
      <c r="C40" s="60">
        <v>0</v>
      </c>
    </row>
    <row r="41" spans="1:3" s="28" customFormat="1">
      <c r="A41" s="66">
        <v>35</v>
      </c>
      <c r="B41" s="63" t="s">
        <v>111</v>
      </c>
      <c r="C41" s="60">
        <v>0</v>
      </c>
    </row>
    <row r="42" spans="1:3" s="28" customFormat="1">
      <c r="A42" s="66">
        <v>36</v>
      </c>
      <c r="B42" s="65" t="s">
        <v>110</v>
      </c>
      <c r="C42" s="58">
        <f>C31-C36</f>
        <v>0</v>
      </c>
    </row>
    <row r="43" spans="1:3" s="28" customFormat="1">
      <c r="A43" s="66"/>
      <c r="B43" s="67"/>
      <c r="C43" s="60"/>
    </row>
    <row r="44" spans="1:3" s="28" customFormat="1">
      <c r="A44" s="66">
        <v>37</v>
      </c>
      <c r="B44" s="70" t="s">
        <v>109</v>
      </c>
      <c r="C44" s="58">
        <f>SUM(C45:C47)</f>
        <v>0</v>
      </c>
    </row>
    <row r="45" spans="1:3" s="28" customFormat="1">
      <c r="A45" s="66">
        <v>38</v>
      </c>
      <c r="B45" s="56" t="s">
        <v>108</v>
      </c>
      <c r="C45" s="60">
        <v>0</v>
      </c>
    </row>
    <row r="46" spans="1:3" s="28" customFormat="1">
      <c r="A46" s="66">
        <v>39</v>
      </c>
      <c r="B46" s="56" t="s">
        <v>107</v>
      </c>
      <c r="C46" s="60">
        <v>0</v>
      </c>
    </row>
    <row r="47" spans="1:3" s="28" customFormat="1">
      <c r="A47" s="66">
        <v>40</v>
      </c>
      <c r="B47" s="56" t="s">
        <v>106</v>
      </c>
      <c r="C47" s="60">
        <v>0</v>
      </c>
    </row>
    <row r="48" spans="1:3" s="28" customFormat="1">
      <c r="A48" s="66">
        <v>41</v>
      </c>
      <c r="B48" s="70" t="s">
        <v>105</v>
      </c>
      <c r="C48" s="58">
        <f>SUM(C49:C52)</f>
        <v>0</v>
      </c>
    </row>
    <row r="49" spans="1:3" s="28" customFormat="1">
      <c r="A49" s="66">
        <v>42</v>
      </c>
      <c r="B49" s="61" t="s">
        <v>104</v>
      </c>
      <c r="C49" s="60">
        <v>0</v>
      </c>
    </row>
    <row r="50" spans="1:3" s="28" customFormat="1">
      <c r="A50" s="66">
        <v>43</v>
      </c>
      <c r="B50" s="62" t="s">
        <v>103</v>
      </c>
      <c r="C50" s="60">
        <v>0</v>
      </c>
    </row>
    <row r="51" spans="1:3" s="28" customFormat="1">
      <c r="A51" s="66">
        <v>44</v>
      </c>
      <c r="B51" s="61" t="s">
        <v>102</v>
      </c>
      <c r="C51" s="60">
        <v>0</v>
      </c>
    </row>
    <row r="52" spans="1:3" s="28" customFormat="1" ht="26.4">
      <c r="A52" s="66">
        <v>45</v>
      </c>
      <c r="B52" s="61" t="s">
        <v>101</v>
      </c>
      <c r="C52" s="60">
        <v>0</v>
      </c>
    </row>
    <row r="53" spans="1:3" s="28" customFormat="1" ht="13.8" thickBot="1">
      <c r="A53" s="66">
        <v>46</v>
      </c>
      <c r="B53" s="71" t="s">
        <v>100</v>
      </c>
      <c r="C53" s="72">
        <f>C44-C48</f>
        <v>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D29" sqref="D29"/>
    </sheetView>
  </sheetViews>
  <sheetFormatPr defaultColWidth="9.109375" defaultRowHeight="13.8"/>
  <cols>
    <col min="1" max="1" width="9.44140625" style="128" bestFit="1" customWidth="1"/>
    <col min="2" max="2" width="59" style="128" customWidth="1"/>
    <col min="3" max="3" width="16.88671875" style="128" bestFit="1" customWidth="1"/>
    <col min="4" max="4" width="13.109375" style="128" bestFit="1" customWidth="1"/>
    <col min="5" max="16384" width="9.109375" style="128"/>
  </cols>
  <sheetData>
    <row r="1" spans="1:4">
      <c r="A1" s="126" t="s">
        <v>30</v>
      </c>
      <c r="B1" s="3" t="str">
        <f>'Info '!C2</f>
        <v>JSC Pave Bank Georgia</v>
      </c>
    </row>
    <row r="2" spans="1:4" s="126" customFormat="1" ht="15.75" customHeight="1">
      <c r="A2" s="126" t="s">
        <v>31</v>
      </c>
      <c r="B2" s="241">
        <f>'1. key ratios '!B2</f>
        <v>45838</v>
      </c>
    </row>
    <row r="3" spans="1:4" s="126" customFormat="1" ht="15.75" customHeight="1"/>
    <row r="4" spans="1:4" ht="14.4" thickBot="1">
      <c r="A4" s="128" t="s">
        <v>268</v>
      </c>
      <c r="B4" s="204" t="s">
        <v>269</v>
      </c>
    </row>
    <row r="5" spans="1:4" s="133" customFormat="1" ht="12.75" customHeight="1">
      <c r="A5" s="227"/>
      <c r="B5" s="228" t="s">
        <v>272</v>
      </c>
      <c r="C5" s="197" t="s">
        <v>270</v>
      </c>
      <c r="D5" s="198" t="s">
        <v>271</v>
      </c>
    </row>
    <row r="6" spans="1:4" s="205" customFormat="1">
      <c r="A6" s="199">
        <v>1</v>
      </c>
      <c r="B6" s="223" t="s">
        <v>273</v>
      </c>
      <c r="C6" s="223"/>
      <c r="D6" s="200"/>
    </row>
    <row r="7" spans="1:4" s="205" customFormat="1">
      <c r="A7" s="201" t="s">
        <v>259</v>
      </c>
      <c r="B7" s="224" t="s">
        <v>274</v>
      </c>
      <c r="C7" s="217">
        <v>4.4999999999999998E-2</v>
      </c>
      <c r="D7" s="630">
        <f>C7*'5. RWA '!$C$13</f>
        <v>986766.81091919995</v>
      </c>
    </row>
    <row r="8" spans="1:4" s="205" customFormat="1">
      <c r="A8" s="201" t="s">
        <v>260</v>
      </c>
      <c r="B8" s="224" t="s">
        <v>275</v>
      </c>
      <c r="C8" s="218">
        <v>0.06</v>
      </c>
      <c r="D8" s="630">
        <f>C8*'5. RWA '!$C$13</f>
        <v>1315689.0812255999</v>
      </c>
    </row>
    <row r="9" spans="1:4" s="205" customFormat="1">
      <c r="A9" s="201" t="s">
        <v>261</v>
      </c>
      <c r="B9" s="224" t="s">
        <v>276</v>
      </c>
      <c r="C9" s="218">
        <v>0.08</v>
      </c>
      <c r="D9" s="630">
        <f>C9*'5. RWA '!$C$13</f>
        <v>1754252.1083008</v>
      </c>
    </row>
    <row r="10" spans="1:4" s="205" customFormat="1">
      <c r="A10" s="199" t="s">
        <v>262</v>
      </c>
      <c r="B10" s="223" t="s">
        <v>277</v>
      </c>
      <c r="C10" s="219"/>
      <c r="D10" s="631"/>
    </row>
    <row r="11" spans="1:4" s="206" customFormat="1">
      <c r="A11" s="202" t="s">
        <v>263</v>
      </c>
      <c r="B11" s="216" t="s">
        <v>747</v>
      </c>
      <c r="C11" s="220">
        <v>2.5000000000000001E-2</v>
      </c>
      <c r="D11" s="630">
        <f>C11*'5. RWA '!$C$13</f>
        <v>548203.78384400008</v>
      </c>
    </row>
    <row r="12" spans="1:4" s="206" customFormat="1">
      <c r="A12" s="202" t="s">
        <v>264</v>
      </c>
      <c r="B12" s="216" t="s">
        <v>278</v>
      </c>
      <c r="C12" s="220">
        <v>5.0000000000000001E-3</v>
      </c>
      <c r="D12" s="630">
        <f>C12*'5. RWA '!$C$13</f>
        <v>109640.7567688</v>
      </c>
    </row>
    <row r="13" spans="1:4" s="206" customFormat="1">
      <c r="A13" s="202" t="s">
        <v>265</v>
      </c>
      <c r="B13" s="216" t="s">
        <v>279</v>
      </c>
      <c r="C13" s="220">
        <v>0</v>
      </c>
      <c r="D13" s="630">
        <f>C13*'5. RWA '!$C$13</f>
        <v>0</v>
      </c>
    </row>
    <row r="14" spans="1:4" s="206" customFormat="1">
      <c r="A14" s="199" t="s">
        <v>266</v>
      </c>
      <c r="B14" s="223" t="s">
        <v>326</v>
      </c>
      <c r="C14" s="221"/>
      <c r="D14" s="631"/>
    </row>
    <row r="15" spans="1:4" s="206" customFormat="1">
      <c r="A15" s="202">
        <v>3.1</v>
      </c>
      <c r="B15" s="216" t="s">
        <v>284</v>
      </c>
      <c r="C15" s="804">
        <v>2.0556240865361804E-3</v>
      </c>
      <c r="D15" s="805">
        <v>45076.036096000011</v>
      </c>
    </row>
    <row r="16" spans="1:4" s="206" customFormat="1">
      <c r="A16" s="202">
        <v>3.2</v>
      </c>
      <c r="B16" s="216" t="s">
        <v>285</v>
      </c>
      <c r="C16" s="804">
        <v>2.7530679730395267E-3</v>
      </c>
      <c r="D16" s="805">
        <v>60369.691199999994</v>
      </c>
    </row>
    <row r="17" spans="1:4" s="205" customFormat="1">
      <c r="A17" s="202">
        <v>3.3</v>
      </c>
      <c r="B17" s="216" t="s">
        <v>286</v>
      </c>
      <c r="C17" s="804">
        <v>3.6707572973860357E-3</v>
      </c>
      <c r="D17" s="805">
        <v>80492.921600000001</v>
      </c>
    </row>
    <row r="18" spans="1:4" s="133" customFormat="1" ht="12.75" customHeight="1">
      <c r="A18" s="225"/>
      <c r="B18" s="226" t="s">
        <v>325</v>
      </c>
      <c r="C18" s="222" t="s">
        <v>270</v>
      </c>
      <c r="D18" s="632" t="s">
        <v>271</v>
      </c>
    </row>
    <row r="19" spans="1:4" s="205" customFormat="1">
      <c r="A19" s="203">
        <v>4</v>
      </c>
      <c r="B19" s="216" t="s">
        <v>280</v>
      </c>
      <c r="C19" s="804">
        <v>7.7055624086536184E-2</v>
      </c>
      <c r="D19" s="805">
        <v>1689687.3876280002</v>
      </c>
    </row>
    <row r="20" spans="1:4" s="205" customFormat="1">
      <c r="A20" s="203">
        <v>5</v>
      </c>
      <c r="B20" s="216" t="s">
        <v>90</v>
      </c>
      <c r="C20" s="804">
        <v>9.2753067973039519E-2</v>
      </c>
      <c r="D20" s="805">
        <v>2033903.3130383999</v>
      </c>
    </row>
    <row r="21" spans="1:4" s="205" customFormat="1" ht="14.4" thickBot="1">
      <c r="A21" s="207" t="s">
        <v>267</v>
      </c>
      <c r="B21" s="208" t="s">
        <v>281</v>
      </c>
      <c r="C21" s="806">
        <v>0.11367075729738603</v>
      </c>
      <c r="D21" s="807">
        <v>2492589.5705136</v>
      </c>
    </row>
    <row r="23" spans="1:4">
      <c r="B23" s="167"/>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85" zoomScaleNormal="85" workbookViewId="0">
      <selection activeCell="B28" sqref="B28"/>
    </sheetView>
  </sheetViews>
  <sheetFormatPr defaultRowHeight="14.4"/>
  <cols>
    <col min="1" max="1" width="107.109375" bestFit="1" customWidth="1"/>
    <col min="2" max="2" width="50.88671875" bestFit="1" customWidth="1"/>
    <col min="3" max="3" width="28.109375" bestFit="1" customWidth="1"/>
    <col min="4" max="7" width="28.109375" customWidth="1"/>
  </cols>
  <sheetData>
    <row r="1" spans="1:3">
      <c r="A1" s="417" t="str">
        <f>'9.1. Capital Requirements'!A1</f>
        <v>Bank:</v>
      </c>
      <c r="B1" s="418" t="str">
        <f>'Info '!C2</f>
        <v>JSC Pave Bank Georgia</v>
      </c>
    </row>
    <row r="2" spans="1:3">
      <c r="A2" s="417" t="str">
        <f>'9.1. Capital Requirements'!A2</f>
        <v>Date:</v>
      </c>
      <c r="B2" s="419">
        <f>'1. key ratios '!B2</f>
        <v>45838</v>
      </c>
    </row>
    <row r="3" spans="1:3">
      <c r="A3" s="420" t="s">
        <v>675</v>
      </c>
      <c r="B3" s="421" t="s">
        <v>676</v>
      </c>
    </row>
    <row r="4" spans="1:3" ht="15" thickBot="1"/>
    <row r="5" spans="1:3">
      <c r="A5" s="422"/>
      <c r="B5" s="423" t="s">
        <v>677</v>
      </c>
      <c r="C5" s="454"/>
    </row>
    <row r="6" spans="1:3">
      <c r="A6" s="424" t="s">
        <v>697</v>
      </c>
      <c r="B6" s="425">
        <f>SUM(B7,B11)</f>
        <v>0</v>
      </c>
      <c r="C6" s="454"/>
    </row>
    <row r="7" spans="1:3" ht="15.6">
      <c r="A7" s="424" t="s">
        <v>683</v>
      </c>
      <c r="B7" s="425">
        <f>SUM(B8:B10)</f>
        <v>0</v>
      </c>
      <c r="C7" s="454"/>
    </row>
    <row r="8" spans="1:3">
      <c r="A8" s="426" t="s">
        <v>678</v>
      </c>
      <c r="B8" s="427"/>
      <c r="C8" s="454"/>
    </row>
    <row r="9" spans="1:3">
      <c r="A9" s="426" t="s">
        <v>679</v>
      </c>
      <c r="B9" s="427"/>
      <c r="C9" s="454"/>
    </row>
    <row r="10" spans="1:3">
      <c r="A10" s="426" t="s">
        <v>680</v>
      </c>
      <c r="B10" s="427"/>
      <c r="C10" s="454"/>
    </row>
    <row r="11" spans="1:3">
      <c r="A11" s="424" t="s">
        <v>684</v>
      </c>
      <c r="B11" s="425">
        <f>SUM(B12:B13)</f>
        <v>0</v>
      </c>
      <c r="C11" s="454"/>
    </row>
    <row r="12" spans="1:3" ht="15.6">
      <c r="A12" s="426" t="s">
        <v>703</v>
      </c>
      <c r="B12" s="427">
        <v>0</v>
      </c>
      <c r="C12" s="454"/>
    </row>
    <row r="13" spans="1:3" ht="15.6">
      <c r="A13" s="426" t="s">
        <v>685</v>
      </c>
      <c r="B13" s="427">
        <v>0</v>
      </c>
      <c r="C13" s="454"/>
    </row>
    <row r="14" spans="1:3">
      <c r="A14" s="424" t="s">
        <v>686</v>
      </c>
      <c r="B14" s="425">
        <f>SUM(B15:B16)</f>
        <v>0</v>
      </c>
      <c r="C14" s="454"/>
    </row>
    <row r="15" spans="1:3">
      <c r="A15" s="428" t="s">
        <v>687</v>
      </c>
      <c r="B15" s="427">
        <v>0</v>
      </c>
      <c r="C15" s="454"/>
    </row>
    <row r="16" spans="1:3">
      <c r="A16" s="428" t="s">
        <v>688</v>
      </c>
      <c r="B16" s="427">
        <f>B7</f>
        <v>0</v>
      </c>
      <c r="C16" s="454"/>
    </row>
    <row r="17" spans="1:5">
      <c r="A17" s="424" t="s">
        <v>691</v>
      </c>
      <c r="B17" s="425"/>
      <c r="C17" s="454"/>
    </row>
    <row r="18" spans="1:5">
      <c r="A18" s="428" t="s">
        <v>689</v>
      </c>
      <c r="B18" s="427"/>
      <c r="C18" s="454"/>
    </row>
    <row r="19" spans="1:5">
      <c r="A19" s="428" t="s">
        <v>690</v>
      </c>
      <c r="B19" s="427"/>
      <c r="C19" s="454"/>
    </row>
    <row r="20" spans="1:5">
      <c r="A20" s="424" t="s">
        <v>705</v>
      </c>
      <c r="B20" s="425"/>
      <c r="C20" s="454"/>
    </row>
    <row r="21" spans="1:5">
      <c r="A21" s="429" t="s">
        <v>692</v>
      </c>
      <c r="B21" s="430"/>
      <c r="C21" s="454"/>
    </row>
    <row r="22" spans="1:5">
      <c r="A22" s="429" t="s">
        <v>709</v>
      </c>
      <c r="B22" s="430"/>
      <c r="C22" s="454"/>
    </row>
    <row r="23" spans="1:5" ht="15" thickBot="1">
      <c r="A23" s="431" t="s">
        <v>693</v>
      </c>
      <c r="B23" s="432">
        <f>IFERROR(B6/B14,0)</f>
        <v>0</v>
      </c>
    </row>
    <row r="24" spans="1:5" ht="16.5" customHeight="1">
      <c r="A24" s="433" t="s">
        <v>681</v>
      </c>
      <c r="B24" s="434"/>
      <c r="C24" s="434"/>
      <c r="D24" s="434"/>
      <c r="E24" s="434"/>
    </row>
    <row r="25" spans="1:5" ht="25.5" customHeight="1">
      <c r="A25" s="433" t="s">
        <v>702</v>
      </c>
    </row>
    <row r="26" spans="1:5" ht="42.6" customHeight="1">
      <c r="A26" s="433" t="s">
        <v>704</v>
      </c>
      <c r="B26" s="128"/>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A2" sqref="A2"/>
    </sheetView>
  </sheetViews>
  <sheetFormatPr defaultRowHeight="14.4"/>
  <cols>
    <col min="1" max="1" width="56.88671875" customWidth="1"/>
    <col min="2" max="2" width="28.109375" bestFit="1" customWidth="1"/>
    <col min="3" max="6" width="28.109375" customWidth="1"/>
  </cols>
  <sheetData>
    <row r="1" spans="1:7">
      <c r="A1" s="417" t="s">
        <v>30</v>
      </c>
      <c r="B1" s="418" t="str">
        <f>'Info '!C2</f>
        <v>JSC Pave Bank Georgia</v>
      </c>
      <c r="C1" s="128"/>
    </row>
    <row r="2" spans="1:7">
      <c r="A2" s="417" t="s">
        <v>31</v>
      </c>
      <c r="B2" s="419">
        <f>'1. key ratios '!B2</f>
        <v>45838</v>
      </c>
      <c r="C2" s="128"/>
    </row>
    <row r="3" spans="1:7">
      <c r="A3" s="420" t="s">
        <v>682</v>
      </c>
      <c r="B3" s="421" t="s">
        <v>676</v>
      </c>
      <c r="C3" s="128"/>
    </row>
    <row r="5" spans="1:7">
      <c r="A5" s="435"/>
    </row>
    <row r="6" spans="1:7" ht="15" thickBot="1">
      <c r="A6" s="436"/>
      <c r="B6" s="436"/>
      <c r="C6" s="436"/>
      <c r="D6" s="436"/>
      <c r="E6" s="436"/>
      <c r="F6" s="436"/>
    </row>
    <row r="7" spans="1:7">
      <c r="A7" s="711"/>
      <c r="B7" s="713" t="s">
        <v>708</v>
      </c>
      <c r="C7" s="713"/>
      <c r="D7" s="713"/>
      <c r="E7" s="713"/>
      <c r="F7" s="714" t="s">
        <v>64</v>
      </c>
    </row>
    <row r="8" spans="1:7">
      <c r="A8" s="712"/>
      <c r="B8" s="437" t="s">
        <v>694</v>
      </c>
      <c r="C8" s="437" t="s">
        <v>695</v>
      </c>
      <c r="D8" s="437" t="s">
        <v>696</v>
      </c>
      <c r="E8" s="437" t="s">
        <v>706</v>
      </c>
      <c r="F8" s="715"/>
    </row>
    <row r="9" spans="1:7">
      <c r="A9" s="438" t="s">
        <v>697</v>
      </c>
      <c r="B9" s="439">
        <f>B13+B17</f>
        <v>0</v>
      </c>
      <c r="C9" s="439">
        <f t="shared" ref="C9:E9" si="0">C13+C17</f>
        <v>0</v>
      </c>
      <c r="D9" s="439">
        <f t="shared" si="0"/>
        <v>0</v>
      </c>
      <c r="E9" s="439">
        <f t="shared" si="0"/>
        <v>0</v>
      </c>
      <c r="F9" s="440">
        <f>F13+F17</f>
        <v>0</v>
      </c>
    </row>
    <row r="10" spans="1:7">
      <c r="A10" s="441" t="s">
        <v>699</v>
      </c>
      <c r="B10" s="442">
        <f t="shared" ref="B10:E12" si="1">B14+B18</f>
        <v>0</v>
      </c>
      <c r="C10" s="442">
        <f t="shared" si="1"/>
        <v>0</v>
      </c>
      <c r="D10" s="442">
        <f t="shared" si="1"/>
        <v>0</v>
      </c>
      <c r="E10" s="442">
        <f t="shared" si="1"/>
        <v>0</v>
      </c>
      <c r="F10" s="440">
        <f>SUM(B10:E10)</f>
        <v>0</v>
      </c>
      <c r="G10" s="454"/>
    </row>
    <row r="11" spans="1:7">
      <c r="A11" s="441" t="s">
        <v>707</v>
      </c>
      <c r="B11" s="442">
        <f t="shared" si="1"/>
        <v>0</v>
      </c>
      <c r="C11" s="442">
        <f t="shared" si="1"/>
        <v>0</v>
      </c>
      <c r="D11" s="442">
        <f t="shared" si="1"/>
        <v>0</v>
      </c>
      <c r="E11" s="442">
        <f t="shared" si="1"/>
        <v>0</v>
      </c>
      <c r="F11" s="440">
        <f t="shared" ref="F11:F12" si="2">SUM(B11:E11)</f>
        <v>0</v>
      </c>
      <c r="G11" s="454"/>
    </row>
    <row r="12" spans="1:7">
      <c r="A12" s="443" t="s">
        <v>698</v>
      </c>
      <c r="B12" s="442">
        <f t="shared" si="1"/>
        <v>0</v>
      </c>
      <c r="C12" s="442">
        <f t="shared" si="1"/>
        <v>0</v>
      </c>
      <c r="D12" s="442">
        <f t="shared" si="1"/>
        <v>0</v>
      </c>
      <c r="E12" s="442">
        <f t="shared" si="1"/>
        <v>0</v>
      </c>
      <c r="F12" s="440">
        <f t="shared" si="2"/>
        <v>0</v>
      </c>
      <c r="G12" s="454"/>
    </row>
    <row r="13" spans="1:7">
      <c r="A13" s="444" t="s">
        <v>688</v>
      </c>
      <c r="B13" s="445"/>
      <c r="C13" s="445"/>
      <c r="D13" s="445"/>
      <c r="E13" s="445"/>
      <c r="F13" s="446"/>
    </row>
    <row r="14" spans="1:7">
      <c r="A14" s="441" t="s">
        <v>699</v>
      </c>
      <c r="B14" s="447">
        <v>0</v>
      </c>
      <c r="C14" s="447">
        <v>0</v>
      </c>
      <c r="D14" s="447">
        <v>0</v>
      </c>
      <c r="E14" s="447">
        <v>0</v>
      </c>
      <c r="F14" s="448">
        <v>0</v>
      </c>
    </row>
    <row r="15" spans="1:7">
      <c r="A15" s="441" t="s">
        <v>707</v>
      </c>
      <c r="B15" s="447">
        <v>0</v>
      </c>
      <c r="C15" s="447">
        <v>0</v>
      </c>
      <c r="D15" s="447">
        <v>0</v>
      </c>
      <c r="E15" s="447">
        <v>0</v>
      </c>
      <c r="F15" s="448">
        <v>0</v>
      </c>
    </row>
    <row r="16" spans="1:7">
      <c r="A16" s="443" t="s">
        <v>698</v>
      </c>
      <c r="B16" s="447">
        <v>0</v>
      </c>
      <c r="C16" s="447">
        <v>0</v>
      </c>
      <c r="D16" s="447">
        <v>0</v>
      </c>
      <c r="E16" s="447">
        <v>0</v>
      </c>
      <c r="F16" s="448">
        <v>0</v>
      </c>
    </row>
    <row r="17" spans="1:6">
      <c r="A17" s="444" t="s">
        <v>684</v>
      </c>
      <c r="B17" s="445"/>
      <c r="C17" s="445"/>
      <c r="D17" s="445"/>
      <c r="E17" s="445"/>
      <c r="F17" s="448"/>
    </row>
    <row r="18" spans="1:6">
      <c r="A18" s="441" t="s">
        <v>699</v>
      </c>
      <c r="B18" s="447">
        <v>0</v>
      </c>
      <c r="C18" s="447">
        <v>0</v>
      </c>
      <c r="D18" s="447">
        <v>0</v>
      </c>
      <c r="E18" s="447">
        <v>0</v>
      </c>
      <c r="F18" s="448">
        <v>0</v>
      </c>
    </row>
    <row r="19" spans="1:6">
      <c r="A19" s="441" t="s">
        <v>707</v>
      </c>
      <c r="B19" s="447">
        <v>0</v>
      </c>
      <c r="C19" s="447">
        <v>0</v>
      </c>
      <c r="D19" s="447">
        <v>0</v>
      </c>
      <c r="E19" s="447">
        <v>0</v>
      </c>
      <c r="F19" s="448">
        <v>0</v>
      </c>
    </row>
    <row r="20" spans="1:6" ht="15" thickBot="1">
      <c r="A20" s="443" t="s">
        <v>698</v>
      </c>
      <c r="B20" s="449">
        <v>0</v>
      </c>
      <c r="C20" s="449">
        <v>0</v>
      </c>
      <c r="D20" s="449">
        <v>0</v>
      </c>
      <c r="E20" s="449">
        <v>0</v>
      </c>
      <c r="F20" s="450">
        <v>0</v>
      </c>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H20" sqref="H20"/>
    </sheetView>
  </sheetViews>
  <sheetFormatPr defaultColWidth="9.109375" defaultRowHeight="13.8"/>
  <cols>
    <col min="1" max="1" width="10.88671875" style="4" customWidth="1"/>
    <col min="2" max="2" width="91.88671875" style="4" customWidth="1"/>
    <col min="3" max="3" width="53.109375" style="4" customWidth="1"/>
    <col min="4" max="4" width="32.109375" style="4" customWidth="1"/>
    <col min="5" max="5" width="9.44140625" style="5" customWidth="1"/>
    <col min="6" max="16384" width="9.109375" style="5"/>
  </cols>
  <sheetData>
    <row r="1" spans="1:6">
      <c r="A1" s="2" t="s">
        <v>30</v>
      </c>
      <c r="B1" s="3" t="str">
        <f>'Info '!C2</f>
        <v>JSC Pave Bank Georgia</v>
      </c>
      <c r="E1" s="4"/>
      <c r="F1" s="4"/>
    </row>
    <row r="2" spans="1:6" s="2" customFormat="1" ht="15.75" customHeight="1">
      <c r="A2" s="2" t="s">
        <v>31</v>
      </c>
      <c r="B2" s="241">
        <f>'1. key ratios '!B2</f>
        <v>45838</v>
      </c>
    </row>
    <row r="3" spans="1:6" s="2" customFormat="1" ht="15.75" customHeight="1">
      <c r="A3" s="73"/>
    </row>
    <row r="4" spans="1:6" s="2" customFormat="1" ht="15.75" customHeight="1" thickBot="1">
      <c r="A4" s="2" t="s">
        <v>47</v>
      </c>
      <c r="B4" s="124" t="s">
        <v>165</v>
      </c>
      <c r="D4" s="20" t="s">
        <v>35</v>
      </c>
    </row>
    <row r="5" spans="1:6" ht="26.4">
      <c r="A5" s="633" t="s">
        <v>6</v>
      </c>
      <c r="B5" s="634" t="s">
        <v>205</v>
      </c>
      <c r="C5" s="635" t="s">
        <v>624</v>
      </c>
      <c r="D5" s="636" t="s">
        <v>49</v>
      </c>
    </row>
    <row r="6" spans="1:6" ht="14.4">
      <c r="A6" s="619">
        <v>1</v>
      </c>
      <c r="B6" s="620" t="s">
        <v>525</v>
      </c>
      <c r="C6" s="637">
        <f>SUM(C7:C9)</f>
        <v>34699484.32</v>
      </c>
      <c r="D6" s="638"/>
      <c r="E6" s="74"/>
    </row>
    <row r="7" spans="1:6" ht="14.4">
      <c r="A7" s="619">
        <v>1.1000000000000001</v>
      </c>
      <c r="B7" s="621" t="s">
        <v>526</v>
      </c>
      <c r="C7" s="637">
        <v>0</v>
      </c>
      <c r="D7" s="75" t="s">
        <v>757</v>
      </c>
      <c r="E7" s="74"/>
    </row>
    <row r="8" spans="1:6" ht="14.4">
      <c r="A8" s="619">
        <v>1.2</v>
      </c>
      <c r="B8" s="621" t="s">
        <v>527</v>
      </c>
      <c r="C8" s="637">
        <v>16703832.310000001</v>
      </c>
      <c r="D8" s="75" t="s">
        <v>757</v>
      </c>
      <c r="E8" s="74"/>
    </row>
    <row r="9" spans="1:6" ht="14.4">
      <c r="A9" s="619">
        <v>1.3</v>
      </c>
      <c r="B9" s="621" t="s">
        <v>528</v>
      </c>
      <c r="C9" s="637">
        <v>17995652.010000002</v>
      </c>
      <c r="D9" s="75" t="s">
        <v>757</v>
      </c>
      <c r="E9" s="74"/>
    </row>
    <row r="10" spans="1:6" ht="14.4">
      <c r="A10" s="619">
        <v>2</v>
      </c>
      <c r="B10" s="292" t="s">
        <v>529</v>
      </c>
      <c r="C10" s="637">
        <v>0</v>
      </c>
      <c r="D10" s="75" t="s">
        <v>757</v>
      </c>
      <c r="E10" s="74"/>
    </row>
    <row r="11" spans="1:6" ht="14.4">
      <c r="A11" s="619">
        <v>2.1</v>
      </c>
      <c r="B11" s="622" t="s">
        <v>530</v>
      </c>
      <c r="C11" s="637">
        <v>0</v>
      </c>
      <c r="D11" s="313" t="s">
        <v>757</v>
      </c>
      <c r="E11" s="76"/>
    </row>
    <row r="12" spans="1:6" ht="14.4">
      <c r="A12" s="619">
        <v>3</v>
      </c>
      <c r="B12" s="293" t="s">
        <v>531</v>
      </c>
      <c r="C12" s="637">
        <v>0</v>
      </c>
      <c r="D12" s="313" t="s">
        <v>757</v>
      </c>
      <c r="E12" s="76"/>
    </row>
    <row r="13" spans="1:6" ht="14.4">
      <c r="A13" s="619">
        <v>4</v>
      </c>
      <c r="B13" s="294" t="s">
        <v>532</v>
      </c>
      <c r="C13" s="637">
        <v>0</v>
      </c>
      <c r="D13" s="313" t="s">
        <v>757</v>
      </c>
      <c r="E13" s="76"/>
    </row>
    <row r="14" spans="1:6" ht="14.4">
      <c r="A14" s="619">
        <v>5</v>
      </c>
      <c r="B14" s="295" t="s">
        <v>533</v>
      </c>
      <c r="C14" s="637">
        <f>SUM(C15:C17)</f>
        <v>0</v>
      </c>
      <c r="D14" s="313"/>
      <c r="E14" s="76"/>
    </row>
    <row r="15" spans="1:6" ht="14.4">
      <c r="A15" s="619">
        <v>5.0999999999999996</v>
      </c>
      <c r="B15" s="296" t="s">
        <v>534</v>
      </c>
      <c r="C15" s="637">
        <v>0</v>
      </c>
      <c r="D15" s="313" t="s">
        <v>757</v>
      </c>
      <c r="E15" s="74"/>
    </row>
    <row r="16" spans="1:6" ht="14.4">
      <c r="A16" s="619">
        <v>5.2</v>
      </c>
      <c r="B16" s="296" t="s">
        <v>535</v>
      </c>
      <c r="C16" s="637">
        <v>0</v>
      </c>
      <c r="D16" s="75" t="s">
        <v>757</v>
      </c>
      <c r="E16" s="74"/>
    </row>
    <row r="17" spans="1:5" ht="14.4">
      <c r="A17" s="619">
        <v>5.3</v>
      </c>
      <c r="B17" s="297" t="s">
        <v>536</v>
      </c>
      <c r="C17" s="637">
        <v>0</v>
      </c>
      <c r="D17" s="75" t="s">
        <v>757</v>
      </c>
      <c r="E17" s="74"/>
    </row>
    <row r="18" spans="1:5" ht="14.4">
      <c r="A18" s="619">
        <v>6</v>
      </c>
      <c r="B18" s="293" t="s">
        <v>537</v>
      </c>
      <c r="C18" s="637">
        <f>SUM(C19:C20)</f>
        <v>16310457.24</v>
      </c>
      <c r="D18" s="75"/>
      <c r="E18" s="74"/>
    </row>
    <row r="19" spans="1:5" ht="14.4">
      <c r="A19" s="619">
        <v>6.1</v>
      </c>
      <c r="B19" s="296" t="s">
        <v>535</v>
      </c>
      <c r="C19" s="637">
        <v>16310457.24</v>
      </c>
      <c r="D19" s="75" t="s">
        <v>757</v>
      </c>
      <c r="E19" s="74"/>
    </row>
    <row r="20" spans="1:5" ht="14.4">
      <c r="A20" s="619">
        <v>6.2</v>
      </c>
      <c r="B20" s="297" t="s">
        <v>536</v>
      </c>
      <c r="C20" s="637">
        <v>0</v>
      </c>
      <c r="D20" s="75" t="s">
        <v>757</v>
      </c>
      <c r="E20" s="74"/>
    </row>
    <row r="21" spans="1:5" ht="14.4">
      <c r="A21" s="619">
        <v>7</v>
      </c>
      <c r="B21" s="292" t="s">
        <v>538</v>
      </c>
      <c r="C21" s="637">
        <v>0</v>
      </c>
      <c r="D21" s="75" t="s">
        <v>757</v>
      </c>
      <c r="E21" s="74"/>
    </row>
    <row r="22" spans="1:5" ht="14.4">
      <c r="A22" s="619">
        <v>8</v>
      </c>
      <c r="B22" s="298" t="s">
        <v>539</v>
      </c>
      <c r="C22" s="637">
        <v>0</v>
      </c>
      <c r="D22" s="75" t="s">
        <v>757</v>
      </c>
      <c r="E22" s="74"/>
    </row>
    <row r="23" spans="1:5" ht="14.4">
      <c r="A23" s="619">
        <v>9</v>
      </c>
      <c r="B23" s="294" t="s">
        <v>540</v>
      </c>
      <c r="C23" s="637">
        <f>SUM(C24:C25)</f>
        <v>21665.210000000003</v>
      </c>
      <c r="D23" s="314"/>
      <c r="E23" s="74"/>
    </row>
    <row r="24" spans="1:5" ht="14.4">
      <c r="A24" s="619">
        <v>9.1</v>
      </c>
      <c r="B24" s="296" t="s">
        <v>541</v>
      </c>
      <c r="C24" s="637">
        <v>21665.210000000003</v>
      </c>
      <c r="D24" s="77" t="s">
        <v>757</v>
      </c>
      <c r="E24" s="74"/>
    </row>
    <row r="25" spans="1:5" ht="14.4">
      <c r="A25" s="619">
        <v>9.1999999999999993</v>
      </c>
      <c r="B25" s="296" t="s">
        <v>542</v>
      </c>
      <c r="C25" s="637">
        <v>0</v>
      </c>
      <c r="D25" s="639" t="s">
        <v>757</v>
      </c>
      <c r="E25" s="78"/>
    </row>
    <row r="26" spans="1:5" ht="14.4">
      <c r="A26" s="619">
        <v>10</v>
      </c>
      <c r="B26" s="294" t="s">
        <v>543</v>
      </c>
      <c r="C26" s="637">
        <f>SUM(C27:C28)</f>
        <v>255890.83000000002</v>
      </c>
      <c r="D26" s="416" t="s">
        <v>665</v>
      </c>
      <c r="E26" s="74"/>
    </row>
    <row r="27" spans="1:5" ht="14.4">
      <c r="A27" s="619">
        <v>10.1</v>
      </c>
      <c r="B27" s="296" t="s">
        <v>544</v>
      </c>
      <c r="C27" s="637">
        <v>0</v>
      </c>
      <c r="D27" s="75" t="s">
        <v>757</v>
      </c>
      <c r="E27" s="74"/>
    </row>
    <row r="28" spans="1:5" ht="14.4">
      <c r="A28" s="619">
        <v>10.199999999999999</v>
      </c>
      <c r="B28" s="296" t="s">
        <v>545</v>
      </c>
      <c r="C28" s="637">
        <v>255890.83000000002</v>
      </c>
      <c r="D28" s="75" t="s">
        <v>757</v>
      </c>
      <c r="E28" s="74"/>
    </row>
    <row r="29" spans="1:5" ht="14.4">
      <c r="A29" s="619">
        <v>11</v>
      </c>
      <c r="B29" s="294" t="s">
        <v>546</v>
      </c>
      <c r="C29" s="637">
        <f>SUM(C30:C31)</f>
        <v>0</v>
      </c>
      <c r="D29" s="75"/>
      <c r="E29" s="74"/>
    </row>
    <row r="30" spans="1:5" ht="14.4">
      <c r="A30" s="619">
        <v>11.1</v>
      </c>
      <c r="B30" s="296" t="s">
        <v>547</v>
      </c>
      <c r="C30" s="637">
        <v>0</v>
      </c>
      <c r="D30" s="75" t="s">
        <v>757</v>
      </c>
      <c r="E30" s="74"/>
    </row>
    <row r="31" spans="1:5" ht="14.4">
      <c r="A31" s="619">
        <v>11.2</v>
      </c>
      <c r="B31" s="296" t="s">
        <v>548</v>
      </c>
      <c r="C31" s="637">
        <v>0</v>
      </c>
      <c r="D31" s="75" t="s">
        <v>757</v>
      </c>
      <c r="E31" s="74"/>
    </row>
    <row r="32" spans="1:5" ht="14.4">
      <c r="A32" s="619">
        <v>13</v>
      </c>
      <c r="B32" s="294" t="s">
        <v>549</v>
      </c>
      <c r="C32" s="637">
        <v>1078721.07</v>
      </c>
      <c r="D32" s="75" t="s">
        <v>757</v>
      </c>
      <c r="E32" s="74"/>
    </row>
    <row r="33" spans="1:5" ht="14.4">
      <c r="A33" s="619">
        <v>13.1</v>
      </c>
      <c r="B33" s="623" t="s">
        <v>550</v>
      </c>
      <c r="C33" s="637">
        <v>0</v>
      </c>
      <c r="D33" s="75" t="s">
        <v>757</v>
      </c>
      <c r="E33" s="74"/>
    </row>
    <row r="34" spans="1:5" ht="14.4">
      <c r="A34" s="619">
        <v>13.2</v>
      </c>
      <c r="B34" s="623" t="s">
        <v>551</v>
      </c>
      <c r="C34" s="637">
        <v>0</v>
      </c>
      <c r="D34" s="77" t="s">
        <v>757</v>
      </c>
      <c r="E34" s="74"/>
    </row>
    <row r="35" spans="1:5" ht="14.4">
      <c r="A35" s="619">
        <v>14</v>
      </c>
      <c r="B35" s="640" t="s">
        <v>552</v>
      </c>
      <c r="C35" s="637">
        <f>SUM(C6,C10,C12,C13,C14,C18,C21,C22,C23,C26,C29,C32)</f>
        <v>52366218.670000002</v>
      </c>
      <c r="D35" s="77"/>
      <c r="E35" s="74"/>
    </row>
    <row r="36" spans="1:5" ht="14.4">
      <c r="A36" s="619"/>
      <c r="B36" s="641" t="s">
        <v>553</v>
      </c>
      <c r="C36" s="637">
        <v>0</v>
      </c>
      <c r="D36" s="79" t="s">
        <v>757</v>
      </c>
      <c r="E36" s="74"/>
    </row>
    <row r="37" spans="1:5" ht="14.4">
      <c r="A37" s="619">
        <v>15</v>
      </c>
      <c r="B37" s="299" t="s">
        <v>554</v>
      </c>
      <c r="C37" s="637">
        <v>0</v>
      </c>
      <c r="D37" s="639" t="s">
        <v>757</v>
      </c>
      <c r="E37" s="78"/>
    </row>
    <row r="38" spans="1:5" ht="14.4">
      <c r="A38" s="619">
        <v>15.1</v>
      </c>
      <c r="B38" s="622" t="s">
        <v>530</v>
      </c>
      <c r="C38" s="637">
        <v>0</v>
      </c>
      <c r="D38" s="75" t="s">
        <v>757</v>
      </c>
      <c r="E38" s="74"/>
    </row>
    <row r="39" spans="1:5" ht="14.4">
      <c r="A39" s="619">
        <v>16</v>
      </c>
      <c r="B39" s="292" t="s">
        <v>555</v>
      </c>
      <c r="C39" s="637">
        <v>0</v>
      </c>
      <c r="D39" s="75" t="s">
        <v>757</v>
      </c>
      <c r="E39" s="74"/>
    </row>
    <row r="40" spans="1:5" ht="14.4">
      <c r="A40" s="619">
        <v>17</v>
      </c>
      <c r="B40" s="292" t="s">
        <v>556</v>
      </c>
      <c r="C40" s="637">
        <f>SUM(C41:C44)</f>
        <v>42507031.890000008</v>
      </c>
      <c r="D40" s="75"/>
      <c r="E40" s="74"/>
    </row>
    <row r="41" spans="1:5" ht="14.4">
      <c r="A41" s="619">
        <v>17.100000000000001</v>
      </c>
      <c r="B41" s="300" t="s">
        <v>557</v>
      </c>
      <c r="C41" s="637">
        <v>41659931.770000011</v>
      </c>
      <c r="D41" s="75" t="s">
        <v>757</v>
      </c>
      <c r="E41" s="74"/>
    </row>
    <row r="42" spans="1:5" ht="14.4">
      <c r="A42" s="619">
        <v>17.2</v>
      </c>
      <c r="B42" s="621" t="s">
        <v>558</v>
      </c>
      <c r="C42" s="637">
        <v>847100.12</v>
      </c>
      <c r="D42" s="75" t="s">
        <v>757</v>
      </c>
      <c r="E42" s="74"/>
    </row>
    <row r="43" spans="1:5" ht="14.4">
      <c r="A43" s="619">
        <v>17.3</v>
      </c>
      <c r="B43" s="312" t="s">
        <v>559</v>
      </c>
      <c r="C43" s="637">
        <v>0</v>
      </c>
      <c r="D43" s="77" t="s">
        <v>757</v>
      </c>
      <c r="E43" s="74"/>
    </row>
    <row r="44" spans="1:5" ht="14.4">
      <c r="A44" s="619">
        <v>17.399999999999999</v>
      </c>
      <c r="B44" s="642" t="s">
        <v>560</v>
      </c>
      <c r="C44" s="637">
        <v>0</v>
      </c>
      <c r="D44" s="643" t="s">
        <v>757</v>
      </c>
      <c r="E44" s="74"/>
    </row>
    <row r="45" spans="1:5" ht="14.4">
      <c r="A45" s="619">
        <v>18</v>
      </c>
      <c r="B45" s="640" t="s">
        <v>561</v>
      </c>
      <c r="C45" s="637">
        <v>0</v>
      </c>
      <c r="D45" s="644" t="s">
        <v>757</v>
      </c>
      <c r="E45" s="78"/>
    </row>
    <row r="46" spans="1:5" ht="14.4">
      <c r="A46" s="619">
        <v>19</v>
      </c>
      <c r="B46" s="640" t="s">
        <v>562</v>
      </c>
      <c r="C46" s="637">
        <f>SUM(C47:C48)</f>
        <v>7461.04</v>
      </c>
      <c r="D46" s="645"/>
    </row>
    <row r="47" spans="1:5" ht="14.4">
      <c r="A47" s="619">
        <v>19.100000000000001</v>
      </c>
      <c r="B47" s="646" t="s">
        <v>563</v>
      </c>
      <c r="C47" s="637">
        <v>7461.04</v>
      </c>
      <c r="D47" s="645" t="s">
        <v>757</v>
      </c>
    </row>
    <row r="48" spans="1:5" ht="14.4">
      <c r="A48" s="619">
        <v>19.2</v>
      </c>
      <c r="B48" s="646" t="s">
        <v>564</v>
      </c>
      <c r="C48" s="637">
        <v>0</v>
      </c>
      <c r="D48" s="645" t="s">
        <v>757</v>
      </c>
    </row>
    <row r="49" spans="1:4" ht="14.4">
      <c r="A49" s="619">
        <v>20</v>
      </c>
      <c r="B49" s="647" t="s">
        <v>565</v>
      </c>
      <c r="C49" s="637">
        <v>0</v>
      </c>
      <c r="D49" s="645" t="s">
        <v>757</v>
      </c>
    </row>
    <row r="50" spans="1:4" ht="14.4">
      <c r="A50" s="619">
        <v>21</v>
      </c>
      <c r="B50" s="648" t="s">
        <v>566</v>
      </c>
      <c r="C50" s="637">
        <v>2317219.6299999994</v>
      </c>
      <c r="D50" s="645" t="s">
        <v>757</v>
      </c>
    </row>
    <row r="51" spans="1:4" ht="14.4">
      <c r="A51" s="619">
        <v>21.1</v>
      </c>
      <c r="B51" s="621" t="s">
        <v>567</v>
      </c>
      <c r="C51" s="637">
        <v>0</v>
      </c>
      <c r="D51" s="645" t="s">
        <v>757</v>
      </c>
    </row>
    <row r="52" spans="1:4" ht="14.4">
      <c r="A52" s="619">
        <v>22</v>
      </c>
      <c r="B52" s="649" t="s">
        <v>568</v>
      </c>
      <c r="C52" s="637">
        <f>SUM(C37,C39,C40,C45,C46,C49,C50)</f>
        <v>44831712.56000001</v>
      </c>
      <c r="D52" s="645"/>
    </row>
    <row r="53" spans="1:4" ht="14.4">
      <c r="A53" s="619"/>
      <c r="B53" s="641" t="s">
        <v>569</v>
      </c>
      <c r="C53" s="637"/>
      <c r="D53" s="645"/>
    </row>
    <row r="54" spans="1:4" ht="14.4">
      <c r="A54" s="619">
        <v>23</v>
      </c>
      <c r="B54" s="647" t="s">
        <v>570</v>
      </c>
      <c r="C54" s="637">
        <v>8052000</v>
      </c>
      <c r="D54" s="645" t="s">
        <v>757</v>
      </c>
    </row>
    <row r="55" spans="1:4" ht="14.4">
      <c r="A55" s="619">
        <v>24</v>
      </c>
      <c r="B55" s="647" t="s">
        <v>571</v>
      </c>
      <c r="C55" s="637">
        <v>0</v>
      </c>
      <c r="D55" s="645" t="s">
        <v>757</v>
      </c>
    </row>
    <row r="56" spans="1:4" ht="14.4">
      <c r="A56" s="619">
        <v>25</v>
      </c>
      <c r="B56" s="640" t="s">
        <v>572</v>
      </c>
      <c r="C56" s="637">
        <v>0</v>
      </c>
      <c r="D56" s="645" t="s">
        <v>757</v>
      </c>
    </row>
    <row r="57" spans="1:4" ht="14.4">
      <c r="A57" s="619">
        <v>26</v>
      </c>
      <c r="B57" s="640" t="s">
        <v>573</v>
      </c>
      <c r="C57" s="637">
        <v>0</v>
      </c>
      <c r="D57" s="645" t="s">
        <v>757</v>
      </c>
    </row>
    <row r="58" spans="1:4" ht="14.4">
      <c r="A58" s="619">
        <v>27</v>
      </c>
      <c r="B58" s="640" t="s">
        <v>574</v>
      </c>
      <c r="C58" s="637">
        <f>SUM(C59:C60)</f>
        <v>0</v>
      </c>
      <c r="D58" s="645"/>
    </row>
    <row r="59" spans="1:4" ht="14.4">
      <c r="A59" s="619">
        <v>27.1</v>
      </c>
      <c r="B59" s="642" t="s">
        <v>575</v>
      </c>
      <c r="C59" s="637">
        <v>0</v>
      </c>
      <c r="D59" s="645" t="s">
        <v>757</v>
      </c>
    </row>
    <row r="60" spans="1:4" ht="14.4">
      <c r="A60" s="619">
        <v>27.2</v>
      </c>
      <c r="B60" s="642" t="s">
        <v>576</v>
      </c>
      <c r="C60" s="637">
        <v>0</v>
      </c>
      <c r="D60" s="645" t="s">
        <v>757</v>
      </c>
    </row>
    <row r="61" spans="1:4" ht="14.4">
      <c r="A61" s="619">
        <v>28</v>
      </c>
      <c r="B61" s="650" t="s">
        <v>577</v>
      </c>
      <c r="C61" s="637">
        <v>0</v>
      </c>
      <c r="D61" s="645" t="s">
        <v>757</v>
      </c>
    </row>
    <row r="62" spans="1:4" ht="14.4">
      <c r="A62" s="619">
        <v>29</v>
      </c>
      <c r="B62" s="640" t="s">
        <v>578</v>
      </c>
      <c r="C62" s="637">
        <f>SUM(C63:C65)</f>
        <v>0</v>
      </c>
      <c r="D62" s="645"/>
    </row>
    <row r="63" spans="1:4" ht="14.4">
      <c r="A63" s="619">
        <v>29.1</v>
      </c>
      <c r="B63" s="651" t="s">
        <v>579</v>
      </c>
      <c r="C63" s="637">
        <v>0</v>
      </c>
      <c r="D63" s="645" t="s">
        <v>757</v>
      </c>
    </row>
    <row r="64" spans="1:4" ht="14.4">
      <c r="A64" s="619">
        <v>29.2</v>
      </c>
      <c r="B64" s="646" t="s">
        <v>580</v>
      </c>
      <c r="C64" s="637">
        <v>0</v>
      </c>
      <c r="D64" s="645" t="s">
        <v>757</v>
      </c>
    </row>
    <row r="65" spans="1:4" ht="14.4">
      <c r="A65" s="619">
        <v>29.3</v>
      </c>
      <c r="B65" s="646" t="s">
        <v>581</v>
      </c>
      <c r="C65" s="637">
        <v>0</v>
      </c>
      <c r="D65" s="645" t="s">
        <v>757</v>
      </c>
    </row>
    <row r="66" spans="1:4" ht="14.4">
      <c r="A66" s="619">
        <v>30</v>
      </c>
      <c r="B66" s="640" t="s">
        <v>582</v>
      </c>
      <c r="C66" s="637">
        <v>-517493.88999999897</v>
      </c>
      <c r="D66" s="645" t="s">
        <v>757</v>
      </c>
    </row>
    <row r="67" spans="1:4" ht="14.4">
      <c r="A67" s="619">
        <v>31</v>
      </c>
      <c r="B67" s="652" t="s">
        <v>583</v>
      </c>
      <c r="C67" s="637">
        <f>SUM(C54,C55,C56,C57,C58,C61,C62,C66)</f>
        <v>7534506.1100000013</v>
      </c>
      <c r="D67" s="645"/>
    </row>
    <row r="68" spans="1:4" ht="15" thickBot="1">
      <c r="A68" s="653">
        <v>32</v>
      </c>
      <c r="B68" s="654" t="s">
        <v>584</v>
      </c>
      <c r="C68" s="655">
        <f>SUM(C52,C67)</f>
        <v>52366218.670000009</v>
      </c>
      <c r="D68" s="656"/>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25" sqref="D25"/>
    </sheetView>
  </sheetViews>
  <sheetFormatPr defaultColWidth="9.109375" defaultRowHeight="13.2"/>
  <cols>
    <col min="1" max="1" width="10.4414062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109375" style="4" bestFit="1" customWidth="1"/>
    <col min="9" max="9" width="13" style="4" bestFit="1" customWidth="1"/>
    <col min="10" max="10" width="13.109375" style="4" bestFit="1" customWidth="1"/>
    <col min="11" max="11" width="13" style="4" bestFit="1" customWidth="1"/>
    <col min="12" max="16" width="13" style="19" bestFit="1" customWidth="1"/>
    <col min="17" max="17" width="14.88671875" style="19" customWidth="1"/>
    <col min="18" max="18" width="13" style="19" bestFit="1" customWidth="1"/>
    <col min="19" max="19" width="34.88671875" style="19" customWidth="1"/>
    <col min="20" max="16384" width="9.109375" style="19"/>
  </cols>
  <sheetData>
    <row r="1" spans="1:19">
      <c r="A1" s="2" t="s">
        <v>30</v>
      </c>
      <c r="B1" s="3" t="str">
        <f>'Info '!C2</f>
        <v>JSC Pave Bank Georgia</v>
      </c>
    </row>
    <row r="2" spans="1:19">
      <c r="A2" s="2" t="s">
        <v>31</v>
      </c>
      <c r="B2" s="241">
        <f>'1. key ratios '!B2</f>
        <v>45838</v>
      </c>
    </row>
    <row r="4" spans="1:19" ht="27" thickBot="1">
      <c r="A4" s="4" t="s">
        <v>146</v>
      </c>
      <c r="B4" s="158" t="s">
        <v>238</v>
      </c>
    </row>
    <row r="5" spans="1:19" s="146" customFormat="1" ht="13.8">
      <c r="A5" s="141"/>
      <c r="B5" s="142"/>
      <c r="C5" s="143" t="s">
        <v>0</v>
      </c>
      <c r="D5" s="143" t="s">
        <v>1</v>
      </c>
      <c r="E5" s="143" t="s">
        <v>2</v>
      </c>
      <c r="F5" s="143" t="s">
        <v>3</v>
      </c>
      <c r="G5" s="143" t="s">
        <v>4</v>
      </c>
      <c r="H5" s="143" t="s">
        <v>5</v>
      </c>
      <c r="I5" s="143" t="s">
        <v>8</v>
      </c>
      <c r="J5" s="143" t="s">
        <v>9</v>
      </c>
      <c r="K5" s="143" t="s">
        <v>10</v>
      </c>
      <c r="L5" s="143" t="s">
        <v>11</v>
      </c>
      <c r="M5" s="143" t="s">
        <v>12</v>
      </c>
      <c r="N5" s="143" t="s">
        <v>13</v>
      </c>
      <c r="O5" s="143" t="s">
        <v>222</v>
      </c>
      <c r="P5" s="143" t="s">
        <v>223</v>
      </c>
      <c r="Q5" s="143" t="s">
        <v>224</v>
      </c>
      <c r="R5" s="144" t="s">
        <v>225</v>
      </c>
      <c r="S5" s="145" t="s">
        <v>226</v>
      </c>
    </row>
    <row r="6" spans="1:19" s="146" customFormat="1" ht="99" customHeight="1">
      <c r="A6" s="147"/>
      <c r="B6" s="720" t="s">
        <v>227</v>
      </c>
      <c r="C6" s="716">
        <v>0</v>
      </c>
      <c r="D6" s="717"/>
      <c r="E6" s="716">
        <v>0.2</v>
      </c>
      <c r="F6" s="717"/>
      <c r="G6" s="716">
        <v>0.35</v>
      </c>
      <c r="H6" s="717"/>
      <c r="I6" s="716">
        <v>0.5</v>
      </c>
      <c r="J6" s="717"/>
      <c r="K6" s="716">
        <v>0.75</v>
      </c>
      <c r="L6" s="717"/>
      <c r="M6" s="716">
        <v>1</v>
      </c>
      <c r="N6" s="717"/>
      <c r="O6" s="716">
        <v>1.5</v>
      </c>
      <c r="P6" s="717"/>
      <c r="Q6" s="716">
        <v>2.5</v>
      </c>
      <c r="R6" s="717"/>
      <c r="S6" s="718" t="s">
        <v>145</v>
      </c>
    </row>
    <row r="7" spans="1:19" s="146" customFormat="1" ht="30.75" customHeight="1">
      <c r="A7" s="147"/>
      <c r="B7" s="721"/>
      <c r="C7" s="139" t="s">
        <v>148</v>
      </c>
      <c r="D7" s="139" t="s">
        <v>147</v>
      </c>
      <c r="E7" s="139" t="s">
        <v>148</v>
      </c>
      <c r="F7" s="139" t="s">
        <v>147</v>
      </c>
      <c r="G7" s="139" t="s">
        <v>148</v>
      </c>
      <c r="H7" s="139" t="s">
        <v>147</v>
      </c>
      <c r="I7" s="139" t="s">
        <v>148</v>
      </c>
      <c r="J7" s="139" t="s">
        <v>147</v>
      </c>
      <c r="K7" s="139" t="s">
        <v>148</v>
      </c>
      <c r="L7" s="139" t="s">
        <v>147</v>
      </c>
      <c r="M7" s="139" t="s">
        <v>148</v>
      </c>
      <c r="N7" s="139" t="s">
        <v>147</v>
      </c>
      <c r="O7" s="139" t="s">
        <v>148</v>
      </c>
      <c r="P7" s="139" t="s">
        <v>147</v>
      </c>
      <c r="Q7" s="139" t="s">
        <v>148</v>
      </c>
      <c r="R7" s="139" t="s">
        <v>147</v>
      </c>
      <c r="S7" s="719"/>
    </row>
    <row r="8" spans="1:19">
      <c r="A8" s="80">
        <v>1</v>
      </c>
      <c r="B8" s="1" t="s">
        <v>51</v>
      </c>
      <c r="C8" s="81">
        <v>17487334.18</v>
      </c>
      <c r="D8" s="81">
        <v>0</v>
      </c>
      <c r="E8" s="81">
        <v>0</v>
      </c>
      <c r="F8" s="81">
        <v>0</v>
      </c>
      <c r="G8" s="81">
        <v>0</v>
      </c>
      <c r="H8" s="81">
        <v>0</v>
      </c>
      <c r="I8" s="81">
        <v>0</v>
      </c>
      <c r="J8" s="81">
        <v>0</v>
      </c>
      <c r="K8" s="81">
        <v>0</v>
      </c>
      <c r="L8" s="81">
        <v>0</v>
      </c>
      <c r="M8" s="81">
        <v>15526955.370000001</v>
      </c>
      <c r="N8" s="81">
        <v>0</v>
      </c>
      <c r="O8" s="81">
        <v>0</v>
      </c>
      <c r="P8" s="81">
        <v>0</v>
      </c>
      <c r="Q8" s="81">
        <v>0</v>
      </c>
      <c r="R8" s="81">
        <v>0</v>
      </c>
      <c r="S8" s="159">
        <f>$C$6*SUM(C8:D8)+$E$6*SUM(E8:F8)+$G$6*SUM(G8:H8)+$I$6*SUM(I8:J8)+$K$6*SUM(K8:L8)+$M$6*SUM(M8:N8)+$O$6*SUM(O8:P8)+$Q$6*SUM(Q8:R8)</f>
        <v>15526955.370000001</v>
      </c>
    </row>
    <row r="9" spans="1:19">
      <c r="A9" s="80">
        <v>2</v>
      </c>
      <c r="B9" s="1" t="s">
        <v>52</v>
      </c>
      <c r="C9" s="81">
        <v>0</v>
      </c>
      <c r="D9" s="81">
        <v>0</v>
      </c>
      <c r="E9" s="81">
        <v>0</v>
      </c>
      <c r="F9" s="81">
        <v>0</v>
      </c>
      <c r="G9" s="81">
        <v>0</v>
      </c>
      <c r="H9" s="81">
        <v>0</v>
      </c>
      <c r="I9" s="81">
        <v>0</v>
      </c>
      <c r="J9" s="81">
        <v>0</v>
      </c>
      <c r="K9" s="81">
        <v>0</v>
      </c>
      <c r="L9" s="81">
        <v>0</v>
      </c>
      <c r="M9" s="81">
        <v>0</v>
      </c>
      <c r="N9" s="81">
        <v>0</v>
      </c>
      <c r="O9" s="81">
        <v>0</v>
      </c>
      <c r="P9" s="81">
        <v>0</v>
      </c>
      <c r="Q9" s="81">
        <v>0</v>
      </c>
      <c r="R9" s="81">
        <v>0</v>
      </c>
      <c r="S9" s="159">
        <f t="shared" ref="S9:S21" si="0">$C$6*SUM(C9:D9)+$E$6*SUM(E9:F9)+$G$6*SUM(G9:H9)+$I$6*SUM(I9:J9)+$K$6*SUM(K9:L9)+$M$6*SUM(M9:N9)+$O$6*SUM(O9:P9)+$Q$6*SUM(Q9:R9)</f>
        <v>0</v>
      </c>
    </row>
    <row r="10" spans="1:19">
      <c r="A10" s="80">
        <v>3</v>
      </c>
      <c r="B10" s="1" t="s">
        <v>152</v>
      </c>
      <c r="C10" s="81">
        <v>0</v>
      </c>
      <c r="D10" s="81">
        <v>0</v>
      </c>
      <c r="E10" s="81">
        <v>0</v>
      </c>
      <c r="F10" s="81">
        <v>0</v>
      </c>
      <c r="G10" s="81">
        <v>0</v>
      </c>
      <c r="H10" s="81">
        <v>0</v>
      </c>
      <c r="I10" s="81">
        <v>0</v>
      </c>
      <c r="J10" s="81">
        <v>0</v>
      </c>
      <c r="K10" s="81">
        <v>0</v>
      </c>
      <c r="L10" s="81">
        <v>0</v>
      </c>
      <c r="M10" s="81">
        <v>0</v>
      </c>
      <c r="N10" s="81">
        <v>0</v>
      </c>
      <c r="O10" s="81">
        <v>0</v>
      </c>
      <c r="P10" s="81">
        <v>0</v>
      </c>
      <c r="Q10" s="81">
        <v>0</v>
      </c>
      <c r="R10" s="81">
        <v>0</v>
      </c>
      <c r="S10" s="159">
        <f t="shared" si="0"/>
        <v>0</v>
      </c>
    </row>
    <row r="11" spans="1:19">
      <c r="A11" s="80">
        <v>4</v>
      </c>
      <c r="B11" s="1" t="s">
        <v>53</v>
      </c>
      <c r="C11" s="81">
        <v>0</v>
      </c>
      <c r="D11" s="81">
        <v>0</v>
      </c>
      <c r="E11" s="81">
        <v>0</v>
      </c>
      <c r="F11" s="81">
        <v>0</v>
      </c>
      <c r="G11" s="81">
        <v>0</v>
      </c>
      <c r="H11" s="81">
        <v>0</v>
      </c>
      <c r="I11" s="81">
        <v>0</v>
      </c>
      <c r="J11" s="81">
        <v>0</v>
      </c>
      <c r="K11" s="81">
        <v>0</v>
      </c>
      <c r="L11" s="81">
        <v>0</v>
      </c>
      <c r="M11" s="81">
        <v>0</v>
      </c>
      <c r="N11" s="81">
        <v>0</v>
      </c>
      <c r="O11" s="81">
        <v>0</v>
      </c>
      <c r="P11" s="81">
        <v>0</v>
      </c>
      <c r="Q11" s="81">
        <v>0</v>
      </c>
      <c r="R11" s="81">
        <v>0</v>
      </c>
      <c r="S11" s="159">
        <f t="shared" si="0"/>
        <v>0</v>
      </c>
    </row>
    <row r="12" spans="1:19">
      <c r="A12" s="80">
        <v>5</v>
      </c>
      <c r="B12" s="1" t="s">
        <v>54</v>
      </c>
      <c r="C12" s="81">
        <v>0</v>
      </c>
      <c r="D12" s="81">
        <v>0</v>
      </c>
      <c r="E12" s="81">
        <v>0</v>
      </c>
      <c r="F12" s="81">
        <v>0</v>
      </c>
      <c r="G12" s="81">
        <v>0</v>
      </c>
      <c r="H12" s="81">
        <v>0</v>
      </c>
      <c r="I12" s="81">
        <v>0</v>
      </c>
      <c r="J12" s="81">
        <v>0</v>
      </c>
      <c r="K12" s="81">
        <v>0</v>
      </c>
      <c r="L12" s="81">
        <v>0</v>
      </c>
      <c r="M12" s="81">
        <v>0</v>
      </c>
      <c r="N12" s="81">
        <v>0</v>
      </c>
      <c r="O12" s="81">
        <v>0</v>
      </c>
      <c r="P12" s="81">
        <v>0</v>
      </c>
      <c r="Q12" s="81">
        <v>0</v>
      </c>
      <c r="R12" s="81">
        <v>0</v>
      </c>
      <c r="S12" s="159">
        <f t="shared" si="0"/>
        <v>0</v>
      </c>
    </row>
    <row r="13" spans="1:19">
      <c r="A13" s="80">
        <v>6</v>
      </c>
      <c r="B13" s="1" t="s">
        <v>55</v>
      </c>
      <c r="C13" s="81">
        <v>0</v>
      </c>
      <c r="D13" s="81">
        <v>0</v>
      </c>
      <c r="E13" s="81">
        <v>13785101.41</v>
      </c>
      <c r="F13" s="81">
        <v>0</v>
      </c>
      <c r="G13" s="81">
        <v>0</v>
      </c>
      <c r="H13" s="81">
        <v>0</v>
      </c>
      <c r="I13" s="81">
        <v>4167100.5999999996</v>
      </c>
      <c r="J13" s="81">
        <v>0</v>
      </c>
      <c r="K13" s="81">
        <v>0</v>
      </c>
      <c r="L13" s="81">
        <v>0</v>
      </c>
      <c r="M13" s="81">
        <v>43450</v>
      </c>
      <c r="N13" s="81">
        <v>0</v>
      </c>
      <c r="O13" s="81">
        <v>0</v>
      </c>
      <c r="P13" s="81">
        <v>0</v>
      </c>
      <c r="Q13" s="81">
        <v>0</v>
      </c>
      <c r="R13" s="81">
        <v>0</v>
      </c>
      <c r="S13" s="159">
        <f t="shared" si="0"/>
        <v>4884020.5820000004</v>
      </c>
    </row>
    <row r="14" spans="1:19">
      <c r="A14" s="80">
        <v>7</v>
      </c>
      <c r="B14" s="1" t="s">
        <v>56</v>
      </c>
      <c r="C14" s="81">
        <v>0</v>
      </c>
      <c r="D14" s="81">
        <v>0</v>
      </c>
      <c r="E14" s="81">
        <v>0</v>
      </c>
      <c r="F14" s="81">
        <v>0</v>
      </c>
      <c r="G14" s="81">
        <v>0</v>
      </c>
      <c r="H14" s="81">
        <v>0</v>
      </c>
      <c r="I14" s="81">
        <v>0</v>
      </c>
      <c r="J14" s="81">
        <v>0</v>
      </c>
      <c r="K14" s="81">
        <v>0</v>
      </c>
      <c r="L14" s="81">
        <v>0</v>
      </c>
      <c r="M14" s="81">
        <v>0</v>
      </c>
      <c r="N14" s="81">
        <v>0</v>
      </c>
      <c r="O14" s="81">
        <v>0</v>
      </c>
      <c r="P14" s="81">
        <v>0</v>
      </c>
      <c r="Q14" s="81">
        <v>0</v>
      </c>
      <c r="R14" s="81">
        <v>0</v>
      </c>
      <c r="S14" s="159">
        <f t="shared" si="0"/>
        <v>0</v>
      </c>
    </row>
    <row r="15" spans="1:19">
      <c r="A15" s="80">
        <v>8</v>
      </c>
      <c r="B15" s="1" t="s">
        <v>57</v>
      </c>
      <c r="C15" s="81">
        <v>0</v>
      </c>
      <c r="D15" s="81">
        <v>0</v>
      </c>
      <c r="E15" s="81">
        <v>0</v>
      </c>
      <c r="F15" s="81">
        <v>0</v>
      </c>
      <c r="G15" s="81">
        <v>0</v>
      </c>
      <c r="H15" s="81">
        <v>0</v>
      </c>
      <c r="I15" s="81">
        <v>0</v>
      </c>
      <c r="J15" s="81">
        <v>0</v>
      </c>
      <c r="K15" s="81">
        <v>0</v>
      </c>
      <c r="L15" s="81">
        <v>0</v>
      </c>
      <c r="M15" s="81">
        <v>0</v>
      </c>
      <c r="N15" s="81">
        <v>0</v>
      </c>
      <c r="O15" s="81">
        <v>0</v>
      </c>
      <c r="P15" s="81">
        <v>0</v>
      </c>
      <c r="Q15" s="81">
        <v>0</v>
      </c>
      <c r="R15" s="81">
        <v>0</v>
      </c>
      <c r="S15" s="159">
        <f t="shared" si="0"/>
        <v>0</v>
      </c>
    </row>
    <row r="16" spans="1:19">
      <c r="A16" s="80">
        <v>9</v>
      </c>
      <c r="B16" s="1" t="s">
        <v>58</v>
      </c>
      <c r="C16" s="81">
        <v>0</v>
      </c>
      <c r="D16" s="81">
        <v>0</v>
      </c>
      <c r="E16" s="81">
        <v>0</v>
      </c>
      <c r="F16" s="81">
        <v>0</v>
      </c>
      <c r="G16" s="81">
        <v>0</v>
      </c>
      <c r="H16" s="81">
        <v>0</v>
      </c>
      <c r="I16" s="81">
        <v>0</v>
      </c>
      <c r="J16" s="81">
        <v>0</v>
      </c>
      <c r="K16" s="81">
        <v>0</v>
      </c>
      <c r="L16" s="81">
        <v>0</v>
      </c>
      <c r="M16" s="81">
        <v>0</v>
      </c>
      <c r="N16" s="81">
        <v>0</v>
      </c>
      <c r="O16" s="81">
        <v>0</v>
      </c>
      <c r="P16" s="81">
        <v>0</v>
      </c>
      <c r="Q16" s="81">
        <v>0</v>
      </c>
      <c r="R16" s="81">
        <v>0</v>
      </c>
      <c r="S16" s="159">
        <f t="shared" si="0"/>
        <v>0</v>
      </c>
    </row>
    <row r="17" spans="1:19">
      <c r="A17" s="80">
        <v>10</v>
      </c>
      <c r="B17" s="1" t="s">
        <v>59</v>
      </c>
      <c r="C17" s="81">
        <v>0</v>
      </c>
      <c r="D17" s="81">
        <v>0</v>
      </c>
      <c r="E17" s="81">
        <v>0</v>
      </c>
      <c r="F17" s="81">
        <v>0</v>
      </c>
      <c r="G17" s="81">
        <v>0</v>
      </c>
      <c r="H17" s="81">
        <v>0</v>
      </c>
      <c r="I17" s="81">
        <v>0</v>
      </c>
      <c r="J17" s="81">
        <v>0</v>
      </c>
      <c r="K17" s="81">
        <v>0</v>
      </c>
      <c r="L17" s="81">
        <v>0</v>
      </c>
      <c r="M17" s="81">
        <v>0</v>
      </c>
      <c r="N17" s="81">
        <v>0</v>
      </c>
      <c r="O17" s="81">
        <v>0</v>
      </c>
      <c r="P17" s="81">
        <v>0</v>
      </c>
      <c r="Q17" s="81">
        <v>0</v>
      </c>
      <c r="R17" s="81">
        <v>0</v>
      </c>
      <c r="S17" s="159">
        <f t="shared" si="0"/>
        <v>0</v>
      </c>
    </row>
    <row r="18" spans="1:19">
      <c r="A18" s="80">
        <v>11</v>
      </c>
      <c r="B18" s="1" t="s">
        <v>60</v>
      </c>
      <c r="C18" s="81">
        <v>0</v>
      </c>
      <c r="D18" s="81">
        <v>0</v>
      </c>
      <c r="E18" s="81">
        <v>0</v>
      </c>
      <c r="F18" s="81">
        <v>0</v>
      </c>
      <c r="G18" s="81">
        <v>0</v>
      </c>
      <c r="H18" s="81">
        <v>0</v>
      </c>
      <c r="I18" s="81">
        <v>0</v>
      </c>
      <c r="J18" s="81">
        <v>0</v>
      </c>
      <c r="K18" s="81">
        <v>0</v>
      </c>
      <c r="L18" s="81">
        <v>0</v>
      </c>
      <c r="M18" s="81">
        <v>0</v>
      </c>
      <c r="N18" s="81">
        <v>0</v>
      </c>
      <c r="O18" s="81">
        <v>0</v>
      </c>
      <c r="P18" s="81">
        <v>0</v>
      </c>
      <c r="Q18" s="81">
        <v>0</v>
      </c>
      <c r="R18" s="81">
        <v>0</v>
      </c>
      <c r="S18" s="159">
        <f t="shared" si="0"/>
        <v>0</v>
      </c>
    </row>
    <row r="19" spans="1:19">
      <c r="A19" s="80">
        <v>12</v>
      </c>
      <c r="B19" s="1" t="s">
        <v>61</v>
      </c>
      <c r="C19" s="81">
        <v>0</v>
      </c>
      <c r="D19" s="81">
        <v>0</v>
      </c>
      <c r="E19" s="81">
        <v>0</v>
      </c>
      <c r="F19" s="81">
        <v>0</v>
      </c>
      <c r="G19" s="81">
        <v>0</v>
      </c>
      <c r="H19" s="81">
        <v>0</v>
      </c>
      <c r="I19" s="81">
        <v>0</v>
      </c>
      <c r="J19" s="81">
        <v>0</v>
      </c>
      <c r="K19" s="81">
        <v>0</v>
      </c>
      <c r="L19" s="81">
        <v>0</v>
      </c>
      <c r="M19" s="81">
        <v>0</v>
      </c>
      <c r="N19" s="81">
        <v>0</v>
      </c>
      <c r="O19" s="81">
        <v>0</v>
      </c>
      <c r="P19" s="81">
        <v>0</v>
      </c>
      <c r="Q19" s="81">
        <v>0</v>
      </c>
      <c r="R19" s="81">
        <v>0</v>
      </c>
      <c r="S19" s="159">
        <f t="shared" si="0"/>
        <v>0</v>
      </c>
    </row>
    <row r="20" spans="1:19">
      <c r="A20" s="80">
        <v>13</v>
      </c>
      <c r="B20" s="1" t="s">
        <v>144</v>
      </c>
      <c r="C20" s="81">
        <v>0</v>
      </c>
      <c r="D20" s="81">
        <v>0</v>
      </c>
      <c r="E20" s="81">
        <v>0</v>
      </c>
      <c r="F20" s="81">
        <v>0</v>
      </c>
      <c r="G20" s="81">
        <v>0</v>
      </c>
      <c r="H20" s="81">
        <v>0</v>
      </c>
      <c r="I20" s="81">
        <v>0</v>
      </c>
      <c r="J20" s="81">
        <v>0</v>
      </c>
      <c r="K20" s="81">
        <v>0</v>
      </c>
      <c r="L20" s="81">
        <v>0</v>
      </c>
      <c r="M20" s="81">
        <v>0</v>
      </c>
      <c r="N20" s="81">
        <v>0</v>
      </c>
      <c r="O20" s="81">
        <v>0</v>
      </c>
      <c r="P20" s="81">
        <v>0</v>
      </c>
      <c r="Q20" s="81">
        <v>0</v>
      </c>
      <c r="R20" s="81">
        <v>0</v>
      </c>
      <c r="S20" s="159">
        <f t="shared" si="0"/>
        <v>0</v>
      </c>
    </row>
    <row r="21" spans="1:19">
      <c r="A21" s="80">
        <v>14</v>
      </c>
      <c r="B21" s="1" t="s">
        <v>63</v>
      </c>
      <c r="C21" s="81">
        <v>0</v>
      </c>
      <c r="D21" s="81">
        <v>0</v>
      </c>
      <c r="E21" s="81">
        <v>0</v>
      </c>
      <c r="F21" s="81">
        <v>0</v>
      </c>
      <c r="G21" s="81">
        <v>0</v>
      </c>
      <c r="H21" s="81">
        <v>0</v>
      </c>
      <c r="I21" s="81">
        <v>0</v>
      </c>
      <c r="J21" s="81">
        <v>0</v>
      </c>
      <c r="K21" s="81">
        <v>0</v>
      </c>
      <c r="L21" s="81">
        <v>0</v>
      </c>
      <c r="M21" s="81">
        <v>1100386.28</v>
      </c>
      <c r="N21" s="81">
        <v>0</v>
      </c>
      <c r="O21" s="81">
        <v>0</v>
      </c>
      <c r="P21" s="81">
        <v>0</v>
      </c>
      <c r="Q21" s="81">
        <v>0</v>
      </c>
      <c r="R21" s="81">
        <v>0</v>
      </c>
      <c r="S21" s="159">
        <f t="shared" si="0"/>
        <v>1100386.28</v>
      </c>
    </row>
    <row r="22" spans="1:19" ht="13.8" thickBot="1">
      <c r="A22" s="82"/>
      <c r="B22" s="83" t="s">
        <v>64</v>
      </c>
      <c r="C22" s="84">
        <f>SUM(C8:C21)</f>
        <v>17487334.18</v>
      </c>
      <c r="D22" s="84">
        <f t="shared" ref="D22:J22" si="1">SUM(D8:D21)</f>
        <v>0</v>
      </c>
      <c r="E22" s="84">
        <f t="shared" si="1"/>
        <v>13785101.41</v>
      </c>
      <c r="F22" s="84">
        <f t="shared" si="1"/>
        <v>0</v>
      </c>
      <c r="G22" s="84">
        <f t="shared" si="1"/>
        <v>0</v>
      </c>
      <c r="H22" s="84">
        <f t="shared" si="1"/>
        <v>0</v>
      </c>
      <c r="I22" s="84">
        <f t="shared" si="1"/>
        <v>4167100.5999999996</v>
      </c>
      <c r="J22" s="84">
        <f t="shared" si="1"/>
        <v>0</v>
      </c>
      <c r="K22" s="84">
        <f t="shared" ref="K22:S22" si="2">SUM(K8:K21)</f>
        <v>0</v>
      </c>
      <c r="L22" s="84">
        <f t="shared" si="2"/>
        <v>0</v>
      </c>
      <c r="M22" s="84">
        <f t="shared" si="2"/>
        <v>16670791.65</v>
      </c>
      <c r="N22" s="84">
        <f t="shared" si="2"/>
        <v>0</v>
      </c>
      <c r="O22" s="84">
        <f t="shared" si="2"/>
        <v>0</v>
      </c>
      <c r="P22" s="84">
        <f t="shared" si="2"/>
        <v>0</v>
      </c>
      <c r="Q22" s="84">
        <f t="shared" si="2"/>
        <v>0</v>
      </c>
      <c r="R22" s="84">
        <f t="shared" si="2"/>
        <v>0</v>
      </c>
      <c r="S22" s="160">
        <f t="shared" si="2"/>
        <v>21511362.232000001</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R7" activePane="bottomRight" state="frozen"/>
      <selection activeCell="B19" sqref="B19"/>
      <selection pane="topRight" activeCell="B19" sqref="B19"/>
      <selection pane="bottomLeft" activeCell="B19" sqref="B19"/>
      <selection pane="bottomRight" activeCell="V21" sqref="V21"/>
    </sheetView>
  </sheetViews>
  <sheetFormatPr defaultColWidth="9.109375" defaultRowHeight="13.2"/>
  <cols>
    <col min="1" max="1" width="10.44140625" style="4" bestFit="1" customWidth="1"/>
    <col min="2" max="2" width="63.88671875" style="4" bestFit="1" customWidth="1"/>
    <col min="3" max="3" width="19" style="4" customWidth="1"/>
    <col min="4" max="4" width="19.44140625" style="4" customWidth="1"/>
    <col min="5" max="5" width="31.109375" style="4" customWidth="1"/>
    <col min="6" max="6" width="29.109375" style="4" customWidth="1"/>
    <col min="7" max="7" width="28.44140625" style="4" customWidth="1"/>
    <col min="8" max="8" width="26.44140625" style="4" customWidth="1"/>
    <col min="9" max="9" width="23.88671875" style="4" customWidth="1"/>
    <col min="10" max="10" width="21.44140625" style="4" customWidth="1"/>
    <col min="11" max="11" width="15.88671875" style="4" customWidth="1"/>
    <col min="12" max="12" width="13.109375" style="4" customWidth="1"/>
    <col min="13" max="13" width="20.88671875" style="4" customWidth="1"/>
    <col min="14" max="14" width="19.109375" style="4" customWidth="1"/>
    <col min="15" max="15" width="18.44140625" style="4" customWidth="1"/>
    <col min="16" max="16" width="19" style="4" customWidth="1"/>
    <col min="17" max="17" width="20.109375" style="4" customWidth="1"/>
    <col min="18" max="18" width="18" style="4" customWidth="1"/>
    <col min="19" max="19" width="36" style="4" customWidth="1"/>
    <col min="20" max="20" width="26.109375" style="4" customWidth="1"/>
    <col min="21" max="21" width="24.88671875" style="4" customWidth="1"/>
    <col min="22" max="22" width="20" style="4" customWidth="1"/>
    <col min="23" max="16384" width="9.109375" style="19"/>
  </cols>
  <sheetData>
    <row r="1" spans="1:22">
      <c r="A1" s="2" t="s">
        <v>30</v>
      </c>
      <c r="B1" s="3" t="str">
        <f>'Info '!C2</f>
        <v>JSC Pave Bank Georgia</v>
      </c>
    </row>
    <row r="2" spans="1:22">
      <c r="A2" s="2" t="s">
        <v>31</v>
      </c>
      <c r="B2" s="241">
        <f>'1. key ratios '!B2</f>
        <v>45838</v>
      </c>
    </row>
    <row r="4" spans="1:22" ht="13.8" thickBot="1">
      <c r="A4" s="4" t="s">
        <v>230</v>
      </c>
      <c r="B4" s="85" t="s">
        <v>50</v>
      </c>
      <c r="V4" s="20" t="s">
        <v>35</v>
      </c>
    </row>
    <row r="5" spans="1:22" ht="12.75" customHeight="1">
      <c r="A5" s="86"/>
      <c r="B5" s="87"/>
      <c r="C5" s="722" t="s">
        <v>156</v>
      </c>
      <c r="D5" s="723"/>
      <c r="E5" s="723"/>
      <c r="F5" s="723"/>
      <c r="G5" s="723"/>
      <c r="H5" s="723"/>
      <c r="I5" s="723"/>
      <c r="J5" s="723"/>
      <c r="K5" s="723"/>
      <c r="L5" s="724"/>
      <c r="M5" s="725" t="s">
        <v>157</v>
      </c>
      <c r="N5" s="726"/>
      <c r="O5" s="726"/>
      <c r="P5" s="726"/>
      <c r="Q5" s="726"/>
      <c r="R5" s="726"/>
      <c r="S5" s="727"/>
      <c r="T5" s="730" t="s">
        <v>228</v>
      </c>
      <c r="U5" s="730" t="s">
        <v>229</v>
      </c>
      <c r="V5" s="728" t="s">
        <v>76</v>
      </c>
    </row>
    <row r="6" spans="1:22" s="47" customFormat="1" ht="105.6">
      <c r="A6" s="45"/>
      <c r="B6" s="88"/>
      <c r="C6" s="89" t="s">
        <v>65</v>
      </c>
      <c r="D6" s="125" t="s">
        <v>66</v>
      </c>
      <c r="E6" s="107" t="s">
        <v>159</v>
      </c>
      <c r="F6" s="107" t="s">
        <v>160</v>
      </c>
      <c r="G6" s="125" t="s">
        <v>163</v>
      </c>
      <c r="H6" s="125" t="s">
        <v>158</v>
      </c>
      <c r="I6" s="125" t="s">
        <v>67</v>
      </c>
      <c r="J6" s="125" t="s">
        <v>68</v>
      </c>
      <c r="K6" s="90" t="s">
        <v>69</v>
      </c>
      <c r="L6" s="91" t="s">
        <v>70</v>
      </c>
      <c r="M6" s="89" t="s">
        <v>161</v>
      </c>
      <c r="N6" s="90" t="s">
        <v>71</v>
      </c>
      <c r="O6" s="90" t="s">
        <v>72</v>
      </c>
      <c r="P6" s="90" t="s">
        <v>73</v>
      </c>
      <c r="Q6" s="90" t="s">
        <v>74</v>
      </c>
      <c r="R6" s="90" t="s">
        <v>75</v>
      </c>
      <c r="S6" s="140" t="s">
        <v>162</v>
      </c>
      <c r="T6" s="731"/>
      <c r="U6" s="731"/>
      <c r="V6" s="729"/>
    </row>
    <row r="7" spans="1:22">
      <c r="A7" s="92">
        <v>1</v>
      </c>
      <c r="B7" s="1" t="s">
        <v>51</v>
      </c>
      <c r="C7" s="93"/>
      <c r="D7" s="81"/>
      <c r="E7" s="81"/>
      <c r="F7" s="81"/>
      <c r="G7" s="81"/>
      <c r="H7" s="81"/>
      <c r="I7" s="81"/>
      <c r="J7" s="81"/>
      <c r="K7" s="81"/>
      <c r="L7" s="94"/>
      <c r="M7" s="93"/>
      <c r="N7" s="81"/>
      <c r="O7" s="81"/>
      <c r="P7" s="81"/>
      <c r="Q7" s="81"/>
      <c r="R7" s="81"/>
      <c r="S7" s="94"/>
      <c r="T7" s="148"/>
      <c r="U7" s="148"/>
      <c r="V7" s="95">
        <f>SUM(C7:S7)</f>
        <v>0</v>
      </c>
    </row>
    <row r="8" spans="1:22">
      <c r="A8" s="92">
        <v>2</v>
      </c>
      <c r="B8" s="1" t="s">
        <v>52</v>
      </c>
      <c r="C8" s="93"/>
      <c r="D8" s="81"/>
      <c r="E8" s="81"/>
      <c r="F8" s="81"/>
      <c r="G8" s="81"/>
      <c r="H8" s="81"/>
      <c r="I8" s="81"/>
      <c r="J8" s="81"/>
      <c r="K8" s="81"/>
      <c r="L8" s="94"/>
      <c r="M8" s="93"/>
      <c r="N8" s="81"/>
      <c r="O8" s="81"/>
      <c r="P8" s="81"/>
      <c r="Q8" s="81"/>
      <c r="R8" s="81"/>
      <c r="S8" s="94"/>
      <c r="T8" s="148"/>
      <c r="U8" s="148"/>
      <c r="V8" s="95">
        <f t="shared" ref="V8:V20" si="0">SUM(C8:S8)</f>
        <v>0</v>
      </c>
    </row>
    <row r="9" spans="1:22">
      <c r="A9" s="92">
        <v>3</v>
      </c>
      <c r="B9" s="1" t="s">
        <v>153</v>
      </c>
      <c r="C9" s="93"/>
      <c r="D9" s="81"/>
      <c r="E9" s="81"/>
      <c r="F9" s="81"/>
      <c r="G9" s="81"/>
      <c r="H9" s="81"/>
      <c r="I9" s="81"/>
      <c r="J9" s="81"/>
      <c r="K9" s="81"/>
      <c r="L9" s="94"/>
      <c r="M9" s="93"/>
      <c r="N9" s="81"/>
      <c r="O9" s="81"/>
      <c r="P9" s="81"/>
      <c r="Q9" s="81"/>
      <c r="R9" s="81"/>
      <c r="S9" s="94"/>
      <c r="T9" s="148"/>
      <c r="U9" s="148"/>
      <c r="V9" s="95">
        <f t="shared" si="0"/>
        <v>0</v>
      </c>
    </row>
    <row r="10" spans="1:22">
      <c r="A10" s="92">
        <v>4</v>
      </c>
      <c r="B10" s="1" t="s">
        <v>53</v>
      </c>
      <c r="C10" s="93"/>
      <c r="D10" s="81"/>
      <c r="E10" s="81"/>
      <c r="F10" s="81"/>
      <c r="G10" s="81"/>
      <c r="H10" s="81"/>
      <c r="I10" s="81"/>
      <c r="J10" s="81"/>
      <c r="K10" s="81"/>
      <c r="L10" s="94"/>
      <c r="M10" s="93"/>
      <c r="N10" s="81"/>
      <c r="O10" s="81"/>
      <c r="P10" s="81"/>
      <c r="Q10" s="81"/>
      <c r="R10" s="81"/>
      <c r="S10" s="94"/>
      <c r="T10" s="148"/>
      <c r="U10" s="148"/>
      <c r="V10" s="95">
        <f t="shared" si="0"/>
        <v>0</v>
      </c>
    </row>
    <row r="11" spans="1:22">
      <c r="A11" s="92">
        <v>5</v>
      </c>
      <c r="B11" s="1" t="s">
        <v>54</v>
      </c>
      <c r="C11" s="93"/>
      <c r="D11" s="81"/>
      <c r="E11" s="81"/>
      <c r="F11" s="81"/>
      <c r="G11" s="81"/>
      <c r="H11" s="81"/>
      <c r="I11" s="81"/>
      <c r="J11" s="81"/>
      <c r="K11" s="81"/>
      <c r="L11" s="94"/>
      <c r="M11" s="93"/>
      <c r="N11" s="81"/>
      <c r="O11" s="81"/>
      <c r="P11" s="81"/>
      <c r="Q11" s="81"/>
      <c r="R11" s="81"/>
      <c r="S11" s="94"/>
      <c r="T11" s="148"/>
      <c r="U11" s="148"/>
      <c r="V11" s="95">
        <f t="shared" si="0"/>
        <v>0</v>
      </c>
    </row>
    <row r="12" spans="1:22">
      <c r="A12" s="92">
        <v>6</v>
      </c>
      <c r="B12" s="1" t="s">
        <v>55</v>
      </c>
      <c r="C12" s="93"/>
      <c r="D12" s="81"/>
      <c r="E12" s="81"/>
      <c r="F12" s="81"/>
      <c r="G12" s="81"/>
      <c r="H12" s="81"/>
      <c r="I12" s="81"/>
      <c r="J12" s="81"/>
      <c r="K12" s="81"/>
      <c r="L12" s="94"/>
      <c r="M12" s="93"/>
      <c r="N12" s="81"/>
      <c r="O12" s="81"/>
      <c r="P12" s="81"/>
      <c r="Q12" s="81"/>
      <c r="R12" s="81"/>
      <c r="S12" s="94"/>
      <c r="T12" s="148"/>
      <c r="U12" s="148"/>
      <c r="V12" s="95">
        <f t="shared" si="0"/>
        <v>0</v>
      </c>
    </row>
    <row r="13" spans="1:22">
      <c r="A13" s="92">
        <v>7</v>
      </c>
      <c r="B13" s="1" t="s">
        <v>56</v>
      </c>
      <c r="C13" s="93"/>
      <c r="D13" s="81"/>
      <c r="E13" s="81"/>
      <c r="F13" s="81"/>
      <c r="G13" s="81"/>
      <c r="H13" s="81"/>
      <c r="I13" s="81"/>
      <c r="J13" s="81"/>
      <c r="K13" s="81"/>
      <c r="L13" s="94"/>
      <c r="M13" s="93"/>
      <c r="N13" s="81"/>
      <c r="O13" s="81"/>
      <c r="P13" s="81"/>
      <c r="Q13" s="81"/>
      <c r="R13" s="81"/>
      <c r="S13" s="94"/>
      <c r="T13" s="148"/>
      <c r="U13" s="148"/>
      <c r="V13" s="95">
        <f t="shared" si="0"/>
        <v>0</v>
      </c>
    </row>
    <row r="14" spans="1:22">
      <c r="A14" s="92">
        <v>8</v>
      </c>
      <c r="B14" s="1" t="s">
        <v>57</v>
      </c>
      <c r="C14" s="93"/>
      <c r="D14" s="81"/>
      <c r="E14" s="81"/>
      <c r="F14" s="81"/>
      <c r="G14" s="81"/>
      <c r="H14" s="81"/>
      <c r="I14" s="81"/>
      <c r="J14" s="81"/>
      <c r="K14" s="81"/>
      <c r="L14" s="94"/>
      <c r="M14" s="93"/>
      <c r="N14" s="81"/>
      <c r="O14" s="81"/>
      <c r="P14" s="81"/>
      <c r="Q14" s="81"/>
      <c r="R14" s="81"/>
      <c r="S14" s="94"/>
      <c r="T14" s="148"/>
      <c r="U14" s="148"/>
      <c r="V14" s="95">
        <f t="shared" si="0"/>
        <v>0</v>
      </c>
    </row>
    <row r="15" spans="1:22">
      <c r="A15" s="92">
        <v>9</v>
      </c>
      <c r="B15" s="1" t="s">
        <v>58</v>
      </c>
      <c r="C15" s="93"/>
      <c r="D15" s="81"/>
      <c r="E15" s="81"/>
      <c r="F15" s="81"/>
      <c r="G15" s="81"/>
      <c r="H15" s="81"/>
      <c r="I15" s="81"/>
      <c r="J15" s="81"/>
      <c r="K15" s="81"/>
      <c r="L15" s="94"/>
      <c r="M15" s="93"/>
      <c r="N15" s="81"/>
      <c r="O15" s="81"/>
      <c r="P15" s="81"/>
      <c r="Q15" s="81"/>
      <c r="R15" s="81"/>
      <c r="S15" s="94"/>
      <c r="T15" s="148"/>
      <c r="U15" s="148"/>
      <c r="V15" s="95">
        <f t="shared" si="0"/>
        <v>0</v>
      </c>
    </row>
    <row r="16" spans="1:22">
      <c r="A16" s="92">
        <v>10</v>
      </c>
      <c r="B16" s="1" t="s">
        <v>59</v>
      </c>
      <c r="C16" s="93"/>
      <c r="D16" s="81"/>
      <c r="E16" s="81"/>
      <c r="F16" s="81"/>
      <c r="G16" s="81"/>
      <c r="H16" s="81"/>
      <c r="I16" s="81"/>
      <c r="J16" s="81"/>
      <c r="K16" s="81"/>
      <c r="L16" s="94"/>
      <c r="M16" s="93"/>
      <c r="N16" s="81"/>
      <c r="O16" s="81"/>
      <c r="P16" s="81"/>
      <c r="Q16" s="81"/>
      <c r="R16" s="81"/>
      <c r="S16" s="94"/>
      <c r="T16" s="148"/>
      <c r="U16" s="148"/>
      <c r="V16" s="95">
        <f t="shared" si="0"/>
        <v>0</v>
      </c>
    </row>
    <row r="17" spans="1:22">
      <c r="A17" s="92">
        <v>11</v>
      </c>
      <c r="B17" s="1" t="s">
        <v>60</v>
      </c>
      <c r="C17" s="93"/>
      <c r="D17" s="81"/>
      <c r="E17" s="81"/>
      <c r="F17" s="81"/>
      <c r="G17" s="81"/>
      <c r="H17" s="81"/>
      <c r="I17" s="81"/>
      <c r="J17" s="81"/>
      <c r="K17" s="81"/>
      <c r="L17" s="94"/>
      <c r="M17" s="93"/>
      <c r="N17" s="81"/>
      <c r="O17" s="81"/>
      <c r="P17" s="81"/>
      <c r="Q17" s="81"/>
      <c r="R17" s="81"/>
      <c r="S17" s="94"/>
      <c r="T17" s="148"/>
      <c r="U17" s="148"/>
      <c r="V17" s="95">
        <f t="shared" si="0"/>
        <v>0</v>
      </c>
    </row>
    <row r="18" spans="1:22">
      <c r="A18" s="92">
        <v>12</v>
      </c>
      <c r="B18" s="1" t="s">
        <v>61</v>
      </c>
      <c r="C18" s="93"/>
      <c r="D18" s="81"/>
      <c r="E18" s="81"/>
      <c r="F18" s="81"/>
      <c r="G18" s="81"/>
      <c r="H18" s="81"/>
      <c r="I18" s="81"/>
      <c r="J18" s="81"/>
      <c r="K18" s="81"/>
      <c r="L18" s="94"/>
      <c r="M18" s="93"/>
      <c r="N18" s="81"/>
      <c r="O18" s="81"/>
      <c r="P18" s="81"/>
      <c r="Q18" s="81"/>
      <c r="R18" s="81"/>
      <c r="S18" s="94"/>
      <c r="T18" s="148"/>
      <c r="U18" s="148"/>
      <c r="V18" s="95">
        <f t="shared" si="0"/>
        <v>0</v>
      </c>
    </row>
    <row r="19" spans="1:22">
      <c r="A19" s="92">
        <v>13</v>
      </c>
      <c r="B19" s="1" t="s">
        <v>62</v>
      </c>
      <c r="C19" s="93"/>
      <c r="D19" s="81"/>
      <c r="E19" s="81"/>
      <c r="F19" s="81"/>
      <c r="G19" s="81"/>
      <c r="H19" s="81"/>
      <c r="I19" s="81"/>
      <c r="J19" s="81"/>
      <c r="K19" s="81"/>
      <c r="L19" s="94"/>
      <c r="M19" s="93"/>
      <c r="N19" s="81"/>
      <c r="O19" s="81"/>
      <c r="P19" s="81"/>
      <c r="Q19" s="81"/>
      <c r="R19" s="81"/>
      <c r="S19" s="94"/>
      <c r="T19" s="148"/>
      <c r="U19" s="148"/>
      <c r="V19" s="95">
        <f t="shared" si="0"/>
        <v>0</v>
      </c>
    </row>
    <row r="20" spans="1:22">
      <c r="A20" s="92">
        <v>14</v>
      </c>
      <c r="B20" s="1" t="s">
        <v>63</v>
      </c>
      <c r="C20" s="93"/>
      <c r="D20" s="81"/>
      <c r="E20" s="81"/>
      <c r="F20" s="81"/>
      <c r="G20" s="81"/>
      <c r="H20" s="81"/>
      <c r="I20" s="81"/>
      <c r="J20" s="81"/>
      <c r="K20" s="81"/>
      <c r="L20" s="94"/>
      <c r="M20" s="93"/>
      <c r="N20" s="81"/>
      <c r="O20" s="81"/>
      <c r="P20" s="81"/>
      <c r="Q20" s="81"/>
      <c r="R20" s="81"/>
      <c r="S20" s="94"/>
      <c r="T20" s="148"/>
      <c r="U20" s="148"/>
      <c r="V20" s="95">
        <f t="shared" si="0"/>
        <v>0</v>
      </c>
    </row>
    <row r="21" spans="1:22" ht="13.8" thickBot="1">
      <c r="A21" s="82"/>
      <c r="B21" s="96" t="s">
        <v>64</v>
      </c>
      <c r="C21" s="97">
        <f>SUM(C7:C20)</f>
        <v>0</v>
      </c>
      <c r="D21" s="84">
        <f t="shared" ref="D21:V21" si="1">SUM(D7:D20)</f>
        <v>0</v>
      </c>
      <c r="E21" s="84">
        <f t="shared" si="1"/>
        <v>0</v>
      </c>
      <c r="F21" s="84">
        <f t="shared" si="1"/>
        <v>0</v>
      </c>
      <c r="G21" s="84">
        <f t="shared" si="1"/>
        <v>0</v>
      </c>
      <c r="H21" s="84">
        <f t="shared" si="1"/>
        <v>0</v>
      </c>
      <c r="I21" s="84">
        <f t="shared" si="1"/>
        <v>0</v>
      </c>
      <c r="J21" s="84">
        <f t="shared" si="1"/>
        <v>0</v>
      </c>
      <c r="K21" s="84">
        <f t="shared" si="1"/>
        <v>0</v>
      </c>
      <c r="L21" s="98">
        <f t="shared" si="1"/>
        <v>0</v>
      </c>
      <c r="M21" s="97">
        <f t="shared" si="1"/>
        <v>0</v>
      </c>
      <c r="N21" s="84">
        <f t="shared" si="1"/>
        <v>0</v>
      </c>
      <c r="O21" s="84">
        <f t="shared" si="1"/>
        <v>0</v>
      </c>
      <c r="P21" s="84">
        <f t="shared" si="1"/>
        <v>0</v>
      </c>
      <c r="Q21" s="84">
        <f t="shared" si="1"/>
        <v>0</v>
      </c>
      <c r="R21" s="84">
        <f t="shared" si="1"/>
        <v>0</v>
      </c>
      <c r="S21" s="98">
        <f>SUM(S7:S20)</f>
        <v>0</v>
      </c>
      <c r="T21" s="98">
        <f>SUM(T7:T20)</f>
        <v>0</v>
      </c>
      <c r="U21" s="98">
        <f t="shared" ref="U21" si="2">SUM(U7:U20)</f>
        <v>0</v>
      </c>
      <c r="V21" s="99">
        <f t="shared" si="1"/>
        <v>0</v>
      </c>
    </row>
    <row r="24" spans="1:22">
      <c r="C24" s="26"/>
      <c r="D24" s="26"/>
      <c r="E24" s="26"/>
    </row>
    <row r="25" spans="1:22">
      <c r="A25" s="44"/>
      <c r="B25" s="44"/>
      <c r="D25" s="26"/>
      <c r="E25" s="26"/>
    </row>
    <row r="26" spans="1:22">
      <c r="A26" s="44"/>
      <c r="B26" s="27"/>
      <c r="D26" s="26"/>
      <c r="E26" s="26"/>
    </row>
    <row r="27" spans="1:22">
      <c r="A27" s="44"/>
      <c r="B27" s="44"/>
      <c r="D27" s="26"/>
      <c r="E27" s="26"/>
    </row>
    <row r="28" spans="1:22">
      <c r="A28" s="44"/>
      <c r="B28" s="2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H25" sqref="H25"/>
    </sheetView>
  </sheetViews>
  <sheetFormatPr defaultColWidth="9.109375" defaultRowHeight="13.8"/>
  <cols>
    <col min="1" max="1" width="10.44140625" style="4" bestFit="1" customWidth="1"/>
    <col min="2" max="2" width="101.88671875" style="4" customWidth="1"/>
    <col min="3" max="3" width="13.88671875" style="128" customWidth="1"/>
    <col min="4" max="4" width="14.88671875" style="128" bestFit="1" customWidth="1"/>
    <col min="5" max="5" width="17.88671875" style="128" customWidth="1"/>
    <col min="6" max="6" width="15.88671875" style="128" customWidth="1"/>
    <col min="7" max="7" width="17.44140625" style="128" customWidth="1"/>
    <col min="8" max="8" width="15.109375" style="128" customWidth="1"/>
    <col min="9" max="16384" width="9.109375" style="19"/>
  </cols>
  <sheetData>
    <row r="1" spans="1:9">
      <c r="A1" s="2" t="s">
        <v>30</v>
      </c>
      <c r="B1" s="4" t="str">
        <f>'Info '!C2</f>
        <v>JSC Pave Bank Georgia</v>
      </c>
      <c r="C1" s="3"/>
    </row>
    <row r="2" spans="1:9">
      <c r="A2" s="2" t="s">
        <v>31</v>
      </c>
      <c r="B2" s="241">
        <f>'1. key ratios '!B2</f>
        <v>45838</v>
      </c>
      <c r="C2" s="241"/>
    </row>
    <row r="4" spans="1:9" ht="14.4" thickBot="1">
      <c r="A4" s="2" t="s">
        <v>150</v>
      </c>
      <c r="B4" s="85" t="s">
        <v>239</v>
      </c>
    </row>
    <row r="5" spans="1:9">
      <c r="A5" s="86"/>
      <c r="B5" s="100"/>
      <c r="C5" s="149" t="s">
        <v>0</v>
      </c>
      <c r="D5" s="149" t="s">
        <v>1</v>
      </c>
      <c r="E5" s="149" t="s">
        <v>2</v>
      </c>
      <c r="F5" s="149" t="s">
        <v>3</v>
      </c>
      <c r="G5" s="150" t="s">
        <v>4</v>
      </c>
      <c r="H5" s="151" t="s">
        <v>5</v>
      </c>
      <c r="I5" s="101"/>
    </row>
    <row r="6" spans="1:9" s="101" customFormat="1" ht="12.75" customHeight="1">
      <c r="A6" s="102"/>
      <c r="B6" s="734" t="s">
        <v>149</v>
      </c>
      <c r="C6" s="720" t="s">
        <v>232</v>
      </c>
      <c r="D6" s="736" t="s">
        <v>231</v>
      </c>
      <c r="E6" s="737"/>
      <c r="F6" s="720" t="s">
        <v>236</v>
      </c>
      <c r="G6" s="720" t="s">
        <v>237</v>
      </c>
      <c r="H6" s="732" t="s">
        <v>235</v>
      </c>
    </row>
    <row r="7" spans="1:9" ht="41.4">
      <c r="A7" s="104"/>
      <c r="B7" s="735"/>
      <c r="C7" s="721"/>
      <c r="D7" s="152" t="s">
        <v>234</v>
      </c>
      <c r="E7" s="152" t="s">
        <v>233</v>
      </c>
      <c r="F7" s="721"/>
      <c r="G7" s="721"/>
      <c r="H7" s="733"/>
      <c r="I7" s="101"/>
    </row>
    <row r="8" spans="1:9">
      <c r="A8" s="102">
        <v>1</v>
      </c>
      <c r="B8" s="1" t="s">
        <v>51</v>
      </c>
      <c r="C8" s="153">
        <v>33014289.550000001</v>
      </c>
      <c r="D8" s="153"/>
      <c r="E8" s="153"/>
      <c r="F8" s="153">
        <v>15526955.370000001</v>
      </c>
      <c r="G8" s="154">
        <v>15526955.370000001</v>
      </c>
      <c r="H8" s="156">
        <f>G8/(C8+E8)</f>
        <v>0.47031014695877349</v>
      </c>
    </row>
    <row r="9" spans="1:9" ht="15" customHeight="1">
      <c r="A9" s="102">
        <v>2</v>
      </c>
      <c r="B9" s="1" t="s">
        <v>52</v>
      </c>
      <c r="C9" s="153">
        <v>0</v>
      </c>
      <c r="D9" s="153"/>
      <c r="E9" s="153"/>
      <c r="F9" s="153">
        <v>0</v>
      </c>
      <c r="G9" s="154">
        <v>0</v>
      </c>
      <c r="H9" s="156" t="e">
        <f t="shared" ref="H9:H21" si="0">G9/(C9+E9)</f>
        <v>#DIV/0!</v>
      </c>
    </row>
    <row r="10" spans="1:9">
      <c r="A10" s="102">
        <v>3</v>
      </c>
      <c r="B10" s="1" t="s">
        <v>153</v>
      </c>
      <c r="C10" s="153">
        <v>0</v>
      </c>
      <c r="D10" s="153"/>
      <c r="E10" s="153"/>
      <c r="F10" s="153">
        <v>0</v>
      </c>
      <c r="G10" s="154">
        <v>0</v>
      </c>
      <c r="H10" s="156" t="e">
        <f t="shared" si="0"/>
        <v>#DIV/0!</v>
      </c>
    </row>
    <row r="11" spans="1:9">
      <c r="A11" s="102">
        <v>4</v>
      </c>
      <c r="B11" s="1" t="s">
        <v>53</v>
      </c>
      <c r="C11" s="153">
        <v>0</v>
      </c>
      <c r="D11" s="153"/>
      <c r="E11" s="153"/>
      <c r="F11" s="153">
        <v>0</v>
      </c>
      <c r="G11" s="154">
        <v>0</v>
      </c>
      <c r="H11" s="156" t="e">
        <f t="shared" si="0"/>
        <v>#DIV/0!</v>
      </c>
    </row>
    <row r="12" spans="1:9">
      <c r="A12" s="102">
        <v>5</v>
      </c>
      <c r="B12" s="1" t="s">
        <v>54</v>
      </c>
      <c r="C12" s="153">
        <v>0</v>
      </c>
      <c r="D12" s="153"/>
      <c r="E12" s="153"/>
      <c r="F12" s="153">
        <v>0</v>
      </c>
      <c r="G12" s="154">
        <v>0</v>
      </c>
      <c r="H12" s="156" t="e">
        <f t="shared" si="0"/>
        <v>#DIV/0!</v>
      </c>
    </row>
    <row r="13" spans="1:9">
      <c r="A13" s="102">
        <v>6</v>
      </c>
      <c r="B13" s="1" t="s">
        <v>55</v>
      </c>
      <c r="C13" s="153">
        <v>17995652.009999998</v>
      </c>
      <c r="D13" s="153"/>
      <c r="E13" s="153"/>
      <c r="F13" s="153">
        <v>4884020.5820000004</v>
      </c>
      <c r="G13" s="154">
        <v>4884020.5820000004</v>
      </c>
      <c r="H13" s="156">
        <f t="shared" si="0"/>
        <v>0.27140003481318714</v>
      </c>
    </row>
    <row r="14" spans="1:9">
      <c r="A14" s="102">
        <v>7</v>
      </c>
      <c r="B14" s="1" t="s">
        <v>56</v>
      </c>
      <c r="C14" s="153">
        <v>0</v>
      </c>
      <c r="D14" s="153"/>
      <c r="E14" s="153"/>
      <c r="F14" s="153">
        <v>0</v>
      </c>
      <c r="G14" s="154">
        <v>0</v>
      </c>
      <c r="H14" s="156" t="e">
        <f t="shared" si="0"/>
        <v>#DIV/0!</v>
      </c>
    </row>
    <row r="15" spans="1:9">
      <c r="A15" s="102">
        <v>8</v>
      </c>
      <c r="B15" s="1" t="s">
        <v>57</v>
      </c>
      <c r="C15" s="153">
        <v>0</v>
      </c>
      <c r="D15" s="153"/>
      <c r="E15" s="153"/>
      <c r="F15" s="153">
        <v>0</v>
      </c>
      <c r="G15" s="154">
        <v>0</v>
      </c>
      <c r="H15" s="156" t="e">
        <f t="shared" si="0"/>
        <v>#DIV/0!</v>
      </c>
    </row>
    <row r="16" spans="1:9">
      <c r="A16" s="102">
        <v>9</v>
      </c>
      <c r="B16" s="1" t="s">
        <v>58</v>
      </c>
      <c r="C16" s="153">
        <v>0</v>
      </c>
      <c r="D16" s="153"/>
      <c r="E16" s="153"/>
      <c r="F16" s="153">
        <v>0</v>
      </c>
      <c r="G16" s="154">
        <v>0</v>
      </c>
      <c r="H16" s="156" t="e">
        <f t="shared" si="0"/>
        <v>#DIV/0!</v>
      </c>
    </row>
    <row r="17" spans="1:8">
      <c r="A17" s="102">
        <v>10</v>
      </c>
      <c r="B17" s="1" t="s">
        <v>59</v>
      </c>
      <c r="C17" s="153">
        <v>0</v>
      </c>
      <c r="D17" s="153"/>
      <c r="E17" s="153"/>
      <c r="F17" s="153">
        <v>0</v>
      </c>
      <c r="G17" s="154">
        <v>0</v>
      </c>
      <c r="H17" s="156" t="e">
        <f t="shared" si="0"/>
        <v>#DIV/0!</v>
      </c>
    </row>
    <row r="18" spans="1:8">
      <c r="A18" s="102">
        <v>11</v>
      </c>
      <c r="B18" s="1" t="s">
        <v>60</v>
      </c>
      <c r="C18" s="153">
        <v>0</v>
      </c>
      <c r="D18" s="153"/>
      <c r="E18" s="153"/>
      <c r="F18" s="153">
        <v>0</v>
      </c>
      <c r="G18" s="154">
        <v>0</v>
      </c>
      <c r="H18" s="156" t="e">
        <f t="shared" si="0"/>
        <v>#DIV/0!</v>
      </c>
    </row>
    <row r="19" spans="1:8">
      <c r="A19" s="102">
        <v>12</v>
      </c>
      <c r="B19" s="1" t="s">
        <v>61</v>
      </c>
      <c r="C19" s="153">
        <v>0</v>
      </c>
      <c r="D19" s="153"/>
      <c r="E19" s="153"/>
      <c r="F19" s="153">
        <v>0</v>
      </c>
      <c r="G19" s="154">
        <v>0</v>
      </c>
      <c r="H19" s="156" t="e">
        <f t="shared" si="0"/>
        <v>#DIV/0!</v>
      </c>
    </row>
    <row r="20" spans="1:8">
      <c r="A20" s="102">
        <v>13</v>
      </c>
      <c r="B20" s="1" t="s">
        <v>144</v>
      </c>
      <c r="C20" s="153">
        <v>0</v>
      </c>
      <c r="D20" s="153"/>
      <c r="E20" s="153"/>
      <c r="F20" s="153">
        <v>0</v>
      </c>
      <c r="G20" s="154">
        <v>0</v>
      </c>
      <c r="H20" s="156" t="e">
        <f t="shared" si="0"/>
        <v>#DIV/0!</v>
      </c>
    </row>
    <row r="21" spans="1:8">
      <c r="A21" s="102">
        <v>14</v>
      </c>
      <c r="B21" s="1" t="s">
        <v>63</v>
      </c>
      <c r="C21" s="153">
        <v>1100386.28</v>
      </c>
      <c r="D21" s="153"/>
      <c r="E21" s="153"/>
      <c r="F21" s="153">
        <v>1100386.28</v>
      </c>
      <c r="G21" s="154">
        <v>1100386.28</v>
      </c>
      <c r="H21" s="156">
        <f t="shared" si="0"/>
        <v>1</v>
      </c>
    </row>
    <row r="22" spans="1:8" ht="14.4" thickBot="1">
      <c r="A22" s="105"/>
      <c r="B22" s="106" t="s">
        <v>64</v>
      </c>
      <c r="C22" s="155">
        <f>SUM(C8:C21)</f>
        <v>52110327.840000004</v>
      </c>
      <c r="D22" s="155">
        <f>SUM(D8:D21)</f>
        <v>0</v>
      </c>
      <c r="E22" s="155">
        <f>SUM(E8:E21)</f>
        <v>0</v>
      </c>
      <c r="F22" s="155">
        <f>SUM(F8:F21)</f>
        <v>21511362.232000001</v>
      </c>
      <c r="G22" s="155">
        <f>SUM(G8:G21)</f>
        <v>21511362.232000001</v>
      </c>
      <c r="H22" s="157">
        <f>G22/(C22+E22)</f>
        <v>0.41280420069604379</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G28" sqref="G28"/>
    </sheetView>
  </sheetViews>
  <sheetFormatPr defaultColWidth="9.109375" defaultRowHeight="13.8"/>
  <cols>
    <col min="1" max="1" width="10.44140625" style="128" bestFit="1" customWidth="1"/>
    <col min="2" max="2" width="104.109375" style="128" customWidth="1"/>
    <col min="3" max="11" width="12.88671875" style="128" customWidth="1"/>
    <col min="12" max="16384" width="9.109375" style="128"/>
  </cols>
  <sheetData>
    <row r="1" spans="1:11">
      <c r="A1" s="128" t="s">
        <v>30</v>
      </c>
      <c r="B1" s="3" t="str">
        <f>'Info '!C2</f>
        <v>JSC Pave Bank Georgia</v>
      </c>
    </row>
    <row r="2" spans="1:11">
      <c r="A2" s="128" t="s">
        <v>31</v>
      </c>
      <c r="B2" s="241">
        <f>'1. key ratios '!B2</f>
        <v>45838</v>
      </c>
    </row>
    <row r="4" spans="1:11" ht="14.4" thickBot="1">
      <c r="A4" s="128" t="s">
        <v>146</v>
      </c>
      <c r="B4" s="196" t="s">
        <v>240</v>
      </c>
    </row>
    <row r="5" spans="1:11" ht="30" customHeight="1">
      <c r="A5" s="738"/>
      <c r="B5" s="739"/>
      <c r="C5" s="740" t="s">
        <v>292</v>
      </c>
      <c r="D5" s="740"/>
      <c r="E5" s="740"/>
      <c r="F5" s="740" t="s">
        <v>293</v>
      </c>
      <c r="G5" s="740"/>
      <c r="H5" s="740"/>
      <c r="I5" s="740" t="s">
        <v>294</v>
      </c>
      <c r="J5" s="740"/>
      <c r="K5" s="741"/>
    </row>
    <row r="6" spans="1:11">
      <c r="A6" s="168"/>
      <c r="B6" s="169"/>
      <c r="C6" s="21" t="s">
        <v>32</v>
      </c>
      <c r="D6" s="21" t="s">
        <v>33</v>
      </c>
      <c r="E6" s="21" t="s">
        <v>34</v>
      </c>
      <c r="F6" s="21" t="s">
        <v>32</v>
      </c>
      <c r="G6" s="21" t="s">
        <v>33</v>
      </c>
      <c r="H6" s="21" t="s">
        <v>34</v>
      </c>
      <c r="I6" s="21" t="s">
        <v>32</v>
      </c>
      <c r="J6" s="21" t="s">
        <v>33</v>
      </c>
      <c r="K6" s="21" t="s">
        <v>34</v>
      </c>
    </row>
    <row r="7" spans="1:11">
      <c r="A7" s="170" t="s">
        <v>243</v>
      </c>
      <c r="B7" s="171"/>
      <c r="C7" s="171"/>
      <c r="D7" s="171"/>
      <c r="E7" s="171"/>
      <c r="F7" s="171"/>
      <c r="G7" s="171"/>
      <c r="H7" s="171"/>
      <c r="I7" s="171"/>
      <c r="J7" s="171"/>
      <c r="K7" s="172"/>
    </row>
    <row r="8" spans="1:11">
      <c r="A8" s="173">
        <v>1</v>
      </c>
      <c r="B8" s="174" t="s">
        <v>241</v>
      </c>
      <c r="C8" s="175"/>
      <c r="D8" s="175"/>
      <c r="E8" s="175"/>
      <c r="F8" s="662">
        <v>8875781.0716483649</v>
      </c>
      <c r="G8" s="662">
        <v>25089506.247802198</v>
      </c>
      <c r="H8" s="662">
        <v>33965287.319450565</v>
      </c>
      <c r="I8" s="662">
        <v>1015241.9162637556</v>
      </c>
      <c r="J8" s="662">
        <v>7897127.3415384516</v>
      </c>
      <c r="K8" s="663">
        <v>8912369.257802207</v>
      </c>
    </row>
    <row r="9" spans="1:11">
      <c r="A9" s="170" t="s">
        <v>244</v>
      </c>
      <c r="B9" s="171"/>
      <c r="C9" s="171"/>
      <c r="D9" s="171"/>
      <c r="E9" s="171"/>
      <c r="F9" s="664"/>
      <c r="G9" s="664"/>
      <c r="H9" s="664"/>
      <c r="I9" s="664"/>
      <c r="J9" s="664"/>
      <c r="K9" s="665"/>
    </row>
    <row r="10" spans="1:11">
      <c r="A10" s="176">
        <v>2</v>
      </c>
      <c r="B10" s="177" t="s">
        <v>252</v>
      </c>
      <c r="C10" s="670">
        <v>0</v>
      </c>
      <c r="D10" s="666">
        <v>0</v>
      </c>
      <c r="E10" s="666">
        <v>0</v>
      </c>
      <c r="F10" s="666">
        <v>0</v>
      </c>
      <c r="G10" s="666">
        <v>0</v>
      </c>
      <c r="H10" s="666">
        <v>0</v>
      </c>
      <c r="I10" s="666">
        <v>0</v>
      </c>
      <c r="J10" s="666">
        <v>0</v>
      </c>
      <c r="K10" s="667">
        <v>0</v>
      </c>
    </row>
    <row r="11" spans="1:11">
      <c r="A11" s="176">
        <v>3</v>
      </c>
      <c r="B11" s="177" t="s">
        <v>246</v>
      </c>
      <c r="C11" s="670">
        <v>2114610.8286812739</v>
      </c>
      <c r="D11" s="666">
        <v>30997977.631977964</v>
      </c>
      <c r="E11" s="666">
        <v>33112588.460659239</v>
      </c>
      <c r="F11" s="666">
        <v>1145799.8694615231</v>
      </c>
      <c r="G11" s="666">
        <v>19889826.840988979</v>
      </c>
      <c r="H11" s="666">
        <v>21035626.7104505</v>
      </c>
      <c r="I11" s="666">
        <v>528652.70717031835</v>
      </c>
      <c r="J11" s="666">
        <v>7538191.2532966873</v>
      </c>
      <c r="K11" s="667">
        <v>8066843.9604670051</v>
      </c>
    </row>
    <row r="12" spans="1:11">
      <c r="A12" s="176">
        <v>4</v>
      </c>
      <c r="B12" s="177" t="s">
        <v>247</v>
      </c>
      <c r="C12" s="670">
        <v>0</v>
      </c>
      <c r="D12" s="666">
        <v>0</v>
      </c>
      <c r="E12" s="666">
        <v>0</v>
      </c>
      <c r="F12" s="666">
        <v>0</v>
      </c>
      <c r="G12" s="666">
        <v>0</v>
      </c>
      <c r="H12" s="666">
        <v>0</v>
      </c>
      <c r="I12" s="666">
        <v>0</v>
      </c>
      <c r="J12" s="666">
        <v>0</v>
      </c>
      <c r="K12" s="667">
        <v>0</v>
      </c>
    </row>
    <row r="13" spans="1:11">
      <c r="A13" s="176">
        <v>5</v>
      </c>
      <c r="B13" s="177" t="s">
        <v>255</v>
      </c>
      <c r="C13" s="670">
        <v>0</v>
      </c>
      <c r="D13" s="666">
        <v>0</v>
      </c>
      <c r="E13" s="666">
        <v>0</v>
      </c>
      <c r="F13" s="666">
        <v>0</v>
      </c>
      <c r="G13" s="666">
        <v>0</v>
      </c>
      <c r="H13" s="666">
        <v>0</v>
      </c>
      <c r="I13" s="666">
        <v>0</v>
      </c>
      <c r="J13" s="666">
        <v>0</v>
      </c>
      <c r="K13" s="667">
        <v>0</v>
      </c>
    </row>
    <row r="14" spans="1:11">
      <c r="A14" s="176">
        <v>6</v>
      </c>
      <c r="B14" s="177" t="s">
        <v>287</v>
      </c>
      <c r="C14" s="670">
        <v>0</v>
      </c>
      <c r="D14" s="666">
        <v>0</v>
      </c>
      <c r="E14" s="666">
        <v>0</v>
      </c>
      <c r="F14" s="666">
        <v>0</v>
      </c>
      <c r="G14" s="666">
        <v>0</v>
      </c>
      <c r="H14" s="666">
        <v>0</v>
      </c>
      <c r="I14" s="666">
        <v>0</v>
      </c>
      <c r="J14" s="666">
        <v>0</v>
      </c>
      <c r="K14" s="667">
        <v>0</v>
      </c>
    </row>
    <row r="15" spans="1:11">
      <c r="A15" s="176">
        <v>7</v>
      </c>
      <c r="B15" s="177" t="s">
        <v>288</v>
      </c>
      <c r="C15" s="670">
        <v>48405.142087899905</v>
      </c>
      <c r="D15" s="666">
        <v>1738880.6713186605</v>
      </c>
      <c r="E15" s="666">
        <v>1787285.8134065603</v>
      </c>
      <c r="F15" s="666">
        <v>708.64263735599866</v>
      </c>
      <c r="G15" s="666">
        <v>257096.65824173315</v>
      </c>
      <c r="H15" s="666">
        <v>257805.30087908916</v>
      </c>
      <c r="I15" s="666">
        <v>708.64263735599866</v>
      </c>
      <c r="J15" s="666">
        <v>257096.65824173315</v>
      </c>
      <c r="K15" s="667">
        <v>257805.30087908916</v>
      </c>
    </row>
    <row r="16" spans="1:11">
      <c r="A16" s="176">
        <v>8</v>
      </c>
      <c r="B16" s="178" t="s">
        <v>248</v>
      </c>
      <c r="C16" s="670">
        <v>2163015.9707691739</v>
      </c>
      <c r="D16" s="666">
        <v>32736858.303296626</v>
      </c>
      <c r="E16" s="666">
        <v>34899874.2740658</v>
      </c>
      <c r="F16" s="666">
        <v>1146508.5120988791</v>
      </c>
      <c r="G16" s="666">
        <v>20146923.499230713</v>
      </c>
      <c r="H16" s="666">
        <v>21293432.011329591</v>
      </c>
      <c r="I16" s="666">
        <v>529361.3498076743</v>
      </c>
      <c r="J16" s="666">
        <v>7795287.9115384202</v>
      </c>
      <c r="K16" s="667">
        <v>8324649.2613460943</v>
      </c>
    </row>
    <row r="17" spans="1:11">
      <c r="A17" s="170" t="s">
        <v>245</v>
      </c>
      <c r="B17" s="171"/>
      <c r="C17" s="664"/>
      <c r="D17" s="664"/>
      <c r="E17" s="664"/>
      <c r="F17" s="664"/>
      <c r="G17" s="664"/>
      <c r="H17" s="664"/>
      <c r="I17" s="664"/>
      <c r="J17" s="664"/>
      <c r="K17" s="665"/>
    </row>
    <row r="18" spans="1:11">
      <c r="A18" s="176">
        <v>9</v>
      </c>
      <c r="B18" s="177" t="s">
        <v>251</v>
      </c>
      <c r="C18" s="670"/>
      <c r="D18" s="666"/>
      <c r="E18" s="666"/>
      <c r="F18" s="666"/>
      <c r="G18" s="666"/>
      <c r="H18" s="666"/>
      <c r="I18" s="666"/>
      <c r="J18" s="666"/>
      <c r="K18" s="667"/>
    </row>
    <row r="19" spans="1:11">
      <c r="A19" s="176">
        <v>10</v>
      </c>
      <c r="B19" s="177" t="s">
        <v>289</v>
      </c>
      <c r="C19" s="670">
        <v>7860539.1553846095</v>
      </c>
      <c r="D19" s="666">
        <v>23674493.105934095</v>
      </c>
      <c r="E19" s="666">
        <v>31535032.261318706</v>
      </c>
      <c r="F19" s="666">
        <v>0</v>
      </c>
      <c r="G19" s="666">
        <v>0</v>
      </c>
      <c r="H19" s="666">
        <v>0</v>
      </c>
      <c r="I19" s="666">
        <v>7860539.1553846095</v>
      </c>
      <c r="J19" s="666">
        <v>23674493.105934095</v>
      </c>
      <c r="K19" s="667">
        <v>31535032.261318706</v>
      </c>
    </row>
    <row r="20" spans="1:11">
      <c r="A20" s="176">
        <v>11</v>
      </c>
      <c r="B20" s="177" t="s">
        <v>250</v>
      </c>
      <c r="C20" s="670"/>
      <c r="D20" s="666"/>
      <c r="E20" s="666"/>
      <c r="F20" s="666"/>
      <c r="G20" s="666"/>
      <c r="H20" s="666"/>
      <c r="I20" s="666"/>
      <c r="J20" s="666"/>
      <c r="K20" s="667"/>
    </row>
    <row r="21" spans="1:11" ht="14.4" thickBot="1">
      <c r="A21" s="179">
        <v>12</v>
      </c>
      <c r="B21" s="180" t="s">
        <v>249</v>
      </c>
      <c r="C21" s="671">
        <v>7860539.1553846095</v>
      </c>
      <c r="D21" s="668">
        <v>23674493.105934095</v>
      </c>
      <c r="E21" s="671">
        <v>31535032.261318706</v>
      </c>
      <c r="F21" s="668">
        <v>0</v>
      </c>
      <c r="G21" s="668">
        <v>0</v>
      </c>
      <c r="H21" s="668">
        <v>0</v>
      </c>
      <c r="I21" s="668">
        <v>7860539.1553846095</v>
      </c>
      <c r="J21" s="668">
        <v>23674493.105934095</v>
      </c>
      <c r="K21" s="669">
        <v>31535032.261318706</v>
      </c>
    </row>
    <row r="22" spans="1:11" ht="38.25" customHeight="1" thickBot="1">
      <c r="A22" s="181"/>
      <c r="B22" s="182"/>
      <c r="C22" s="182"/>
      <c r="D22" s="182"/>
      <c r="E22" s="182"/>
      <c r="F22" s="742" t="s">
        <v>291</v>
      </c>
      <c r="G22" s="740"/>
      <c r="H22" s="740"/>
      <c r="I22" s="742" t="s">
        <v>256</v>
      </c>
      <c r="J22" s="740"/>
      <c r="K22" s="741"/>
    </row>
    <row r="23" spans="1:11">
      <c r="A23" s="183">
        <v>13</v>
      </c>
      <c r="B23" s="184" t="s">
        <v>241</v>
      </c>
      <c r="C23" s="185"/>
      <c r="D23" s="185"/>
      <c r="E23" s="185"/>
      <c r="F23" s="658">
        <v>8875781.0716483649</v>
      </c>
      <c r="G23" s="658">
        <v>25089506.247802198</v>
      </c>
      <c r="H23" s="658">
        <v>33965287.319450565</v>
      </c>
      <c r="I23" s="658">
        <v>1015241.9162637556</v>
      </c>
      <c r="J23" s="658">
        <v>7897127.3415384516</v>
      </c>
      <c r="K23" s="659">
        <v>8912369.257802207</v>
      </c>
    </row>
    <row r="24" spans="1:11" ht="14.4" thickBot="1">
      <c r="A24" s="186">
        <v>14</v>
      </c>
      <c r="B24" s="187" t="s">
        <v>253</v>
      </c>
      <c r="C24" s="188"/>
      <c r="D24" s="189"/>
      <c r="E24" s="190"/>
      <c r="F24" s="660">
        <v>1146508.5120988791</v>
      </c>
      <c r="G24" s="660">
        <v>20146923.499230713</v>
      </c>
      <c r="H24" s="660">
        <v>21293432.011329591</v>
      </c>
      <c r="I24" s="660">
        <v>-7331177.8055769354</v>
      </c>
      <c r="J24" s="660">
        <v>-15879205.194395674</v>
      </c>
      <c r="K24" s="661">
        <v>-23210382.999972612</v>
      </c>
    </row>
    <row r="25" spans="1:11" ht="14.4" thickBot="1">
      <c r="A25" s="191">
        <v>15</v>
      </c>
      <c r="B25" s="192" t="s">
        <v>254</v>
      </c>
      <c r="C25" s="193"/>
      <c r="D25" s="193"/>
      <c r="E25" s="193"/>
      <c r="F25" s="657">
        <v>7.7415745090280543</v>
      </c>
      <c r="G25" s="657">
        <v>1.2453269229299557</v>
      </c>
      <c r="H25" s="657">
        <v>1.5951062891777457</v>
      </c>
      <c r="I25" s="194" t="s">
        <v>756</v>
      </c>
      <c r="J25" s="194" t="s">
        <v>756</v>
      </c>
      <c r="K25" s="195" t="s">
        <v>756</v>
      </c>
    </row>
    <row r="27" spans="1:11" ht="27">
      <c r="B27" s="167"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F14" sqref="F14"/>
    </sheetView>
  </sheetViews>
  <sheetFormatPr defaultColWidth="9.109375" defaultRowHeight="13.2"/>
  <cols>
    <col min="1" max="1" width="10.44140625" style="4" bestFit="1" customWidth="1"/>
    <col min="2" max="2" width="95" style="4" customWidth="1"/>
    <col min="3" max="3" width="12.44140625" style="4" bestFit="1" customWidth="1"/>
    <col min="4" max="4" width="11.44140625" style="4" customWidth="1"/>
    <col min="5" max="5" width="18.109375" style="4" bestFit="1" customWidth="1"/>
    <col min="6" max="13" width="12.88671875" style="4" customWidth="1"/>
    <col min="14" max="14" width="31" style="4" bestFit="1" customWidth="1"/>
    <col min="15" max="16" width="9.109375" style="19"/>
    <col min="17" max="17" width="44.109375" style="19" customWidth="1"/>
    <col min="18" max="16384" width="9.109375" style="19"/>
  </cols>
  <sheetData>
    <row r="1" spans="1:17" ht="13.8">
      <c r="A1" s="418" t="s">
        <v>717</v>
      </c>
      <c r="B1" s="456" t="str">
        <f>'Info '!C2</f>
        <v>JSC Pave Bank Georgia</v>
      </c>
      <c r="C1" s="456"/>
      <c r="D1" s="456"/>
      <c r="E1" s="456"/>
      <c r="F1" s="456"/>
      <c r="G1" s="456"/>
      <c r="H1" s="456"/>
      <c r="I1" s="456"/>
      <c r="J1" s="456"/>
      <c r="K1" s="456"/>
      <c r="L1" s="456"/>
      <c r="M1" s="456"/>
      <c r="N1" s="456"/>
      <c r="O1" s="146"/>
      <c r="P1" s="146"/>
      <c r="Q1" s="146"/>
    </row>
    <row r="2" spans="1:17" ht="14.25" customHeight="1">
      <c r="A2" s="456" t="s">
        <v>718</v>
      </c>
      <c r="B2" s="419">
        <f>'1. key ratios '!B2</f>
        <v>45838</v>
      </c>
      <c r="C2" s="456"/>
      <c r="D2" s="456"/>
      <c r="E2" s="456"/>
      <c r="F2" s="456"/>
      <c r="G2" s="456"/>
      <c r="H2" s="456"/>
      <c r="I2" s="456"/>
      <c r="J2" s="456"/>
      <c r="K2" s="456"/>
      <c r="L2" s="456"/>
      <c r="M2" s="456"/>
      <c r="N2" s="456"/>
      <c r="O2" s="146"/>
      <c r="P2" s="146"/>
      <c r="Q2" s="146"/>
    </row>
    <row r="3" spans="1:17" ht="14.25" customHeight="1">
      <c r="A3" s="456"/>
      <c r="B3" s="146"/>
      <c r="C3" s="146"/>
      <c r="D3" s="146"/>
      <c r="E3" s="146"/>
      <c r="F3" s="146"/>
      <c r="G3" s="146"/>
      <c r="H3" s="146"/>
      <c r="I3" s="146"/>
      <c r="J3" s="146"/>
      <c r="K3" s="146"/>
      <c r="L3" s="146"/>
      <c r="M3" s="146"/>
      <c r="N3" s="146"/>
      <c r="O3" s="146"/>
      <c r="P3" s="146"/>
      <c r="Q3" s="146"/>
    </row>
    <row r="4" spans="1:17" ht="14.4">
      <c r="A4" s="456"/>
      <c r="B4" s="478" t="s">
        <v>719</v>
      </c>
      <c r="C4" s="146"/>
      <c r="D4" s="146"/>
      <c r="E4" s="146"/>
      <c r="F4" s="146"/>
      <c r="G4" s="146"/>
      <c r="H4" s="146"/>
      <c r="I4" s="146"/>
      <c r="J4" s="146"/>
      <c r="K4" s="146"/>
      <c r="L4" s="146"/>
      <c r="M4" s="146"/>
      <c r="N4" s="146"/>
      <c r="O4" s="146"/>
      <c r="P4" s="146"/>
      <c r="Q4" s="146"/>
    </row>
    <row r="5" spans="1:17" ht="43.2">
      <c r="A5" s="456"/>
      <c r="B5" s="479" t="s">
        <v>720</v>
      </c>
      <c r="C5" s="480" t="s">
        <v>721</v>
      </c>
      <c r="D5" s="480" t="s">
        <v>722</v>
      </c>
      <c r="E5" s="480" t="s">
        <v>723</v>
      </c>
      <c r="F5" s="480" t="s">
        <v>724</v>
      </c>
      <c r="G5" s="480" t="s">
        <v>725</v>
      </c>
      <c r="H5" s="480" t="s">
        <v>726</v>
      </c>
      <c r="I5" s="481" t="s">
        <v>727</v>
      </c>
      <c r="J5" s="482">
        <v>0.02</v>
      </c>
      <c r="K5" s="482">
        <v>0.2</v>
      </c>
      <c r="L5" s="482">
        <v>0.35</v>
      </c>
      <c r="M5" s="482">
        <v>0.5</v>
      </c>
      <c r="N5" s="482">
        <v>0.75</v>
      </c>
      <c r="O5" s="482">
        <v>1</v>
      </c>
      <c r="P5" s="482">
        <v>1.5</v>
      </c>
      <c r="Q5" s="483" t="s">
        <v>728</v>
      </c>
    </row>
    <row r="6" spans="1:17" ht="14.4">
      <c r="A6" s="456"/>
      <c r="B6" s="484"/>
      <c r="C6" s="485" t="b">
        <f>IF(C7&gt;0,C7,IF(C8&gt;0,C8,IF(C9&gt;0,C9)))</f>
        <v>0</v>
      </c>
      <c r="D6" s="485" t="b">
        <f t="shared" ref="D6:Q6" si="0">IF(D7&gt;0,D7,IF(D8&gt;0,D8,IF(D9&gt;0,D9)))</f>
        <v>0</v>
      </c>
      <c r="E6" s="485" t="b">
        <f t="shared" si="0"/>
        <v>0</v>
      </c>
      <c r="F6" s="485" t="b">
        <f t="shared" si="0"/>
        <v>0</v>
      </c>
      <c r="G6" s="485" t="b">
        <f t="shared" si="0"/>
        <v>0</v>
      </c>
      <c r="H6" s="485"/>
      <c r="I6" s="485" t="b">
        <f t="shared" si="0"/>
        <v>0</v>
      </c>
      <c r="J6" s="485" t="b">
        <f t="shared" si="0"/>
        <v>0</v>
      </c>
      <c r="K6" s="485" t="b">
        <f t="shared" si="0"/>
        <v>0</v>
      </c>
      <c r="L6" s="485" t="b">
        <f t="shared" si="0"/>
        <v>0</v>
      </c>
      <c r="M6" s="485" t="b">
        <f t="shared" si="0"/>
        <v>0</v>
      </c>
      <c r="N6" s="485" t="b">
        <f t="shared" si="0"/>
        <v>0</v>
      </c>
      <c r="O6" s="485" t="b">
        <f t="shared" si="0"/>
        <v>0</v>
      </c>
      <c r="P6" s="485" t="b">
        <f t="shared" si="0"/>
        <v>0</v>
      </c>
      <c r="Q6" s="485" t="b">
        <f t="shared" si="0"/>
        <v>0</v>
      </c>
    </row>
    <row r="7" spans="1:17" ht="14.4">
      <c r="A7" s="456"/>
      <c r="B7" s="486" t="s">
        <v>729</v>
      </c>
      <c r="C7" s="485">
        <f>C11+C15+C19+C23+C27+C31</f>
        <v>0</v>
      </c>
      <c r="D7" s="485"/>
      <c r="E7" s="485"/>
      <c r="F7" s="485">
        <f t="shared" ref="F7:G9" si="1">F11+F15+F19+F23+F27+F31</f>
        <v>0</v>
      </c>
      <c r="G7" s="485">
        <f t="shared" si="1"/>
        <v>0</v>
      </c>
      <c r="H7" s="487">
        <v>1.4</v>
      </c>
      <c r="I7" s="488">
        <f t="shared" ref="I7:I33" si="2">(F7+G7)*H7</f>
        <v>0</v>
      </c>
      <c r="J7" s="485">
        <f>J11+J15+J19+J23+J27+J31</f>
        <v>0</v>
      </c>
      <c r="K7" s="485">
        <f t="shared" ref="J7:Q9" si="3">K11+K15+K19+K23+K27+K31</f>
        <v>0</v>
      </c>
      <c r="L7" s="485">
        <f t="shared" si="3"/>
        <v>0</v>
      </c>
      <c r="M7" s="485">
        <f t="shared" si="3"/>
        <v>0</v>
      </c>
      <c r="N7" s="485">
        <f t="shared" si="3"/>
        <v>0</v>
      </c>
      <c r="O7" s="485">
        <f t="shared" si="3"/>
        <v>0</v>
      </c>
      <c r="P7" s="485">
        <f t="shared" si="3"/>
        <v>0</v>
      </c>
      <c r="Q7" s="485">
        <f>Q11+Q15+Q19+Q23+Q27+Q31</f>
        <v>0</v>
      </c>
    </row>
    <row r="8" spans="1:17" ht="14.4">
      <c r="A8" s="456"/>
      <c r="B8" s="486" t="s">
        <v>730</v>
      </c>
      <c r="C8" s="485">
        <f>C12+C16+C20+C24+C28+C32</f>
        <v>0</v>
      </c>
      <c r="D8" s="485"/>
      <c r="E8" s="485"/>
      <c r="F8" s="485">
        <f t="shared" si="1"/>
        <v>0</v>
      </c>
      <c r="G8" s="485">
        <f t="shared" si="1"/>
        <v>0</v>
      </c>
      <c r="H8" s="487">
        <v>1.4</v>
      </c>
      <c r="I8" s="488">
        <f t="shared" si="2"/>
        <v>0</v>
      </c>
      <c r="J8" s="485">
        <f t="shared" si="3"/>
        <v>0</v>
      </c>
      <c r="K8" s="485">
        <f t="shared" si="3"/>
        <v>0</v>
      </c>
      <c r="L8" s="485">
        <f t="shared" si="3"/>
        <v>0</v>
      </c>
      <c r="M8" s="485">
        <f t="shared" si="3"/>
        <v>0</v>
      </c>
      <c r="N8" s="485">
        <f t="shared" si="3"/>
        <v>0</v>
      </c>
      <c r="O8" s="485">
        <f t="shared" si="3"/>
        <v>0</v>
      </c>
      <c r="P8" s="485">
        <f t="shared" si="3"/>
        <v>0</v>
      </c>
      <c r="Q8" s="485">
        <f>Q12+Q16+Q20+Q24+Q28+Q32</f>
        <v>0</v>
      </c>
    </row>
    <row r="9" spans="1:17" ht="14.4">
      <c r="A9" s="456"/>
      <c r="B9" s="486" t="s">
        <v>737</v>
      </c>
      <c r="C9" s="485">
        <f>C13+C17+C21+C25+C29+C33</f>
        <v>0</v>
      </c>
      <c r="D9" s="485"/>
      <c r="E9" s="485"/>
      <c r="F9" s="485">
        <f t="shared" si="1"/>
        <v>0</v>
      </c>
      <c r="G9" s="485">
        <f t="shared" si="1"/>
        <v>0</v>
      </c>
      <c r="H9" s="487">
        <v>1.4</v>
      </c>
      <c r="I9" s="488">
        <f t="shared" si="2"/>
        <v>0</v>
      </c>
      <c r="J9" s="485">
        <f t="shared" si="3"/>
        <v>0</v>
      </c>
      <c r="K9" s="485">
        <f t="shared" si="3"/>
        <v>0</v>
      </c>
      <c r="L9" s="485">
        <f t="shared" si="3"/>
        <v>0</v>
      </c>
      <c r="M9" s="485">
        <f t="shared" si="3"/>
        <v>0</v>
      </c>
      <c r="N9" s="485">
        <f t="shared" si="3"/>
        <v>0</v>
      </c>
      <c r="O9" s="485">
        <f t="shared" si="3"/>
        <v>0</v>
      </c>
      <c r="P9" s="485">
        <f t="shared" si="3"/>
        <v>0</v>
      </c>
      <c r="Q9" s="485">
        <f t="shared" si="3"/>
        <v>0</v>
      </c>
    </row>
    <row r="10" spans="1:17" ht="14.4">
      <c r="A10" s="456"/>
      <c r="B10" s="489" t="s">
        <v>731</v>
      </c>
      <c r="C10" s="490"/>
      <c r="D10" s="490"/>
      <c r="E10" s="490"/>
      <c r="F10" s="490"/>
      <c r="G10" s="490"/>
      <c r="H10" s="487">
        <v>1.4</v>
      </c>
      <c r="I10" s="488">
        <f t="shared" si="2"/>
        <v>0</v>
      </c>
      <c r="J10" s="491"/>
      <c r="K10" s="491"/>
      <c r="L10" s="491"/>
      <c r="M10" s="491"/>
      <c r="N10" s="491"/>
      <c r="O10" s="491"/>
      <c r="P10" s="491"/>
      <c r="Q10" s="485">
        <f>SUM(Q11:Q13)</f>
        <v>0</v>
      </c>
    </row>
    <row r="11" spans="1:17" ht="14.4">
      <c r="A11" s="456"/>
      <c r="B11" s="492" t="s">
        <v>729</v>
      </c>
      <c r="C11" s="490"/>
      <c r="D11" s="490"/>
      <c r="E11" s="490"/>
      <c r="F11" s="490"/>
      <c r="G11" s="490"/>
      <c r="H11" s="487">
        <v>1.4</v>
      </c>
      <c r="I11" s="488">
        <f t="shared" si="2"/>
        <v>0</v>
      </c>
      <c r="J11" s="491"/>
      <c r="K11" s="491"/>
      <c r="L11" s="491"/>
      <c r="M11" s="491"/>
      <c r="N11" s="491"/>
      <c r="O11" s="491"/>
      <c r="P11" s="491"/>
      <c r="Q11" s="485">
        <f>SUMPRODUCT($J$5:$P$5,J11:P11)</f>
        <v>0</v>
      </c>
    </row>
    <row r="12" spans="1:17" ht="14.4">
      <c r="A12" s="456"/>
      <c r="B12" s="492" t="s">
        <v>730</v>
      </c>
      <c r="C12" s="490"/>
      <c r="D12" s="490"/>
      <c r="E12" s="490"/>
      <c r="F12" s="490"/>
      <c r="G12" s="490"/>
      <c r="H12" s="487">
        <v>1.4</v>
      </c>
      <c r="I12" s="488">
        <f t="shared" si="2"/>
        <v>0</v>
      </c>
      <c r="J12" s="491"/>
      <c r="K12" s="491"/>
      <c r="L12" s="491"/>
      <c r="M12" s="491"/>
      <c r="N12" s="491"/>
      <c r="O12" s="491"/>
      <c r="P12" s="491"/>
      <c r="Q12" s="485">
        <f t="shared" ref="Q12:Q13" si="4">SUMPRODUCT($J$5:$P$5,J12:P12)</f>
        <v>0</v>
      </c>
    </row>
    <row r="13" spans="1:17" ht="14.4">
      <c r="A13" s="456"/>
      <c r="B13" s="492" t="s">
        <v>737</v>
      </c>
      <c r="C13" s="490"/>
      <c r="D13" s="490"/>
      <c r="E13" s="490"/>
      <c r="F13" s="490"/>
      <c r="G13" s="490"/>
      <c r="H13" s="487">
        <v>1.4</v>
      </c>
      <c r="I13" s="488">
        <f t="shared" si="2"/>
        <v>0</v>
      </c>
      <c r="J13" s="491"/>
      <c r="K13" s="491"/>
      <c r="L13" s="491"/>
      <c r="M13" s="491"/>
      <c r="N13" s="491"/>
      <c r="O13" s="491"/>
      <c r="P13" s="491"/>
      <c r="Q13" s="485">
        <f t="shared" si="4"/>
        <v>0</v>
      </c>
    </row>
    <row r="14" spans="1:17" ht="14.4">
      <c r="A14" s="456"/>
      <c r="B14" s="489" t="s">
        <v>732</v>
      </c>
      <c r="C14" s="490"/>
      <c r="D14" s="490"/>
      <c r="E14" s="490"/>
      <c r="F14" s="490"/>
      <c r="G14" s="490"/>
      <c r="H14" s="487">
        <v>1.4</v>
      </c>
      <c r="I14" s="488">
        <f t="shared" si="2"/>
        <v>0</v>
      </c>
      <c r="J14" s="491"/>
      <c r="K14" s="491"/>
      <c r="L14" s="491"/>
      <c r="M14" s="491"/>
      <c r="N14" s="491"/>
      <c r="O14" s="491"/>
      <c r="P14" s="491"/>
      <c r="Q14" s="485">
        <f>SUM(Q15:Q17)</f>
        <v>0</v>
      </c>
    </row>
    <row r="15" spans="1:17" ht="14.4">
      <c r="A15" s="456"/>
      <c r="B15" s="492" t="s">
        <v>729</v>
      </c>
      <c r="C15" s="490"/>
      <c r="D15" s="490"/>
      <c r="E15" s="490"/>
      <c r="F15" s="490"/>
      <c r="G15" s="490"/>
      <c r="H15" s="487">
        <v>1.4</v>
      </c>
      <c r="I15" s="488">
        <f t="shared" si="2"/>
        <v>0</v>
      </c>
      <c r="J15" s="491"/>
      <c r="K15" s="491"/>
      <c r="L15" s="491"/>
      <c r="M15" s="491"/>
      <c r="N15" s="491"/>
      <c r="O15" s="491"/>
      <c r="P15" s="491"/>
      <c r="Q15" s="485">
        <f>SUMPRODUCT($J$5:$P$5,J15:P15)</f>
        <v>0</v>
      </c>
    </row>
    <row r="16" spans="1:17" ht="14.4">
      <c r="A16" s="456"/>
      <c r="B16" s="492" t="s">
        <v>730</v>
      </c>
      <c r="C16" s="490"/>
      <c r="D16" s="490"/>
      <c r="E16" s="490"/>
      <c r="F16" s="490"/>
      <c r="G16" s="490"/>
      <c r="H16" s="487">
        <v>1.4</v>
      </c>
      <c r="I16" s="488">
        <f t="shared" si="2"/>
        <v>0</v>
      </c>
      <c r="J16" s="491"/>
      <c r="K16" s="491"/>
      <c r="L16" s="491"/>
      <c r="M16" s="491"/>
      <c r="N16" s="491"/>
      <c r="O16" s="491"/>
      <c r="P16" s="491"/>
      <c r="Q16" s="485">
        <f t="shared" ref="Q16:Q17" si="5">SUMPRODUCT($J$5:$P$5,J16:P16)</f>
        <v>0</v>
      </c>
    </row>
    <row r="17" spans="1:17" ht="14.4">
      <c r="A17" s="456"/>
      <c r="B17" s="492" t="s">
        <v>737</v>
      </c>
      <c r="C17" s="490"/>
      <c r="D17" s="490"/>
      <c r="E17" s="490"/>
      <c r="F17" s="490"/>
      <c r="G17" s="490"/>
      <c r="H17" s="487">
        <v>1.4</v>
      </c>
      <c r="I17" s="488">
        <f t="shared" si="2"/>
        <v>0</v>
      </c>
      <c r="J17" s="491"/>
      <c r="K17" s="491"/>
      <c r="L17" s="491"/>
      <c r="M17" s="491"/>
      <c r="N17" s="491"/>
      <c r="O17" s="491"/>
      <c r="P17" s="491"/>
      <c r="Q17" s="485">
        <f t="shared" si="5"/>
        <v>0</v>
      </c>
    </row>
    <row r="18" spans="1:17" ht="14.4">
      <c r="A18" s="456"/>
      <c r="B18" s="489" t="s">
        <v>733</v>
      </c>
      <c r="C18" s="490"/>
      <c r="D18" s="490"/>
      <c r="E18" s="490"/>
      <c r="F18" s="490"/>
      <c r="G18" s="490"/>
      <c r="H18" s="487">
        <v>1.4</v>
      </c>
      <c r="I18" s="488">
        <f t="shared" si="2"/>
        <v>0</v>
      </c>
      <c r="J18" s="491"/>
      <c r="K18" s="491"/>
      <c r="L18" s="491"/>
      <c r="M18" s="491"/>
      <c r="N18" s="491"/>
      <c r="O18" s="491"/>
      <c r="P18" s="491"/>
      <c r="Q18" s="485">
        <f>SUM(Q19:Q21)</f>
        <v>0</v>
      </c>
    </row>
    <row r="19" spans="1:17" ht="14.4">
      <c r="A19" s="456"/>
      <c r="B19" s="492" t="s">
        <v>729</v>
      </c>
      <c r="C19" s="490"/>
      <c r="D19" s="490"/>
      <c r="E19" s="490"/>
      <c r="F19" s="490"/>
      <c r="G19" s="490"/>
      <c r="H19" s="487">
        <v>1.4</v>
      </c>
      <c r="I19" s="488">
        <f t="shared" si="2"/>
        <v>0</v>
      </c>
      <c r="J19" s="491"/>
      <c r="K19" s="491"/>
      <c r="L19" s="491"/>
      <c r="M19" s="491"/>
      <c r="N19" s="491"/>
      <c r="O19" s="491"/>
      <c r="P19" s="491"/>
      <c r="Q19" s="485">
        <f>SUMPRODUCT($J$5:$P$5,J19:P19)</f>
        <v>0</v>
      </c>
    </row>
    <row r="20" spans="1:17" ht="14.4">
      <c r="A20" s="456"/>
      <c r="B20" s="492" t="s">
        <v>730</v>
      </c>
      <c r="C20" s="490"/>
      <c r="D20" s="490"/>
      <c r="E20" s="490"/>
      <c r="F20" s="490"/>
      <c r="G20" s="490"/>
      <c r="H20" s="487">
        <v>1.4</v>
      </c>
      <c r="I20" s="488">
        <f t="shared" si="2"/>
        <v>0</v>
      </c>
      <c r="J20" s="491"/>
      <c r="K20" s="491"/>
      <c r="L20" s="491"/>
      <c r="M20" s="491"/>
      <c r="N20" s="491"/>
      <c r="O20" s="491"/>
      <c r="P20" s="491"/>
      <c r="Q20" s="485">
        <f t="shared" ref="Q20:Q21" si="6">SUMPRODUCT($J$5:$P$5,J20:P20)</f>
        <v>0</v>
      </c>
    </row>
    <row r="21" spans="1:17" ht="14.4">
      <c r="A21" s="456"/>
      <c r="B21" s="492" t="s">
        <v>737</v>
      </c>
      <c r="C21" s="490"/>
      <c r="D21" s="490"/>
      <c r="E21" s="490"/>
      <c r="F21" s="490"/>
      <c r="G21" s="490"/>
      <c r="H21" s="487">
        <v>1.4</v>
      </c>
      <c r="I21" s="488">
        <f t="shared" si="2"/>
        <v>0</v>
      </c>
      <c r="J21" s="491"/>
      <c r="K21" s="491"/>
      <c r="L21" s="491"/>
      <c r="M21" s="491"/>
      <c r="N21" s="491"/>
      <c r="O21" s="491"/>
      <c r="P21" s="491"/>
      <c r="Q21" s="485">
        <f t="shared" si="6"/>
        <v>0</v>
      </c>
    </row>
    <row r="22" spans="1:17" ht="14.4">
      <c r="A22" s="456"/>
      <c r="B22" s="489" t="s">
        <v>734</v>
      </c>
      <c r="C22" s="490"/>
      <c r="D22" s="490"/>
      <c r="E22" s="490"/>
      <c r="F22" s="490"/>
      <c r="G22" s="490"/>
      <c r="H22" s="487">
        <v>1.4</v>
      </c>
      <c r="I22" s="488">
        <f t="shared" si="2"/>
        <v>0</v>
      </c>
      <c r="J22" s="491"/>
      <c r="K22" s="491"/>
      <c r="L22" s="491"/>
      <c r="M22" s="491"/>
      <c r="N22" s="491"/>
      <c r="O22" s="491"/>
      <c r="P22" s="491"/>
      <c r="Q22" s="485">
        <f>SUM(Q23:Q25)</f>
        <v>0</v>
      </c>
    </row>
    <row r="23" spans="1:17" ht="14.4">
      <c r="A23" s="456"/>
      <c r="B23" s="492" t="s">
        <v>729</v>
      </c>
      <c r="C23" s="490"/>
      <c r="D23" s="490"/>
      <c r="E23" s="490"/>
      <c r="F23" s="490"/>
      <c r="G23" s="490"/>
      <c r="H23" s="487">
        <v>1.4</v>
      </c>
      <c r="I23" s="488">
        <f t="shared" si="2"/>
        <v>0</v>
      </c>
      <c r="J23" s="491"/>
      <c r="K23" s="491"/>
      <c r="L23" s="491"/>
      <c r="M23" s="491"/>
      <c r="N23" s="491"/>
      <c r="O23" s="491"/>
      <c r="P23" s="491"/>
      <c r="Q23" s="485">
        <f>SUMPRODUCT($J$5:$P$5,J23:P23)</f>
        <v>0</v>
      </c>
    </row>
    <row r="24" spans="1:17" ht="14.4">
      <c r="A24" s="456"/>
      <c r="B24" s="492" t="s">
        <v>730</v>
      </c>
      <c r="C24" s="490"/>
      <c r="D24" s="490"/>
      <c r="E24" s="490"/>
      <c r="F24" s="490"/>
      <c r="G24" s="490"/>
      <c r="H24" s="487">
        <v>1.4</v>
      </c>
      <c r="I24" s="488">
        <f t="shared" si="2"/>
        <v>0</v>
      </c>
      <c r="J24" s="491"/>
      <c r="K24" s="491"/>
      <c r="L24" s="491"/>
      <c r="M24" s="491"/>
      <c r="N24" s="491"/>
      <c r="O24" s="491"/>
      <c r="P24" s="491"/>
      <c r="Q24" s="485">
        <f t="shared" ref="Q24:Q25" si="7">SUMPRODUCT($J$5:$P$5,J24:P24)</f>
        <v>0</v>
      </c>
    </row>
    <row r="25" spans="1:17" ht="14.4">
      <c r="A25" s="456"/>
      <c r="B25" s="492" t="s">
        <v>737</v>
      </c>
      <c r="C25" s="490"/>
      <c r="D25" s="490"/>
      <c r="E25" s="490"/>
      <c r="F25" s="490"/>
      <c r="G25" s="490"/>
      <c r="H25" s="487">
        <v>1.4</v>
      </c>
      <c r="I25" s="488">
        <f t="shared" si="2"/>
        <v>0</v>
      </c>
      <c r="J25" s="491"/>
      <c r="K25" s="491"/>
      <c r="L25" s="491"/>
      <c r="M25" s="491"/>
      <c r="N25" s="491"/>
      <c r="O25" s="491"/>
      <c r="P25" s="491"/>
      <c r="Q25" s="485">
        <f t="shared" si="7"/>
        <v>0</v>
      </c>
    </row>
    <row r="26" spans="1:17" ht="14.4">
      <c r="A26" s="456"/>
      <c r="B26" s="489" t="s">
        <v>735</v>
      </c>
      <c r="C26" s="490"/>
      <c r="D26" s="490"/>
      <c r="E26" s="490"/>
      <c r="F26" s="490"/>
      <c r="G26" s="490"/>
      <c r="H26" s="487">
        <v>1.4</v>
      </c>
      <c r="I26" s="488">
        <f t="shared" si="2"/>
        <v>0</v>
      </c>
      <c r="J26" s="491"/>
      <c r="K26" s="491"/>
      <c r="L26" s="491"/>
      <c r="M26" s="491"/>
      <c r="N26" s="491"/>
      <c r="O26" s="491"/>
      <c r="P26" s="491"/>
      <c r="Q26" s="485">
        <f>SUM(Q27:Q29)</f>
        <v>0</v>
      </c>
    </row>
    <row r="27" spans="1:17" ht="14.4">
      <c r="A27" s="456"/>
      <c r="B27" s="492" t="s">
        <v>729</v>
      </c>
      <c r="C27" s="490"/>
      <c r="D27" s="490"/>
      <c r="E27" s="490"/>
      <c r="F27" s="490"/>
      <c r="G27" s="490"/>
      <c r="H27" s="487">
        <v>1.4</v>
      </c>
      <c r="I27" s="488">
        <f t="shared" si="2"/>
        <v>0</v>
      </c>
      <c r="J27" s="491"/>
      <c r="K27" s="491"/>
      <c r="L27" s="491"/>
      <c r="M27" s="491"/>
      <c r="N27" s="491"/>
      <c r="O27" s="491"/>
      <c r="P27" s="491"/>
      <c r="Q27" s="485">
        <f>SUMPRODUCT($J$5:$P$5,J27:P27)</f>
        <v>0</v>
      </c>
    </row>
    <row r="28" spans="1:17" ht="14.4">
      <c r="A28" s="456"/>
      <c r="B28" s="492" t="s">
        <v>730</v>
      </c>
      <c r="C28" s="490"/>
      <c r="D28" s="490"/>
      <c r="E28" s="490"/>
      <c r="F28" s="490"/>
      <c r="G28" s="490"/>
      <c r="H28" s="487">
        <v>1.4</v>
      </c>
      <c r="I28" s="488">
        <f t="shared" si="2"/>
        <v>0</v>
      </c>
      <c r="J28" s="491"/>
      <c r="K28" s="491"/>
      <c r="L28" s="491"/>
      <c r="M28" s="491"/>
      <c r="N28" s="491"/>
      <c r="O28" s="491"/>
      <c r="P28" s="491"/>
      <c r="Q28" s="485">
        <f t="shared" ref="Q28:Q29" si="8">SUMPRODUCT($J$5:$P$5,J28:P28)</f>
        <v>0</v>
      </c>
    </row>
    <row r="29" spans="1:17" ht="14.4">
      <c r="A29" s="456"/>
      <c r="B29" s="492" t="s">
        <v>737</v>
      </c>
      <c r="C29" s="490"/>
      <c r="D29" s="490"/>
      <c r="E29" s="490"/>
      <c r="F29" s="490"/>
      <c r="G29" s="490"/>
      <c r="H29" s="487">
        <v>1.4</v>
      </c>
      <c r="I29" s="488">
        <f t="shared" si="2"/>
        <v>0</v>
      </c>
      <c r="J29" s="491"/>
      <c r="K29" s="491"/>
      <c r="L29" s="491"/>
      <c r="M29" s="491"/>
      <c r="N29" s="491"/>
      <c r="O29" s="491"/>
      <c r="P29" s="491"/>
      <c r="Q29" s="485">
        <f t="shared" si="8"/>
        <v>0</v>
      </c>
    </row>
    <row r="30" spans="1:17" ht="14.4">
      <c r="A30" s="456"/>
      <c r="B30" s="493" t="s">
        <v>736</v>
      </c>
      <c r="C30" s="490"/>
      <c r="D30" s="490"/>
      <c r="E30" s="490"/>
      <c r="F30" s="490"/>
      <c r="G30" s="490"/>
      <c r="H30" s="487">
        <v>1.4</v>
      </c>
      <c r="I30" s="488">
        <f t="shared" si="2"/>
        <v>0</v>
      </c>
      <c r="J30" s="491"/>
      <c r="K30" s="491"/>
      <c r="L30" s="491"/>
      <c r="M30" s="491"/>
      <c r="N30" s="491"/>
      <c r="O30" s="491"/>
      <c r="P30" s="491"/>
      <c r="Q30" s="485">
        <f>SUM(Q31:Q33)</f>
        <v>0</v>
      </c>
    </row>
    <row r="31" spans="1:17" ht="14.4">
      <c r="A31" s="456"/>
      <c r="B31" s="492" t="s">
        <v>729</v>
      </c>
      <c r="C31" s="490"/>
      <c r="D31" s="490"/>
      <c r="E31" s="490"/>
      <c r="F31" s="490"/>
      <c r="G31" s="490"/>
      <c r="H31" s="487">
        <v>1.4</v>
      </c>
      <c r="I31" s="488">
        <f t="shared" si="2"/>
        <v>0</v>
      </c>
      <c r="J31" s="491"/>
      <c r="K31" s="491"/>
      <c r="L31" s="491"/>
      <c r="M31" s="491"/>
      <c r="N31" s="491"/>
      <c r="O31" s="491"/>
      <c r="P31" s="491"/>
      <c r="Q31" s="485">
        <f>SUMPRODUCT($J$5:$P$5,J31:P31)</f>
        <v>0</v>
      </c>
    </row>
    <row r="32" spans="1:17" ht="14.4">
      <c r="A32" s="456"/>
      <c r="B32" s="492" t="s">
        <v>730</v>
      </c>
      <c r="C32" s="490"/>
      <c r="D32" s="490"/>
      <c r="E32" s="490"/>
      <c r="F32" s="490"/>
      <c r="G32" s="490"/>
      <c r="H32" s="487">
        <v>1.4</v>
      </c>
      <c r="I32" s="488">
        <f t="shared" si="2"/>
        <v>0</v>
      </c>
      <c r="J32" s="491"/>
      <c r="K32" s="491"/>
      <c r="L32" s="491"/>
      <c r="M32" s="491"/>
      <c r="N32" s="491"/>
      <c r="O32" s="491"/>
      <c r="P32" s="491"/>
      <c r="Q32" s="485">
        <f t="shared" ref="Q32:Q33" si="9">SUMPRODUCT($J$5:$P$5,J32:P32)</f>
        <v>0</v>
      </c>
    </row>
    <row r="33" spans="1:17" ht="14.4">
      <c r="A33" s="456"/>
      <c r="B33" s="492" t="s">
        <v>737</v>
      </c>
      <c r="C33" s="490"/>
      <c r="D33" s="490"/>
      <c r="E33" s="490"/>
      <c r="F33" s="490"/>
      <c r="G33" s="490"/>
      <c r="H33" s="487">
        <v>1.4</v>
      </c>
      <c r="I33" s="488">
        <f t="shared" si="2"/>
        <v>0</v>
      </c>
      <c r="J33" s="491"/>
      <c r="K33" s="491"/>
      <c r="L33" s="491"/>
      <c r="M33" s="491"/>
      <c r="N33" s="491"/>
      <c r="O33" s="491"/>
      <c r="P33" s="491"/>
      <c r="Q33" s="485">
        <f t="shared" si="9"/>
        <v>0</v>
      </c>
    </row>
    <row r="34" spans="1:17" ht="14.4">
      <c r="A34" s="456"/>
      <c r="B34" s="494" t="s">
        <v>64</v>
      </c>
      <c r="C34" s="495" t="b">
        <f>C6</f>
        <v>0</v>
      </c>
      <c r="D34" s="495" t="b">
        <f t="shared" ref="D34:G34" si="10">D6</f>
        <v>0</v>
      </c>
      <c r="E34" s="495" t="b">
        <f t="shared" si="10"/>
        <v>0</v>
      </c>
      <c r="F34" s="495" t="b">
        <f t="shared" si="10"/>
        <v>0</v>
      </c>
      <c r="G34" s="495" t="b">
        <f t="shared" si="10"/>
        <v>0</v>
      </c>
      <c r="H34" s="487">
        <v>1.4</v>
      </c>
      <c r="I34" s="488">
        <f>(F34+G34)*H34</f>
        <v>0</v>
      </c>
      <c r="J34" s="495" t="b">
        <f t="shared" ref="J34:Q34" si="11">J6</f>
        <v>0</v>
      </c>
      <c r="K34" s="495" t="b">
        <f t="shared" si="11"/>
        <v>0</v>
      </c>
      <c r="L34" s="495" t="b">
        <f t="shared" si="11"/>
        <v>0</v>
      </c>
      <c r="M34" s="495" t="b">
        <f t="shared" si="11"/>
        <v>0</v>
      </c>
      <c r="N34" s="495" t="b">
        <f t="shared" si="11"/>
        <v>0</v>
      </c>
      <c r="O34" s="495" t="b">
        <f t="shared" si="11"/>
        <v>0</v>
      </c>
      <c r="P34" s="495" t="b">
        <f t="shared" si="11"/>
        <v>0</v>
      </c>
      <c r="Q34" s="495"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K23" sqref="K23"/>
    </sheetView>
  </sheetViews>
  <sheetFormatPr defaultColWidth="9.109375" defaultRowHeight="13.8"/>
  <cols>
    <col min="1" max="1" width="9.44140625" style="3" bestFit="1" customWidth="1"/>
    <col min="2" max="2" width="86" style="3" customWidth="1"/>
    <col min="3" max="3" width="12.88671875" style="3" customWidth="1"/>
    <col min="4" max="7" width="12.88671875" style="4" customWidth="1"/>
    <col min="8" max="8" width="9.109375" style="5" customWidth="1"/>
    <col min="9" max="12" width="9.109375" style="5"/>
    <col min="13" max="13" width="6.88671875" style="5" customWidth="1"/>
    <col min="14" max="16384" width="9.109375" style="5"/>
  </cols>
  <sheetData>
    <row r="1" spans="1:7">
      <c r="A1" s="2" t="s">
        <v>30</v>
      </c>
      <c r="B1" s="3" t="str">
        <f>'Info '!C2</f>
        <v>JSC Pave Bank Georgia</v>
      </c>
    </row>
    <row r="2" spans="1:7">
      <c r="A2" s="2" t="s">
        <v>31</v>
      </c>
      <c r="B2" s="241">
        <v>45838</v>
      </c>
    </row>
    <row r="3" spans="1:7" ht="14.4" thickBot="1">
      <c r="A3" s="2"/>
    </row>
    <row r="4" spans="1:7" ht="15" customHeight="1" thickBot="1">
      <c r="A4" s="6" t="s">
        <v>93</v>
      </c>
      <c r="B4" s="7" t="s">
        <v>92</v>
      </c>
      <c r="C4" s="7"/>
      <c r="D4" s="678" t="s">
        <v>664</v>
      </c>
      <c r="E4" s="679"/>
      <c r="F4" s="679"/>
      <c r="G4" s="680"/>
    </row>
    <row r="5" spans="1:7">
      <c r="A5" s="8" t="s">
        <v>6</v>
      </c>
      <c r="B5" s="9"/>
      <c r="C5" s="239" t="str">
        <f>INT((MONTH($B$2))/3)&amp;"Q"&amp;"-"&amp;YEAR($B$2)</f>
        <v>2Q-2025</v>
      </c>
      <c r="D5" s="239" t="str">
        <f>IF(INT(MONTH($B$2))=3, "4"&amp;"Q"&amp;"-"&amp;YEAR($B$2)-1, IF(INT(MONTH($B$2))=6, "1"&amp;"Q"&amp;"-"&amp;YEAR($B$2), IF(INT(MONTH($B$2))=9, "2"&amp;"Q"&amp;"-"&amp;YEAR($B$2),IF(INT(MONTH($B$2))=12, "3"&amp;"Q"&amp;"-"&amp;YEAR($B$2), 0))))</f>
        <v>1Q-2025</v>
      </c>
      <c r="E5" s="239" t="str">
        <f>IF(INT(MONTH($B$2))=3, "3"&amp;"Q"&amp;"-"&amp;YEAR($B$2)-1, IF(INT(MONTH($B$2))=6, "4"&amp;"Q"&amp;"-"&amp;YEAR($B$2)-1, IF(INT(MONTH($B$2))=9, "1"&amp;"Q"&amp;"-"&amp;YEAR($B$2),IF(INT(MONTH($B$2))=12, "2"&amp;"Q"&amp;"-"&amp;YEAR($B$2), 0))))</f>
        <v>4Q-2024</v>
      </c>
      <c r="F5" s="239" t="str">
        <f>IF(INT(MONTH($B$2))=3, "2"&amp;"Q"&amp;"-"&amp;YEAR($B$2)-1, IF(INT(MONTH($B$2))=6, "3"&amp;"Q"&amp;"-"&amp;YEAR($B$2)-1, IF(INT(MONTH($B$2))=9, "4"&amp;"Q"&amp;"-"&amp;YEAR($B$2)-1,IF(INT(MONTH($B$2))=12, "1"&amp;"Q"&amp;"-"&amp;YEAR($B$2), 0))))</f>
        <v>3Q-2024</v>
      </c>
      <c r="G5" s="240" t="str">
        <f>IF(INT(MONTH($B$2))=3, "1"&amp;"Q"&amp;"-"&amp;YEAR($B$2)-1, IF(INT(MONTH($B$2))=6, "2"&amp;"Q"&amp;"-"&amp;YEAR($B$2)-1, IF(INT(MONTH($B$2))=9, "3"&amp;"Q"&amp;"-"&amp;YEAR($B$2)-1,IF(INT(MONTH($B$2))=12, "4"&amp;"Q"&amp;"-"&amp;YEAR($B$2)-1, 0))))</f>
        <v>2Q-2024</v>
      </c>
    </row>
    <row r="6" spans="1:7">
      <c r="B6" s="113" t="s">
        <v>91</v>
      </c>
      <c r="C6" s="242"/>
      <c r="D6" s="242"/>
      <c r="E6" s="242"/>
      <c r="F6" s="242"/>
      <c r="G6" s="243"/>
    </row>
    <row r="7" spans="1:7">
      <c r="A7" s="10"/>
      <c r="B7" s="114" t="s">
        <v>89</v>
      </c>
      <c r="C7" s="242"/>
      <c r="D7" s="242"/>
      <c r="E7" s="242"/>
      <c r="F7" s="242"/>
      <c r="G7" s="243"/>
    </row>
    <row r="8" spans="1:7">
      <c r="A8" s="8">
        <v>1</v>
      </c>
      <c r="B8" s="11" t="s">
        <v>327</v>
      </c>
      <c r="C8" s="12">
        <v>7278615.2800000012</v>
      </c>
      <c r="D8" s="13">
        <v>6989690.96</v>
      </c>
      <c r="E8" s="13">
        <v>7160433.9499999993</v>
      </c>
      <c r="F8" s="13">
        <v>7354346.4798980001</v>
      </c>
      <c r="G8" s="14">
        <v>7524779.0183999995</v>
      </c>
    </row>
    <row r="9" spans="1:7">
      <c r="A9" s="8">
        <v>2</v>
      </c>
      <c r="B9" s="11" t="s">
        <v>328</v>
      </c>
      <c r="C9" s="12">
        <v>7278615.2800000012</v>
      </c>
      <c r="D9" s="13">
        <v>6989690.96</v>
      </c>
      <c r="E9" s="13">
        <v>7160433.9499999993</v>
      </c>
      <c r="F9" s="13">
        <v>7354346.4798980001</v>
      </c>
      <c r="G9" s="14">
        <v>7524779.0183999995</v>
      </c>
    </row>
    <row r="10" spans="1:7">
      <c r="A10" s="8">
        <v>3</v>
      </c>
      <c r="B10" s="11" t="s">
        <v>142</v>
      </c>
      <c r="C10" s="12">
        <v>7278615.2800000012</v>
      </c>
      <c r="D10" s="13">
        <v>6989690.96</v>
      </c>
      <c r="E10" s="13">
        <v>7160433.9499999993</v>
      </c>
      <c r="F10" s="13">
        <v>7354346.4798980001</v>
      </c>
      <c r="G10" s="14">
        <v>7524779.0183999995</v>
      </c>
    </row>
    <row r="11" spans="1:7">
      <c r="A11" s="8">
        <v>4</v>
      </c>
      <c r="B11" s="11" t="s">
        <v>330</v>
      </c>
      <c r="C11" s="13">
        <v>1689687.3876280002</v>
      </c>
      <c r="D11" s="13">
        <v>1641422.3575679979</v>
      </c>
      <c r="E11" s="13">
        <v>245827.35145959997</v>
      </c>
      <c r="F11" s="13">
        <v>868093.87419494521</v>
      </c>
      <c r="G11" s="14">
        <v>904075.097259945</v>
      </c>
    </row>
    <row r="12" spans="1:7">
      <c r="A12" s="8">
        <v>5</v>
      </c>
      <c r="B12" s="11" t="s">
        <v>331</v>
      </c>
      <c r="C12" s="13">
        <v>2033903.3130383999</v>
      </c>
      <c r="D12" s="13">
        <v>1970274.5119583975</v>
      </c>
      <c r="E12" s="13">
        <v>299227.50325399998</v>
      </c>
      <c r="F12" s="13">
        <v>1002100.4958864752</v>
      </c>
      <c r="G12" s="14">
        <v>1043163.573761475</v>
      </c>
    </row>
    <row r="13" spans="1:7">
      <c r="A13" s="8">
        <v>6</v>
      </c>
      <c r="B13" s="11" t="s">
        <v>329</v>
      </c>
      <c r="C13" s="13">
        <v>2492589.5705136</v>
      </c>
      <c r="D13" s="13">
        <v>2408719.791193597</v>
      </c>
      <c r="E13" s="13">
        <v>370313.53464919992</v>
      </c>
      <c r="F13" s="13">
        <v>1180761.4276885153</v>
      </c>
      <c r="G13" s="14">
        <v>1228614.875763515</v>
      </c>
    </row>
    <row r="14" spans="1:7">
      <c r="A14" s="10"/>
      <c r="B14" s="113" t="s">
        <v>333</v>
      </c>
      <c r="C14" s="242"/>
      <c r="D14" s="242"/>
      <c r="E14" s="242"/>
      <c r="F14" s="242"/>
      <c r="G14" s="243"/>
    </row>
    <row r="15" spans="1:7" ht="15" customHeight="1">
      <c r="A15" s="8">
        <v>7</v>
      </c>
      <c r="B15" s="11" t="s">
        <v>332</v>
      </c>
      <c r="C15" s="164">
        <v>21928151.35376</v>
      </c>
      <c r="D15" s="13">
        <v>21831289.141759973</v>
      </c>
      <c r="E15" s="13">
        <v>3126160.3297599996</v>
      </c>
      <c r="F15" s="13">
        <v>8878432.3901020009</v>
      </c>
      <c r="G15" s="14">
        <v>9272565.1001019999</v>
      </c>
    </row>
    <row r="16" spans="1:7">
      <c r="A16" s="10"/>
      <c r="B16" s="113" t="s">
        <v>334</v>
      </c>
      <c r="C16" s="242"/>
      <c r="D16" s="242"/>
      <c r="E16" s="242"/>
      <c r="F16" s="242"/>
      <c r="G16" s="243"/>
    </row>
    <row r="17" spans="1:8">
      <c r="A17" s="8"/>
      <c r="B17" s="114" t="s">
        <v>715</v>
      </c>
      <c r="C17" s="165"/>
      <c r="D17" s="13"/>
      <c r="E17" s="13"/>
      <c r="F17" s="13"/>
      <c r="G17" s="14"/>
    </row>
    <row r="18" spans="1:8">
      <c r="A18" s="8">
        <v>8</v>
      </c>
      <c r="B18" s="11" t="s">
        <v>327</v>
      </c>
      <c r="C18" s="525">
        <v>0.33193018246619971</v>
      </c>
      <c r="D18" s="526">
        <v>0.32016849369787204</v>
      </c>
      <c r="E18" s="526">
        <v>2.2904883930088502</v>
      </c>
      <c r="F18" s="526">
        <v>0.82833839992934932</v>
      </c>
      <c r="G18" s="527">
        <v>0.81150996915807316</v>
      </c>
    </row>
    <row r="19" spans="1:8" ht="15" customHeight="1">
      <c r="A19" s="8">
        <v>9</v>
      </c>
      <c r="B19" s="11" t="s">
        <v>328</v>
      </c>
      <c r="C19" s="525">
        <v>0.33193018246619971</v>
      </c>
      <c r="D19" s="526">
        <v>0.32016849369787204</v>
      </c>
      <c r="E19" s="526">
        <v>2.2904883930088502</v>
      </c>
      <c r="F19" s="526">
        <v>0.82833839992934932</v>
      </c>
      <c r="G19" s="527">
        <v>0.81150996915807316</v>
      </c>
    </row>
    <row r="20" spans="1:8">
      <c r="A20" s="8">
        <v>10</v>
      </c>
      <c r="B20" s="11" t="s">
        <v>142</v>
      </c>
      <c r="C20" s="525">
        <v>0.33193018246619971</v>
      </c>
      <c r="D20" s="526">
        <v>0.32016849369787204</v>
      </c>
      <c r="E20" s="526">
        <v>2.2904883930088502</v>
      </c>
      <c r="F20" s="526">
        <v>0.82833839992934932</v>
      </c>
      <c r="G20" s="527">
        <v>0.81150996915807316</v>
      </c>
    </row>
    <row r="21" spans="1:8">
      <c r="A21" s="8">
        <v>11</v>
      </c>
      <c r="B21" s="11" t="s">
        <v>330</v>
      </c>
      <c r="C21" s="808">
        <v>7.7055624086536184E-2</v>
      </c>
      <c r="D21" s="526">
        <v>7.5186689476262017E-2</v>
      </c>
      <c r="E21" s="526">
        <v>7.8635554651310072E-2</v>
      </c>
      <c r="F21" s="526">
        <v>9.777557974792124E-2</v>
      </c>
      <c r="G21" s="527">
        <v>9.7500000000000003E-2</v>
      </c>
    </row>
    <row r="22" spans="1:8">
      <c r="A22" s="8">
        <v>12</v>
      </c>
      <c r="B22" s="11" t="s">
        <v>331</v>
      </c>
      <c r="C22" s="808">
        <v>9.2753067973039519E-2</v>
      </c>
      <c r="D22" s="526">
        <v>9.0250030548565202E-2</v>
      </c>
      <c r="E22" s="526">
        <v>9.5717260693718845E-2</v>
      </c>
      <c r="F22" s="526">
        <v>0.11286908001953737</v>
      </c>
      <c r="G22" s="527">
        <v>0.1125</v>
      </c>
    </row>
    <row r="23" spans="1:8">
      <c r="A23" s="8">
        <v>13</v>
      </c>
      <c r="B23" s="11" t="s">
        <v>329</v>
      </c>
      <c r="C23" s="808">
        <v>0.11367075729738603</v>
      </c>
      <c r="D23" s="526">
        <v>0.11033337406475362</v>
      </c>
      <c r="E23" s="526">
        <v>0.11845634759162513</v>
      </c>
      <c r="F23" s="526">
        <v>0.13299210669271649</v>
      </c>
      <c r="G23" s="527">
        <v>0.13250000000000001</v>
      </c>
    </row>
    <row r="24" spans="1:8">
      <c r="A24" s="453"/>
      <c r="B24" s="113" t="s">
        <v>700</v>
      </c>
      <c r="C24" s="175"/>
      <c r="D24" s="175"/>
      <c r="E24" s="175"/>
      <c r="F24" s="175"/>
      <c r="G24" s="452"/>
    </row>
    <row r="25" spans="1:8" ht="26.4">
      <c r="A25" s="8">
        <v>14</v>
      </c>
      <c r="B25" s="11" t="s">
        <v>701</v>
      </c>
      <c r="C25" s="525">
        <v>0</v>
      </c>
      <c r="D25" s="526">
        <v>0</v>
      </c>
      <c r="E25" s="526">
        <v>0</v>
      </c>
      <c r="F25" s="526">
        <v>0</v>
      </c>
      <c r="G25" s="527">
        <v>0</v>
      </c>
      <c r="H25" s="451"/>
    </row>
    <row r="26" spans="1:8">
      <c r="A26" s="10"/>
      <c r="B26" s="113" t="s">
        <v>88</v>
      </c>
      <c r="C26" s="242"/>
      <c r="D26" s="242"/>
      <c r="E26" s="242"/>
      <c r="F26" s="242"/>
      <c r="G26" s="243"/>
    </row>
    <row r="27" spans="1:8" ht="15" customHeight="1">
      <c r="A27" s="244">
        <v>15</v>
      </c>
      <c r="B27" s="11" t="s">
        <v>87</v>
      </c>
      <c r="C27" s="534">
        <v>3.3444606629717308E-2</v>
      </c>
      <c r="D27" s="535">
        <v>3.9426109350534477E-2</v>
      </c>
      <c r="E27" s="535">
        <v>6.7858347769004401E-2</v>
      </c>
      <c r="F27" s="535">
        <v>6.6197990778702365E-2</v>
      </c>
      <c r="G27" s="536">
        <v>6.204372539781966E-2</v>
      </c>
    </row>
    <row r="28" spans="1:8">
      <c r="A28" s="244">
        <v>16</v>
      </c>
      <c r="B28" s="11" t="s">
        <v>86</v>
      </c>
      <c r="C28" s="534">
        <v>-1.7667935160975798E-3</v>
      </c>
      <c r="D28" s="535">
        <v>-2.2029359931625644E-3</v>
      </c>
      <c r="E28" s="535">
        <v>0</v>
      </c>
      <c r="F28" s="535">
        <v>0</v>
      </c>
      <c r="G28" s="536">
        <v>0</v>
      </c>
    </row>
    <row r="29" spans="1:8">
      <c r="A29" s="244">
        <v>17</v>
      </c>
      <c r="B29" s="11" t="s">
        <v>85</v>
      </c>
      <c r="C29" s="534">
        <v>7.6029477815666522E-3</v>
      </c>
      <c r="D29" s="535">
        <v>-3.0312867553151223E-2</v>
      </c>
      <c r="E29" s="535">
        <v>-0.1411580828955431</v>
      </c>
      <c r="F29" s="535">
        <v>-7.4045213076350452E-2</v>
      </c>
      <c r="G29" s="536">
        <v>-6.5558704529591769E-2</v>
      </c>
    </row>
    <row r="30" spans="1:8">
      <c r="A30" s="244">
        <v>18</v>
      </c>
      <c r="B30" s="11" t="s">
        <v>84</v>
      </c>
      <c r="C30" s="534">
        <v>3.1677813113619731E-2</v>
      </c>
      <c r="D30" s="535">
        <v>3.7223173357371915E-2</v>
      </c>
      <c r="E30" s="535">
        <v>6.7858347769004401E-2</v>
      </c>
      <c r="F30" s="535">
        <v>6.6197990778702365E-2</v>
      </c>
      <c r="G30" s="536">
        <v>6.204372539781966E-2</v>
      </c>
    </row>
    <row r="31" spans="1:8">
      <c r="A31" s="244">
        <v>19</v>
      </c>
      <c r="B31" s="11" t="s">
        <v>154</v>
      </c>
      <c r="C31" s="534">
        <v>-3.7500289232912556E-2</v>
      </c>
      <c r="D31" s="535">
        <v>-8.5324391157459809E-2</v>
      </c>
      <c r="E31" s="535">
        <v>-0.1334865588347669</v>
      </c>
      <c r="F31" s="535">
        <v>-2.3705041155177686E-2</v>
      </c>
      <c r="G31" s="536">
        <v>-6.8220173460858985E-2</v>
      </c>
    </row>
    <row r="32" spans="1:8">
      <c r="A32" s="244">
        <v>20</v>
      </c>
      <c r="B32" s="11" t="s">
        <v>155</v>
      </c>
      <c r="C32" s="534">
        <v>3.0352202020605169E-2</v>
      </c>
      <c r="D32" s="535">
        <v>-9.4668587918606537E-2</v>
      </c>
      <c r="E32" s="535">
        <v>-0.15516494467684588</v>
      </c>
      <c r="F32" s="535">
        <v>-7.9571960876634262E-2</v>
      </c>
      <c r="G32" s="536">
        <v>-7.1864996405404294E-2</v>
      </c>
    </row>
    <row r="33" spans="1:7">
      <c r="A33" s="10"/>
      <c r="B33" s="113" t="s">
        <v>216</v>
      </c>
      <c r="C33" s="537"/>
      <c r="D33" s="537"/>
      <c r="E33" s="537"/>
      <c r="F33" s="537"/>
      <c r="G33" s="538"/>
    </row>
    <row r="34" spans="1:7">
      <c r="A34" s="244">
        <v>21</v>
      </c>
      <c r="B34" s="11" t="s">
        <v>83</v>
      </c>
      <c r="C34" s="534">
        <v>0</v>
      </c>
      <c r="D34" s="535">
        <v>0</v>
      </c>
      <c r="E34" s="535">
        <v>0</v>
      </c>
      <c r="F34" s="535">
        <v>0</v>
      </c>
      <c r="G34" s="536">
        <v>0</v>
      </c>
    </row>
    <row r="35" spans="1:7" ht="15" customHeight="1">
      <c r="A35" s="244">
        <v>22</v>
      </c>
      <c r="B35" s="11" t="s">
        <v>674</v>
      </c>
      <c r="C35" s="534">
        <v>0</v>
      </c>
      <c r="D35" s="535">
        <v>0</v>
      </c>
      <c r="E35" s="535">
        <v>0</v>
      </c>
      <c r="F35" s="535">
        <v>0</v>
      </c>
      <c r="G35" s="536">
        <v>0</v>
      </c>
    </row>
    <row r="36" spans="1:7">
      <c r="A36" s="244">
        <v>23</v>
      </c>
      <c r="B36" s="11" t="s">
        <v>82</v>
      </c>
      <c r="C36" s="534">
        <v>0</v>
      </c>
      <c r="D36" s="535">
        <v>0</v>
      </c>
      <c r="E36" s="535">
        <v>0</v>
      </c>
      <c r="F36" s="535">
        <v>0</v>
      </c>
      <c r="G36" s="536">
        <v>0</v>
      </c>
    </row>
    <row r="37" spans="1:7" ht="15" customHeight="1">
      <c r="A37" s="244">
        <v>24</v>
      </c>
      <c r="B37" s="11" t="s">
        <v>81</v>
      </c>
      <c r="C37" s="534">
        <v>0</v>
      </c>
      <c r="D37" s="535">
        <v>0</v>
      </c>
      <c r="E37" s="535">
        <v>0</v>
      </c>
      <c r="F37" s="535">
        <v>0</v>
      </c>
      <c r="G37" s="536">
        <v>0</v>
      </c>
    </row>
    <row r="38" spans="1:7">
      <c r="A38" s="244">
        <v>25</v>
      </c>
      <c r="B38" s="11" t="s">
        <v>80</v>
      </c>
      <c r="C38" s="534">
        <v>0</v>
      </c>
      <c r="D38" s="535">
        <v>0</v>
      </c>
      <c r="E38" s="535">
        <v>0</v>
      </c>
      <c r="F38" s="535">
        <v>0</v>
      </c>
      <c r="G38" s="536">
        <v>0</v>
      </c>
    </row>
    <row r="39" spans="1:7" ht="15" customHeight="1">
      <c r="A39" s="10"/>
      <c r="B39" s="113" t="s">
        <v>217</v>
      </c>
      <c r="C39" s="242"/>
      <c r="D39" s="242"/>
      <c r="E39" s="242"/>
      <c r="F39" s="242"/>
      <c r="G39" s="243"/>
    </row>
    <row r="40" spans="1:7" ht="15" customHeight="1">
      <c r="A40" s="244">
        <v>26</v>
      </c>
      <c r="B40" s="11" t="s">
        <v>79</v>
      </c>
      <c r="C40" s="544">
        <v>1.0599622620317031</v>
      </c>
      <c r="D40" s="539">
        <v>1.0004729249427069</v>
      </c>
      <c r="E40" s="539">
        <v>0.9074778163511128</v>
      </c>
      <c r="F40" s="539">
        <v>0.94954649786269707</v>
      </c>
      <c r="G40" s="540">
        <v>0.97413296793697524</v>
      </c>
    </row>
    <row r="41" spans="1:7" ht="15" customHeight="1">
      <c r="A41" s="244">
        <v>27</v>
      </c>
      <c r="B41" s="11" t="s">
        <v>78</v>
      </c>
      <c r="C41" s="544">
        <v>0.94849184699537159</v>
      </c>
      <c r="D41" s="539">
        <v>0.9219849053143333</v>
      </c>
      <c r="E41" s="539">
        <v>0.35670614966880487</v>
      </c>
      <c r="F41" s="539">
        <v>0.99307669473340854</v>
      </c>
      <c r="G41" s="540">
        <v>0.89842776605166197</v>
      </c>
    </row>
    <row r="42" spans="1:7" ht="15" customHeight="1">
      <c r="A42" s="244">
        <v>28</v>
      </c>
      <c r="B42" s="11" t="s">
        <v>77</v>
      </c>
      <c r="C42" s="544">
        <v>0.79554974233544384</v>
      </c>
      <c r="D42" s="539">
        <v>0.72732388463905229</v>
      </c>
      <c r="E42" s="539">
        <v>0.14441667991948853</v>
      </c>
      <c r="F42" s="539">
        <v>0</v>
      </c>
      <c r="G42" s="540">
        <v>0</v>
      </c>
    </row>
    <row r="43" spans="1:7" ht="15" customHeight="1">
      <c r="A43" s="245"/>
      <c r="B43" s="113" t="s">
        <v>258</v>
      </c>
      <c r="C43" s="242"/>
      <c r="D43" s="242"/>
      <c r="E43" s="242"/>
      <c r="F43" s="242"/>
      <c r="G43" s="243"/>
    </row>
    <row r="44" spans="1:7">
      <c r="A44" s="244">
        <v>29</v>
      </c>
      <c r="B44" s="11" t="s">
        <v>241</v>
      </c>
      <c r="C44" s="15">
        <v>33965287.319450565</v>
      </c>
      <c r="D44" s="16">
        <v>14122641.891666673</v>
      </c>
      <c r="E44" s="16">
        <v>452655.96401639312</v>
      </c>
      <c r="F44" s="16">
        <v>3268.8172043010754</v>
      </c>
      <c r="G44" s="17">
        <v>0</v>
      </c>
    </row>
    <row r="45" spans="1:7" ht="15" customHeight="1">
      <c r="A45" s="244">
        <v>30</v>
      </c>
      <c r="B45" s="11" t="s">
        <v>253</v>
      </c>
      <c r="C45" s="15">
        <v>21293432.011329591</v>
      </c>
      <c r="D45" s="16">
        <v>10377351.318083346</v>
      </c>
      <c r="E45" s="16">
        <v>-7279430.0585573772</v>
      </c>
      <c r="F45" s="16">
        <v>-7487783.5431182776</v>
      </c>
      <c r="G45" s="17">
        <v>0</v>
      </c>
    </row>
    <row r="46" spans="1:7" ht="15" customHeight="1">
      <c r="A46" s="280">
        <v>31</v>
      </c>
      <c r="B46" s="281" t="s">
        <v>242</v>
      </c>
      <c r="C46" s="528">
        <v>1.5951062891777457</v>
      </c>
      <c r="D46" s="283">
        <v>1.3609100683578925</v>
      </c>
      <c r="E46" s="283" t="s">
        <v>756</v>
      </c>
      <c r="F46" s="283" t="s">
        <v>756</v>
      </c>
      <c r="G46" s="284" t="s">
        <v>756</v>
      </c>
    </row>
    <row r="47" spans="1:7" ht="15" customHeight="1">
      <c r="A47" s="280"/>
      <c r="B47" s="113" t="s">
        <v>337</v>
      </c>
      <c r="C47" s="282"/>
      <c r="D47" s="283"/>
      <c r="E47" s="283"/>
      <c r="F47" s="283"/>
      <c r="G47" s="284"/>
    </row>
    <row r="48" spans="1:7" ht="15" customHeight="1">
      <c r="A48" s="280">
        <v>32</v>
      </c>
      <c r="B48" s="281" t="s">
        <v>344</v>
      </c>
      <c r="C48" s="282">
        <v>28955681.285000008</v>
      </c>
      <c r="D48" s="283">
        <v>18928741.454999998</v>
      </c>
      <c r="E48" s="283">
        <v>7796839.9099999992</v>
      </c>
      <c r="F48" s="283">
        <v>7354346.4798980001</v>
      </c>
      <c r="G48" s="284">
        <v>7524779.0183999995</v>
      </c>
    </row>
    <row r="49" spans="1:7" ht="15" customHeight="1">
      <c r="A49" s="280">
        <v>33</v>
      </c>
      <c r="B49" s="281" t="s">
        <v>359</v>
      </c>
      <c r="C49" s="282">
        <v>4615256.9434999954</v>
      </c>
      <c r="D49" s="283">
        <v>3021815.1269999989</v>
      </c>
      <c r="E49" s="283">
        <v>1729785.8715000001</v>
      </c>
      <c r="F49" s="283">
        <v>1417466.1060000027</v>
      </c>
      <c r="G49" s="284">
        <v>1286901.0734999999</v>
      </c>
    </row>
    <row r="50" spans="1:7" ht="14.4" thickBot="1">
      <c r="A50" s="246">
        <v>34</v>
      </c>
      <c r="B50" s="115" t="s">
        <v>377</v>
      </c>
      <c r="C50" s="541">
        <v>6.2739044953456853</v>
      </c>
      <c r="D50" s="542">
        <v>6.2640302796392762</v>
      </c>
      <c r="E50" s="542">
        <v>4.5074017764053629</v>
      </c>
      <c r="F50" s="542">
        <v>5.1883755447609881</v>
      </c>
      <c r="G50" s="543">
        <v>5.8472085954010202</v>
      </c>
    </row>
    <row r="51" spans="1:7">
      <c r="A51" s="18"/>
    </row>
    <row r="52" spans="1:7">
      <c r="B52" s="167"/>
    </row>
    <row r="53" spans="1:7" ht="52.8">
      <c r="B53" s="167" t="s">
        <v>257</v>
      </c>
    </row>
    <row r="55" spans="1:7" ht="14.4">
      <c r="B55" s="166"/>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H14" sqref="H14"/>
    </sheetView>
  </sheetViews>
  <sheetFormatPr defaultColWidth="8.77734375" defaultRowHeight="13.8"/>
  <cols>
    <col min="1" max="1" width="11.44140625" style="456" customWidth="1"/>
    <col min="2" max="2" width="76.88671875" style="518" customWidth="1"/>
    <col min="3" max="3" width="22.88671875" style="456" customWidth="1"/>
    <col min="4" max="16384" width="8.77734375" style="456"/>
  </cols>
  <sheetData>
    <row r="1" spans="1:3">
      <c r="A1" s="126" t="s">
        <v>30</v>
      </c>
      <c r="B1" s="455" t="str">
        <f>'Info '!C2</f>
        <v>JSC Pave Bank Georgia</v>
      </c>
    </row>
    <row r="2" spans="1:3">
      <c r="A2" s="126" t="s">
        <v>31</v>
      </c>
      <c r="B2" s="457">
        <f>'1. key ratios '!B2</f>
        <v>45838</v>
      </c>
    </row>
    <row r="3" spans="1:3">
      <c r="B3" s="456"/>
    </row>
    <row r="4" spans="1:3">
      <c r="A4" s="456" t="s">
        <v>295</v>
      </c>
      <c r="B4" s="456" t="s">
        <v>296</v>
      </c>
    </row>
    <row r="5" spans="1:3">
      <c r="A5" s="500" t="s">
        <v>297</v>
      </c>
      <c r="B5" s="501"/>
      <c r="C5" s="502"/>
    </row>
    <row r="6" spans="1:3" ht="27.6">
      <c r="A6" s="506">
        <v>1</v>
      </c>
      <c r="B6" s="507" t="s">
        <v>751</v>
      </c>
      <c r="C6" s="508">
        <v>52366218.669999994</v>
      </c>
    </row>
    <row r="7" spans="1:3">
      <c r="A7" s="506">
        <v>2</v>
      </c>
      <c r="B7" s="507" t="s">
        <v>298</v>
      </c>
      <c r="C7" s="508">
        <v>-255890.83000000002</v>
      </c>
    </row>
    <row r="8" spans="1:3" ht="27.6">
      <c r="A8" s="509">
        <v>3</v>
      </c>
      <c r="B8" s="510" t="s">
        <v>299</v>
      </c>
      <c r="C8" s="508">
        <f>C6+C7</f>
        <v>52110327.839999996</v>
      </c>
    </row>
    <row r="9" spans="1:3">
      <c r="A9" s="500" t="s">
        <v>300</v>
      </c>
      <c r="B9" s="501"/>
      <c r="C9" s="503"/>
    </row>
    <row r="10" spans="1:3" ht="25.65" customHeight="1">
      <c r="A10" s="506">
        <v>4</v>
      </c>
      <c r="B10" s="511" t="s">
        <v>749</v>
      </c>
      <c r="C10" s="508">
        <v>0</v>
      </c>
    </row>
    <row r="11" spans="1:3" ht="25.65" customHeight="1">
      <c r="A11" s="506">
        <v>5</v>
      </c>
      <c r="B11" s="512" t="s">
        <v>750</v>
      </c>
      <c r="C11" s="508">
        <v>0</v>
      </c>
    </row>
    <row r="12" spans="1:3" ht="25.65" customHeight="1">
      <c r="A12" s="506">
        <v>6</v>
      </c>
      <c r="B12" s="512" t="s">
        <v>743</v>
      </c>
      <c r="C12" s="513">
        <f>'15. CCR '!I34</f>
        <v>0</v>
      </c>
    </row>
    <row r="13" spans="1:3" ht="25.65" customHeight="1">
      <c r="A13" s="514">
        <v>7</v>
      </c>
      <c r="B13" s="511" t="s">
        <v>744</v>
      </c>
      <c r="C13" s="508">
        <v>0</v>
      </c>
    </row>
    <row r="14" spans="1:3" ht="25.65" customHeight="1">
      <c r="A14" s="509">
        <v>8</v>
      </c>
      <c r="B14" s="504" t="s">
        <v>301</v>
      </c>
      <c r="C14" s="515">
        <f>C12</f>
        <v>0</v>
      </c>
    </row>
    <row r="15" spans="1:3">
      <c r="A15" s="500" t="s">
        <v>302</v>
      </c>
      <c r="B15" s="501"/>
      <c r="C15" s="503"/>
    </row>
    <row r="16" spans="1:3" ht="27.6">
      <c r="A16" s="514">
        <v>9</v>
      </c>
      <c r="B16" s="511" t="s">
        <v>303</v>
      </c>
      <c r="C16" s="508"/>
    </row>
    <row r="17" spans="1:3">
      <c r="A17" s="514">
        <v>10</v>
      </c>
      <c r="B17" s="511" t="s">
        <v>304</v>
      </c>
      <c r="C17" s="508"/>
    </row>
    <row r="18" spans="1:3">
      <c r="A18" s="514">
        <v>11</v>
      </c>
      <c r="B18" s="511" t="s">
        <v>305</v>
      </c>
      <c r="C18" s="508"/>
    </row>
    <row r="19" spans="1:3" ht="27.6">
      <c r="A19" s="514">
        <v>12</v>
      </c>
      <c r="B19" s="511" t="s">
        <v>306</v>
      </c>
      <c r="C19" s="508"/>
    </row>
    <row r="20" spans="1:3">
      <c r="A20" s="514">
        <v>14</v>
      </c>
      <c r="B20" s="511" t="s">
        <v>307</v>
      </c>
      <c r="C20" s="508"/>
    </row>
    <row r="21" spans="1:3">
      <c r="A21" s="514">
        <v>14</v>
      </c>
      <c r="B21" s="511" t="s">
        <v>308</v>
      </c>
      <c r="C21" s="508"/>
    </row>
    <row r="22" spans="1:3">
      <c r="A22" s="509">
        <v>15</v>
      </c>
      <c r="B22" s="504" t="s">
        <v>309</v>
      </c>
      <c r="C22" s="515">
        <f>SUM(C16:C21)</f>
        <v>0</v>
      </c>
    </row>
    <row r="23" spans="1:3">
      <c r="A23" s="500" t="s">
        <v>310</v>
      </c>
      <c r="B23" s="501"/>
      <c r="C23" s="503"/>
    </row>
    <row r="24" spans="1:3">
      <c r="A24" s="519">
        <v>16</v>
      </c>
      <c r="B24" s="512" t="s">
        <v>311</v>
      </c>
      <c r="C24" s="508"/>
    </row>
    <row r="25" spans="1:3">
      <c r="A25" s="519">
        <v>17</v>
      </c>
      <c r="B25" s="512" t="s">
        <v>312</v>
      </c>
      <c r="C25" s="508"/>
    </row>
    <row r="26" spans="1:3">
      <c r="A26" s="520">
        <v>18</v>
      </c>
      <c r="B26" s="504" t="s">
        <v>313</v>
      </c>
      <c r="C26" s="515">
        <f>C24+C25</f>
        <v>0</v>
      </c>
    </row>
    <row r="27" spans="1:3">
      <c r="A27" s="500" t="s">
        <v>314</v>
      </c>
      <c r="B27" s="501"/>
      <c r="C27" s="503"/>
    </row>
    <row r="28" spans="1:3" ht="27.6">
      <c r="A28" s="519">
        <v>19</v>
      </c>
      <c r="B28" s="511" t="s">
        <v>315</v>
      </c>
      <c r="C28" s="516"/>
    </row>
    <row r="29" spans="1:3">
      <c r="A29" s="519">
        <v>20</v>
      </c>
      <c r="B29" s="512" t="s">
        <v>316</v>
      </c>
      <c r="C29" s="516"/>
    </row>
    <row r="30" spans="1:3">
      <c r="A30" s="500" t="s">
        <v>748</v>
      </c>
      <c r="B30" s="501"/>
      <c r="C30" s="503"/>
    </row>
    <row r="31" spans="1:3">
      <c r="A31" s="520">
        <v>21</v>
      </c>
      <c r="B31" s="505" t="s">
        <v>317</v>
      </c>
      <c r="C31" s="521">
        <v>7278615.2800000012</v>
      </c>
    </row>
    <row r="32" spans="1:3">
      <c r="A32" s="520">
        <v>22</v>
      </c>
      <c r="B32" s="504" t="s">
        <v>318</v>
      </c>
      <c r="C32" s="515">
        <f>C8+C14+C22+C26</f>
        <v>52110327.839999996</v>
      </c>
    </row>
    <row r="33" spans="1:3">
      <c r="A33" s="500" t="s">
        <v>319</v>
      </c>
      <c r="B33" s="501"/>
      <c r="C33" s="503"/>
    </row>
    <row r="34" spans="1:3">
      <c r="A34" s="509">
        <v>23</v>
      </c>
      <c r="B34" s="504" t="s">
        <v>319</v>
      </c>
      <c r="C34" s="522">
        <f>C31/C32</f>
        <v>0.13967701954108455</v>
      </c>
    </row>
    <row r="35" spans="1:3">
      <c r="A35" s="500" t="s">
        <v>320</v>
      </c>
      <c r="B35" s="501"/>
      <c r="C35" s="503"/>
    </row>
    <row r="36" spans="1:3">
      <c r="A36" s="517" t="s">
        <v>321</v>
      </c>
      <c r="B36" s="511" t="s">
        <v>322</v>
      </c>
      <c r="C36" s="516"/>
    </row>
    <row r="37" spans="1:3" ht="27.6">
      <c r="A37" s="517" t="s">
        <v>323</v>
      </c>
      <c r="B37" s="507" t="s">
        <v>324</v>
      </c>
      <c r="C37" s="516"/>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E11" sqref="E11"/>
    </sheetView>
  </sheetViews>
  <sheetFormatPr defaultColWidth="8.88671875" defaultRowHeight="14.4"/>
  <cols>
    <col min="1" max="1" width="11.44140625" customWidth="1"/>
    <col min="2" max="2" width="76.88671875" style="215" customWidth="1"/>
    <col min="3" max="6" width="25.33203125" customWidth="1"/>
  </cols>
  <sheetData>
    <row r="1" spans="1:6">
      <c r="A1" s="2" t="s">
        <v>30</v>
      </c>
      <c r="B1" s="3" t="str">
        <f>'Info '!C2</f>
        <v>JSC Pave Bank Georgia</v>
      </c>
    </row>
    <row r="2" spans="1:6">
      <c r="A2" s="2" t="s">
        <v>31</v>
      </c>
      <c r="B2" s="241">
        <f>'1. key ratios '!B2</f>
        <v>45838</v>
      </c>
    </row>
    <row r="3" spans="1:6">
      <c r="A3" s="4"/>
      <c r="B3"/>
    </row>
    <row r="4" spans="1:6">
      <c r="A4" s="496" t="s">
        <v>738</v>
      </c>
    </row>
    <row r="5" spans="1:6" ht="43.2">
      <c r="B5" s="491"/>
      <c r="C5" s="497" t="s">
        <v>739</v>
      </c>
      <c r="D5" s="497" t="s">
        <v>741</v>
      </c>
      <c r="E5" s="497" t="s">
        <v>740</v>
      </c>
      <c r="F5" s="497" t="s">
        <v>742</v>
      </c>
    </row>
    <row r="6" spans="1:6">
      <c r="B6" s="498" t="s">
        <v>716</v>
      </c>
      <c r="C6" s="485" t="b">
        <f>IF(C7&gt;0,C7,IF(C8&gt;0,C8,IF(C9&gt;0,C9)))</f>
        <v>0</v>
      </c>
      <c r="D6" s="485" t="b">
        <f>IF(D7&gt;0,D7,IF(D8&gt;0,D8,IF(D9&gt;0,D9)))</f>
        <v>0</v>
      </c>
      <c r="E6" s="485" t="b">
        <f>IF(E7&gt;0,E7,IF(E8&gt;0,E8,IF(E9&gt;0,E9)))</f>
        <v>0</v>
      </c>
      <c r="F6" s="485" t="b">
        <f>IF(F7&gt;0,F7,IF(F8&gt;0,F8,IF(F9&gt;0,F9)))</f>
        <v>0</v>
      </c>
    </row>
    <row r="7" spans="1:6">
      <c r="B7" s="486" t="s">
        <v>729</v>
      </c>
      <c r="C7" s="499"/>
      <c r="D7" s="499"/>
      <c r="E7" s="499"/>
      <c r="F7" s="499"/>
    </row>
    <row r="8" spans="1:6">
      <c r="B8" s="486" t="s">
        <v>730</v>
      </c>
      <c r="C8" s="499"/>
      <c r="D8" s="499"/>
      <c r="E8" s="499"/>
      <c r="F8" s="499"/>
    </row>
    <row r="9" spans="1:6">
      <c r="B9" s="486" t="s">
        <v>737</v>
      </c>
      <c r="C9" s="499"/>
      <c r="D9" s="499"/>
      <c r="E9" s="499"/>
      <c r="F9" s="499"/>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I10" sqref="I10"/>
    </sheetView>
  </sheetViews>
  <sheetFormatPr defaultRowHeight="14.4"/>
  <cols>
    <col min="1" max="1" width="8.88671875" style="128"/>
    <col min="2" max="2" width="82.6640625" style="135" customWidth="1"/>
    <col min="3" max="7" width="17.44140625" style="128" customWidth="1"/>
  </cols>
  <sheetData>
    <row r="1" spans="1:7">
      <c r="A1" s="128" t="s">
        <v>30</v>
      </c>
      <c r="B1" s="3" t="str">
        <f>'Info '!C2</f>
        <v>JSC Pave Bank Georgia</v>
      </c>
    </row>
    <row r="2" spans="1:7">
      <c r="A2" s="128" t="s">
        <v>31</v>
      </c>
      <c r="B2" s="241">
        <f>'1. key ratios '!B2</f>
        <v>45838</v>
      </c>
    </row>
    <row r="4" spans="1:7" ht="15" thickBot="1">
      <c r="A4" s="128" t="s">
        <v>376</v>
      </c>
      <c r="B4" s="247" t="s">
        <v>337</v>
      </c>
    </row>
    <row r="5" spans="1:7">
      <c r="A5" s="248"/>
      <c r="B5" s="249"/>
      <c r="C5" s="743" t="s">
        <v>338</v>
      </c>
      <c r="D5" s="743"/>
      <c r="E5" s="743"/>
      <c r="F5" s="743"/>
      <c r="G5" s="744" t="s">
        <v>339</v>
      </c>
    </row>
    <row r="6" spans="1:7">
      <c r="A6" s="250"/>
      <c r="B6" s="251"/>
      <c r="C6" s="252" t="s">
        <v>340</v>
      </c>
      <c r="D6" s="252" t="s">
        <v>341</v>
      </c>
      <c r="E6" s="252" t="s">
        <v>342</v>
      </c>
      <c r="F6" s="252" t="s">
        <v>343</v>
      </c>
      <c r="G6" s="745"/>
    </row>
    <row r="7" spans="1:7">
      <c r="A7" s="253"/>
      <c r="B7" s="254" t="s">
        <v>344</v>
      </c>
      <c r="C7" s="255"/>
      <c r="D7" s="255"/>
      <c r="E7" s="255"/>
      <c r="F7" s="255"/>
      <c r="G7" s="256"/>
    </row>
    <row r="8" spans="1:7">
      <c r="A8" s="257">
        <v>1</v>
      </c>
      <c r="B8" s="258" t="s">
        <v>345</v>
      </c>
      <c r="C8" s="259">
        <f>SUM(C9:C10)</f>
        <v>7278615.2800000012</v>
      </c>
      <c r="D8" s="259">
        <f>SUM(D9:D10)</f>
        <v>0</v>
      </c>
      <c r="E8" s="259">
        <f>SUM(E9:E10)</f>
        <v>0</v>
      </c>
      <c r="F8" s="259">
        <f>SUM(F9:F10)</f>
        <v>847100.12</v>
      </c>
      <c r="G8" s="260">
        <f>SUM(G9:G10)</f>
        <v>8125715.4000000013</v>
      </c>
    </row>
    <row r="9" spans="1:7">
      <c r="A9" s="257">
        <v>2</v>
      </c>
      <c r="B9" s="261" t="s">
        <v>346</v>
      </c>
      <c r="C9" s="259">
        <v>7278615.2800000012</v>
      </c>
      <c r="D9" s="259"/>
      <c r="E9" s="259"/>
      <c r="F9" s="259"/>
      <c r="G9" s="260">
        <f>C9</f>
        <v>7278615.2800000012</v>
      </c>
    </row>
    <row r="10" spans="1:7" ht="27.6">
      <c r="A10" s="257">
        <v>3</v>
      </c>
      <c r="B10" s="261" t="s">
        <v>347</v>
      </c>
      <c r="C10" s="262"/>
      <c r="D10" s="262"/>
      <c r="E10" s="262"/>
      <c r="F10" s="259">
        <v>847100.12</v>
      </c>
      <c r="G10" s="260">
        <f>F10</f>
        <v>847100.12</v>
      </c>
    </row>
    <row r="11" spans="1:7" ht="14.4" customHeight="1">
      <c r="A11" s="257">
        <v>4</v>
      </c>
      <c r="B11" s="258" t="s">
        <v>348</v>
      </c>
      <c r="C11" s="259">
        <f t="shared" ref="C11:F11" si="0">SUM(C12:C13)</f>
        <v>0</v>
      </c>
      <c r="D11" s="259">
        <f t="shared" si="0"/>
        <v>0</v>
      </c>
      <c r="E11" s="259">
        <f t="shared" si="0"/>
        <v>0</v>
      </c>
      <c r="F11" s="259">
        <f t="shared" si="0"/>
        <v>0</v>
      </c>
      <c r="G11" s="260">
        <f>SUM(G12:G13)</f>
        <v>0</v>
      </c>
    </row>
    <row r="12" spans="1:7">
      <c r="A12" s="257">
        <v>5</v>
      </c>
      <c r="B12" s="261" t="s">
        <v>349</v>
      </c>
      <c r="C12" s="259"/>
      <c r="D12" s="263"/>
      <c r="E12" s="259"/>
      <c r="F12" s="259"/>
      <c r="G12" s="260"/>
    </row>
    <row r="13" spans="1:7">
      <c r="A13" s="257">
        <v>6</v>
      </c>
      <c r="B13" s="261" t="s">
        <v>350</v>
      </c>
      <c r="C13" s="259"/>
      <c r="D13" s="263"/>
      <c r="E13" s="259"/>
      <c r="F13" s="259"/>
      <c r="G13" s="260"/>
    </row>
    <row r="14" spans="1:7">
      <c r="A14" s="257">
        <v>7</v>
      </c>
      <c r="B14" s="258" t="s">
        <v>351</v>
      </c>
      <c r="C14" s="259">
        <f t="shared" ref="C14:F14" si="1">SUM(C15:C16)</f>
        <v>0</v>
      </c>
      <c r="D14" s="259">
        <f t="shared" si="1"/>
        <v>41659931.770000011</v>
      </c>
      <c r="E14" s="259">
        <f t="shared" si="1"/>
        <v>0</v>
      </c>
      <c r="F14" s="259">
        <f t="shared" si="1"/>
        <v>0</v>
      </c>
      <c r="G14" s="260">
        <f>SUM(G15:G16)</f>
        <v>20829965.885000005</v>
      </c>
    </row>
    <row r="15" spans="1:7" ht="41.4">
      <c r="A15" s="257">
        <v>8</v>
      </c>
      <c r="B15" s="261" t="s">
        <v>352</v>
      </c>
      <c r="C15" s="259"/>
      <c r="D15" s="263">
        <v>41659931.770000011</v>
      </c>
      <c r="E15" s="259"/>
      <c r="F15" s="259"/>
      <c r="G15" s="260">
        <f>D15*0.5</f>
        <v>20829965.885000005</v>
      </c>
    </row>
    <row r="16" spans="1:7" ht="27.6">
      <c r="A16" s="257">
        <v>9</v>
      </c>
      <c r="B16" s="261" t="s">
        <v>353</v>
      </c>
      <c r="C16" s="259"/>
      <c r="D16" s="263"/>
      <c r="E16" s="259"/>
      <c r="F16" s="259"/>
      <c r="G16" s="260"/>
    </row>
    <row r="17" spans="1:7">
      <c r="A17" s="257">
        <v>10</v>
      </c>
      <c r="B17" s="258" t="s">
        <v>354</v>
      </c>
      <c r="C17" s="259"/>
      <c r="D17" s="263"/>
      <c r="E17" s="259"/>
      <c r="F17" s="259"/>
      <c r="G17" s="260"/>
    </row>
    <row r="18" spans="1:7">
      <c r="A18" s="257">
        <v>11</v>
      </c>
      <c r="B18" s="258" t="s">
        <v>355</v>
      </c>
      <c r="C18" s="259">
        <f>SUM(C19:C20)</f>
        <v>0</v>
      </c>
      <c r="D18" s="263">
        <f t="shared" ref="D18:G18" si="2">SUM(D19:D20)</f>
        <v>2324680.6699999915</v>
      </c>
      <c r="E18" s="259">
        <f t="shared" si="2"/>
        <v>0</v>
      </c>
      <c r="F18" s="259">
        <f t="shared" si="2"/>
        <v>0</v>
      </c>
      <c r="G18" s="260">
        <f t="shared" si="2"/>
        <v>0</v>
      </c>
    </row>
    <row r="19" spans="1:7">
      <c r="A19" s="257">
        <v>12</v>
      </c>
      <c r="B19" s="261" t="s">
        <v>356</v>
      </c>
      <c r="C19" s="262"/>
      <c r="D19" s="263"/>
      <c r="E19" s="259"/>
      <c r="F19" s="259"/>
      <c r="G19" s="260"/>
    </row>
    <row r="20" spans="1:7">
      <c r="A20" s="257">
        <v>13</v>
      </c>
      <c r="B20" s="261" t="s">
        <v>357</v>
      </c>
      <c r="C20" s="259"/>
      <c r="D20" s="259">
        <v>2324680.6699999915</v>
      </c>
      <c r="E20" s="259"/>
      <c r="F20" s="259"/>
      <c r="G20" s="260">
        <v>0</v>
      </c>
    </row>
    <row r="21" spans="1:7">
      <c r="A21" s="264">
        <v>14</v>
      </c>
      <c r="B21" s="265" t="s">
        <v>358</v>
      </c>
      <c r="C21" s="262"/>
      <c r="D21" s="262"/>
      <c r="E21" s="262"/>
      <c r="F21" s="262"/>
      <c r="G21" s="266">
        <f>SUM(G8,G11,G14,G17,G18)</f>
        <v>28955681.285000008</v>
      </c>
    </row>
    <row r="22" spans="1:7">
      <c r="A22" s="267"/>
      <c r="B22" s="268" t="s">
        <v>359</v>
      </c>
      <c r="C22" s="269"/>
      <c r="D22" s="270"/>
      <c r="E22" s="269"/>
      <c r="F22" s="269"/>
      <c r="G22" s="271"/>
    </row>
    <row r="23" spans="1:7">
      <c r="A23" s="257">
        <v>15</v>
      </c>
      <c r="B23" s="258" t="s">
        <v>360</v>
      </c>
      <c r="C23" s="272"/>
      <c r="D23" s="523">
        <v>16310457.24</v>
      </c>
      <c r="E23" s="524"/>
      <c r="F23" s="524"/>
      <c r="G23" s="260">
        <f>D23*0.05</f>
        <v>815522.86200000008</v>
      </c>
    </row>
    <row r="24" spans="1:7">
      <c r="A24" s="257">
        <v>16</v>
      </c>
      <c r="B24" s="258" t="s">
        <v>361</v>
      </c>
      <c r="C24" s="259">
        <f>SUM(C25:C27,C29,C31)</f>
        <v>0</v>
      </c>
      <c r="D24" s="263">
        <f t="shared" ref="D24:G24" si="3">SUM(D25:D27,D29,D31)</f>
        <v>17995652.010000002</v>
      </c>
      <c r="E24" s="259">
        <f t="shared" si="3"/>
        <v>0</v>
      </c>
      <c r="F24" s="259">
        <f t="shared" si="3"/>
        <v>0</v>
      </c>
      <c r="G24" s="260">
        <f t="shared" si="3"/>
        <v>2699347.8015000001</v>
      </c>
    </row>
    <row r="25" spans="1:7">
      <c r="A25" s="257">
        <v>17</v>
      </c>
      <c r="B25" s="261" t="s">
        <v>362</v>
      </c>
      <c r="C25" s="259"/>
      <c r="D25" s="263"/>
      <c r="E25" s="259"/>
      <c r="F25" s="259"/>
      <c r="G25" s="260"/>
    </row>
    <row r="26" spans="1:7" ht="27.6">
      <c r="A26" s="257">
        <v>18</v>
      </c>
      <c r="B26" s="261" t="s">
        <v>363</v>
      </c>
      <c r="C26" s="259"/>
      <c r="D26" s="263">
        <v>17995652.010000002</v>
      </c>
      <c r="E26" s="259"/>
      <c r="F26" s="259"/>
      <c r="G26" s="260">
        <v>2699347.8015000001</v>
      </c>
    </row>
    <row r="27" spans="1:7">
      <c r="A27" s="257">
        <v>19</v>
      </c>
      <c r="B27" s="261" t="s">
        <v>364</v>
      </c>
      <c r="C27" s="259"/>
      <c r="D27" s="263"/>
      <c r="E27" s="259"/>
      <c r="F27" s="259"/>
      <c r="G27" s="260"/>
    </row>
    <row r="28" spans="1:7">
      <c r="A28" s="257">
        <v>20</v>
      </c>
      <c r="B28" s="273" t="s">
        <v>365</v>
      </c>
      <c r="C28" s="259"/>
      <c r="D28" s="263"/>
      <c r="E28" s="259"/>
      <c r="F28" s="259"/>
      <c r="G28" s="260"/>
    </row>
    <row r="29" spans="1:7">
      <c r="A29" s="257">
        <v>21</v>
      </c>
      <c r="B29" s="261" t="s">
        <v>366</v>
      </c>
      <c r="C29" s="259"/>
      <c r="D29" s="263"/>
      <c r="E29" s="259"/>
      <c r="F29" s="259"/>
      <c r="G29" s="260"/>
    </row>
    <row r="30" spans="1:7">
      <c r="A30" s="257">
        <v>22</v>
      </c>
      <c r="B30" s="273" t="s">
        <v>365</v>
      </c>
      <c r="C30" s="259"/>
      <c r="D30" s="263"/>
      <c r="E30" s="259"/>
      <c r="F30" s="259"/>
      <c r="G30" s="260"/>
    </row>
    <row r="31" spans="1:7">
      <c r="A31" s="257">
        <v>23</v>
      </c>
      <c r="B31" s="261" t="s">
        <v>367</v>
      </c>
      <c r="C31" s="259"/>
      <c r="D31" s="263"/>
      <c r="E31" s="259"/>
      <c r="F31" s="259"/>
      <c r="G31" s="260"/>
    </row>
    <row r="32" spans="1:7">
      <c r="A32" s="257">
        <v>24</v>
      </c>
      <c r="B32" s="258" t="s">
        <v>368</v>
      </c>
      <c r="C32" s="259"/>
      <c r="D32" s="263"/>
      <c r="E32" s="259"/>
      <c r="F32" s="259"/>
      <c r="G32" s="260"/>
    </row>
    <row r="33" spans="1:7">
      <c r="A33" s="257">
        <v>25</v>
      </c>
      <c r="B33" s="258" t="s">
        <v>369</v>
      </c>
      <c r="C33" s="259">
        <f>SUM(C34:C35)</f>
        <v>0</v>
      </c>
      <c r="D33" s="259">
        <f>SUM(D34:D35)</f>
        <v>0</v>
      </c>
      <c r="E33" s="259">
        <f>SUM(E34:E35)</f>
        <v>0</v>
      </c>
      <c r="F33" s="259">
        <f>SUM(F34:F35)</f>
        <v>1100386.2799999947</v>
      </c>
      <c r="G33" s="260">
        <f>SUM(G34:G35)</f>
        <v>1100386.2799999947</v>
      </c>
    </row>
    <row r="34" spans="1:7">
      <c r="A34" s="257">
        <v>26</v>
      </c>
      <c r="B34" s="261" t="s">
        <v>370</v>
      </c>
      <c r="C34" s="262"/>
      <c r="D34" s="263"/>
      <c r="E34" s="259"/>
      <c r="F34" s="259">
        <v>1100386.2799999947</v>
      </c>
      <c r="G34" s="260">
        <v>1100386.2799999947</v>
      </c>
    </row>
    <row r="35" spans="1:7">
      <c r="A35" s="257">
        <v>27</v>
      </c>
      <c r="B35" s="261" t="s">
        <v>371</v>
      </c>
      <c r="C35" s="259"/>
      <c r="D35" s="263"/>
      <c r="E35" s="259"/>
      <c r="F35" s="259"/>
      <c r="G35" s="260"/>
    </row>
    <row r="36" spans="1:7">
      <c r="A36" s="257">
        <v>28</v>
      </c>
      <c r="B36" s="258" t="s">
        <v>372</v>
      </c>
      <c r="C36" s="259"/>
      <c r="D36" s="263"/>
      <c r="E36" s="259"/>
      <c r="F36" s="259"/>
      <c r="G36" s="260"/>
    </row>
    <row r="37" spans="1:7">
      <c r="A37" s="264">
        <v>29</v>
      </c>
      <c r="B37" s="265" t="s">
        <v>373</v>
      </c>
      <c r="C37" s="262"/>
      <c r="D37" s="262"/>
      <c r="E37" s="262"/>
      <c r="F37" s="262"/>
      <c r="G37" s="266">
        <f>SUM(G23:G24,G32:G33,G36)</f>
        <v>4615256.9434999954</v>
      </c>
    </row>
    <row r="38" spans="1:7">
      <c r="A38" s="253"/>
      <c r="B38" s="274"/>
      <c r="C38" s="275"/>
      <c r="D38" s="275"/>
      <c r="E38" s="275"/>
      <c r="F38" s="275"/>
      <c r="G38" s="276"/>
    </row>
    <row r="39" spans="1:7" ht="15" thickBot="1">
      <c r="A39" s="277">
        <v>30</v>
      </c>
      <c r="B39" s="278" t="s">
        <v>374</v>
      </c>
      <c r="C39" s="188"/>
      <c r="D39" s="189"/>
      <c r="E39" s="189"/>
      <c r="F39" s="190"/>
      <c r="G39" s="279">
        <f>IFERROR(G21/G37,0)</f>
        <v>6.2739044953456853</v>
      </c>
    </row>
    <row r="42" spans="1:7" ht="41.4">
      <c r="B42" s="135"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G37" sqref="G37"/>
    </sheetView>
  </sheetViews>
  <sheetFormatPr defaultColWidth="9.109375" defaultRowHeight="12"/>
  <cols>
    <col min="1" max="1" width="11.88671875" style="287" bestFit="1" customWidth="1"/>
    <col min="2" max="2" width="105.109375" style="287" bestFit="1" customWidth="1"/>
    <col min="3" max="3" width="14.109375" style="287" bestFit="1" customWidth="1"/>
    <col min="4" max="4" width="11.44140625" style="287" bestFit="1" customWidth="1"/>
    <col min="5" max="5" width="17.44140625" style="287" bestFit="1" customWidth="1"/>
    <col min="6" max="6" width="10.44140625" style="287" bestFit="1" customWidth="1"/>
    <col min="7" max="7" width="30.44140625" style="287" customWidth="1"/>
    <col min="8" max="8" width="14.109375" style="287" bestFit="1" customWidth="1"/>
    <col min="9" max="16384" width="9.109375" style="287"/>
  </cols>
  <sheetData>
    <row r="1" spans="1:8" ht="13.8">
      <c r="A1" s="285" t="s">
        <v>30</v>
      </c>
      <c r="B1" s="324" t="str">
        <f>'Info '!C2</f>
        <v>JSC Pave Bank Georgia</v>
      </c>
    </row>
    <row r="2" spans="1:8">
      <c r="A2" s="285" t="s">
        <v>31</v>
      </c>
      <c r="B2" s="323">
        <f>'1. key ratios '!B2</f>
        <v>45838</v>
      </c>
    </row>
    <row r="3" spans="1:8">
      <c r="A3" s="286" t="s">
        <v>380</v>
      </c>
    </row>
    <row r="5" spans="1:8" ht="12" customHeight="1">
      <c r="A5" s="746" t="s">
        <v>381</v>
      </c>
      <c r="B5" s="747"/>
      <c r="C5" s="752" t="s">
        <v>382</v>
      </c>
      <c r="D5" s="753"/>
      <c r="E5" s="753"/>
      <c r="F5" s="753"/>
      <c r="G5" s="753"/>
      <c r="H5" s="754"/>
    </row>
    <row r="6" spans="1:8">
      <c r="A6" s="748"/>
      <c r="B6" s="749"/>
      <c r="C6" s="755"/>
      <c r="D6" s="756"/>
      <c r="E6" s="756"/>
      <c r="F6" s="756"/>
      <c r="G6" s="756"/>
      <c r="H6" s="757"/>
    </row>
    <row r="7" spans="1:8">
      <c r="A7" s="750"/>
      <c r="B7" s="751"/>
      <c r="C7" s="322" t="s">
        <v>383</v>
      </c>
      <c r="D7" s="322" t="s">
        <v>384</v>
      </c>
      <c r="E7" s="322" t="s">
        <v>385</v>
      </c>
      <c r="F7" s="322" t="s">
        <v>386</v>
      </c>
      <c r="G7" s="322" t="s">
        <v>387</v>
      </c>
      <c r="H7" s="322" t="s">
        <v>64</v>
      </c>
    </row>
    <row r="8" spans="1:8">
      <c r="A8" s="318">
        <v>1</v>
      </c>
      <c r="B8" s="317" t="s">
        <v>51</v>
      </c>
      <c r="C8" s="672">
        <v>16703832.310000001</v>
      </c>
      <c r="D8" s="672">
        <v>16310457.24</v>
      </c>
      <c r="E8" s="672">
        <v>0</v>
      </c>
      <c r="F8" s="672">
        <v>0</v>
      </c>
      <c r="G8" s="672">
        <v>0</v>
      </c>
      <c r="H8" s="672">
        <f t="shared" ref="H8:H21" si="0">SUM(C8:G8)</f>
        <v>33014289.550000001</v>
      </c>
    </row>
    <row r="9" spans="1:8">
      <c r="A9" s="318">
        <v>2</v>
      </c>
      <c r="B9" s="317" t="s">
        <v>52</v>
      </c>
      <c r="C9" s="672">
        <v>0</v>
      </c>
      <c r="D9" s="672">
        <v>0</v>
      </c>
      <c r="E9" s="672">
        <v>0</v>
      </c>
      <c r="F9" s="672">
        <v>0</v>
      </c>
      <c r="G9" s="672">
        <v>0</v>
      </c>
      <c r="H9" s="672">
        <f t="shared" si="0"/>
        <v>0</v>
      </c>
    </row>
    <row r="10" spans="1:8">
      <c r="A10" s="318">
        <v>3</v>
      </c>
      <c r="B10" s="317" t="s">
        <v>152</v>
      </c>
      <c r="C10" s="672">
        <v>0</v>
      </c>
      <c r="D10" s="672">
        <v>0</v>
      </c>
      <c r="E10" s="672">
        <v>0</v>
      </c>
      <c r="F10" s="672">
        <v>0</v>
      </c>
      <c r="G10" s="672">
        <v>0</v>
      </c>
      <c r="H10" s="672">
        <f t="shared" si="0"/>
        <v>0</v>
      </c>
    </row>
    <row r="11" spans="1:8">
      <c r="A11" s="318">
        <v>4</v>
      </c>
      <c r="B11" s="317" t="s">
        <v>53</v>
      </c>
      <c r="C11" s="672">
        <v>0</v>
      </c>
      <c r="D11" s="672">
        <v>0</v>
      </c>
      <c r="E11" s="672">
        <v>0</v>
      </c>
      <c r="F11" s="672">
        <v>0</v>
      </c>
      <c r="G11" s="672">
        <v>0</v>
      </c>
      <c r="H11" s="672">
        <f t="shared" si="0"/>
        <v>0</v>
      </c>
    </row>
    <row r="12" spans="1:8">
      <c r="A12" s="318">
        <v>5</v>
      </c>
      <c r="B12" s="317" t="s">
        <v>54</v>
      </c>
      <c r="C12" s="672">
        <v>0</v>
      </c>
      <c r="D12" s="672">
        <v>0</v>
      </c>
      <c r="E12" s="672">
        <v>0</v>
      </c>
      <c r="F12" s="672">
        <v>0</v>
      </c>
      <c r="G12" s="672">
        <v>0</v>
      </c>
      <c r="H12" s="672">
        <f t="shared" si="0"/>
        <v>0</v>
      </c>
    </row>
    <row r="13" spans="1:8">
      <c r="A13" s="318">
        <v>6</v>
      </c>
      <c r="B13" s="317" t="s">
        <v>55</v>
      </c>
      <c r="C13" s="672">
        <v>9985657.5100000016</v>
      </c>
      <c r="D13" s="672">
        <v>8009994.4999999963</v>
      </c>
      <c r="E13" s="672">
        <v>0</v>
      </c>
      <c r="F13" s="672">
        <v>0</v>
      </c>
      <c r="G13" s="672">
        <v>0</v>
      </c>
      <c r="H13" s="672">
        <f t="shared" si="0"/>
        <v>17995652.009999998</v>
      </c>
    </row>
    <row r="14" spans="1:8">
      <c r="A14" s="318">
        <v>7</v>
      </c>
      <c r="B14" s="317" t="s">
        <v>56</v>
      </c>
      <c r="C14" s="672">
        <v>0</v>
      </c>
      <c r="D14" s="672">
        <v>0</v>
      </c>
      <c r="E14" s="672">
        <v>0</v>
      </c>
      <c r="F14" s="672">
        <v>0</v>
      </c>
      <c r="G14" s="672">
        <v>0</v>
      </c>
      <c r="H14" s="672">
        <f t="shared" si="0"/>
        <v>0</v>
      </c>
    </row>
    <row r="15" spans="1:8">
      <c r="A15" s="318">
        <v>8</v>
      </c>
      <c r="B15" s="319" t="s">
        <v>57</v>
      </c>
      <c r="C15" s="672">
        <v>0</v>
      </c>
      <c r="D15" s="672">
        <v>0</v>
      </c>
      <c r="E15" s="672">
        <v>0</v>
      </c>
      <c r="F15" s="672">
        <v>0</v>
      </c>
      <c r="G15" s="672">
        <v>0</v>
      </c>
      <c r="H15" s="672">
        <f t="shared" si="0"/>
        <v>0</v>
      </c>
    </row>
    <row r="16" spans="1:8">
      <c r="A16" s="318">
        <v>9</v>
      </c>
      <c r="B16" s="317" t="s">
        <v>58</v>
      </c>
      <c r="C16" s="672">
        <v>0</v>
      </c>
      <c r="D16" s="672">
        <v>0</v>
      </c>
      <c r="E16" s="672">
        <v>0</v>
      </c>
      <c r="F16" s="672">
        <v>0</v>
      </c>
      <c r="G16" s="672">
        <v>0</v>
      </c>
      <c r="H16" s="672">
        <f t="shared" si="0"/>
        <v>0</v>
      </c>
    </row>
    <row r="17" spans="1:8">
      <c r="A17" s="318">
        <v>10</v>
      </c>
      <c r="B17" s="321" t="s">
        <v>395</v>
      </c>
      <c r="C17" s="672">
        <v>0</v>
      </c>
      <c r="D17" s="672">
        <v>0</v>
      </c>
      <c r="E17" s="672">
        <v>0</v>
      </c>
      <c r="F17" s="672">
        <v>0</v>
      </c>
      <c r="G17" s="672">
        <v>0</v>
      </c>
      <c r="H17" s="672">
        <f t="shared" si="0"/>
        <v>0</v>
      </c>
    </row>
    <row r="18" spans="1:8">
      <c r="A18" s="318">
        <v>11</v>
      </c>
      <c r="B18" s="317" t="s">
        <v>60</v>
      </c>
      <c r="C18" s="672">
        <v>0</v>
      </c>
      <c r="D18" s="672">
        <v>0</v>
      </c>
      <c r="E18" s="672">
        <v>0</v>
      </c>
      <c r="F18" s="672">
        <v>0</v>
      </c>
      <c r="G18" s="672">
        <v>0</v>
      </c>
      <c r="H18" s="672">
        <f t="shared" si="0"/>
        <v>0</v>
      </c>
    </row>
    <row r="19" spans="1:8">
      <c r="A19" s="318">
        <v>12</v>
      </c>
      <c r="B19" s="317" t="s">
        <v>61</v>
      </c>
      <c r="C19" s="672">
        <v>0</v>
      </c>
      <c r="D19" s="672">
        <v>0</v>
      </c>
      <c r="E19" s="672">
        <v>0</v>
      </c>
      <c r="F19" s="672">
        <v>0</v>
      </c>
      <c r="G19" s="672">
        <v>0</v>
      </c>
      <c r="H19" s="672">
        <f t="shared" si="0"/>
        <v>0</v>
      </c>
    </row>
    <row r="20" spans="1:8">
      <c r="A20" s="320">
        <v>13</v>
      </c>
      <c r="B20" s="319" t="s">
        <v>144</v>
      </c>
      <c r="C20" s="672">
        <v>0</v>
      </c>
      <c r="D20" s="672">
        <v>0</v>
      </c>
      <c r="E20" s="672">
        <v>0</v>
      </c>
      <c r="F20" s="672">
        <v>0</v>
      </c>
      <c r="G20" s="672">
        <v>0</v>
      </c>
      <c r="H20" s="672">
        <f t="shared" si="0"/>
        <v>0</v>
      </c>
    </row>
    <row r="21" spans="1:8">
      <c r="A21" s="318">
        <v>14</v>
      </c>
      <c r="B21" s="317" t="s">
        <v>63</v>
      </c>
      <c r="C21" s="672">
        <v>0</v>
      </c>
      <c r="D21" s="672">
        <v>0</v>
      </c>
      <c r="E21" s="672">
        <v>0</v>
      </c>
      <c r="F21" s="672">
        <v>94862.399999999994</v>
      </c>
      <c r="G21" s="672">
        <v>1005523.88</v>
      </c>
      <c r="H21" s="672">
        <f t="shared" si="0"/>
        <v>1100386.28</v>
      </c>
    </row>
    <row r="22" spans="1:8">
      <c r="A22" s="316">
        <v>15</v>
      </c>
      <c r="B22" s="315" t="s">
        <v>64</v>
      </c>
      <c r="C22" s="672">
        <f>SUM(C18:C21)+SUM(C8:C16)</f>
        <v>26689489.82</v>
      </c>
      <c r="D22" s="672">
        <f t="shared" ref="D22:H22" si="1">SUM(D18:D21)+SUM(D8:D16)</f>
        <v>24320451.739999995</v>
      </c>
      <c r="E22" s="672">
        <f t="shared" si="1"/>
        <v>0</v>
      </c>
      <c r="F22" s="672">
        <f t="shared" si="1"/>
        <v>94862.399999999994</v>
      </c>
      <c r="G22" s="672">
        <f t="shared" si="1"/>
        <v>1005523.88</v>
      </c>
      <c r="H22" s="672">
        <f t="shared" si="1"/>
        <v>52110327.840000004</v>
      </c>
    </row>
    <row r="26" spans="1:8" ht="24">
      <c r="B26" s="290"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H33" sqref="H33"/>
    </sheetView>
  </sheetViews>
  <sheetFormatPr defaultColWidth="9.109375" defaultRowHeight="12"/>
  <cols>
    <col min="1" max="1" width="11.88671875" style="325" bestFit="1" customWidth="1"/>
    <col min="2" max="2" width="86.88671875" style="287" customWidth="1"/>
    <col min="3" max="4" width="31.44140625" style="287" customWidth="1"/>
    <col min="5" max="5" width="15.109375" style="287" bestFit="1" customWidth="1"/>
    <col min="6" max="6" width="11.88671875" style="287" bestFit="1" customWidth="1"/>
    <col min="7" max="7" width="21.44140625" style="287" bestFit="1" customWidth="1"/>
    <col min="8" max="8" width="9.88671875" style="287" bestFit="1" customWidth="1"/>
    <col min="9" max="16384" width="9.109375" style="287"/>
  </cols>
  <sheetData>
    <row r="1" spans="1:8" ht="13.8">
      <c r="A1" s="285" t="s">
        <v>30</v>
      </c>
      <c r="B1" s="324" t="str">
        <f>'Info '!C2</f>
        <v>JSC Pave Bank Georgia</v>
      </c>
      <c r="C1" s="337"/>
      <c r="D1" s="337"/>
      <c r="E1" s="337"/>
      <c r="F1" s="337"/>
      <c r="G1" s="337"/>
      <c r="H1" s="337"/>
    </row>
    <row r="2" spans="1:8">
      <c r="A2" s="285" t="s">
        <v>31</v>
      </c>
      <c r="B2" s="323">
        <f>'1. key ratios '!B2</f>
        <v>45838</v>
      </c>
      <c r="C2" s="337"/>
      <c r="D2" s="337"/>
      <c r="E2" s="337"/>
      <c r="F2" s="337"/>
      <c r="G2" s="337"/>
      <c r="H2" s="337"/>
    </row>
    <row r="3" spans="1:8">
      <c r="A3" s="286" t="s">
        <v>388</v>
      </c>
      <c r="B3" s="337"/>
      <c r="C3" s="337"/>
      <c r="D3" s="337"/>
      <c r="E3" s="337"/>
      <c r="F3" s="337"/>
      <c r="G3" s="337"/>
      <c r="H3" s="337"/>
    </row>
    <row r="4" spans="1:8">
      <c r="A4" s="338"/>
      <c r="B4" s="337"/>
      <c r="C4" s="336" t="s">
        <v>0</v>
      </c>
      <c r="D4" s="336" t="s">
        <v>1</v>
      </c>
      <c r="E4" s="336" t="s">
        <v>2</v>
      </c>
      <c r="F4" s="336" t="s">
        <v>3</v>
      </c>
      <c r="G4" s="336" t="s">
        <v>4</v>
      </c>
      <c r="H4" s="336" t="s">
        <v>5</v>
      </c>
    </row>
    <row r="5" spans="1:8" ht="33.9" customHeight="1">
      <c r="A5" s="746" t="s">
        <v>389</v>
      </c>
      <c r="B5" s="747"/>
      <c r="C5" s="760" t="s">
        <v>390</v>
      </c>
      <c r="D5" s="760"/>
      <c r="E5" s="760" t="s">
        <v>627</v>
      </c>
      <c r="F5" s="758" t="s">
        <v>391</v>
      </c>
      <c r="G5" s="758" t="s">
        <v>392</v>
      </c>
      <c r="H5" s="334" t="s">
        <v>626</v>
      </c>
    </row>
    <row r="6" spans="1:8" ht="24">
      <c r="A6" s="750"/>
      <c r="B6" s="751"/>
      <c r="C6" s="335" t="s">
        <v>393</v>
      </c>
      <c r="D6" s="335" t="s">
        <v>394</v>
      </c>
      <c r="E6" s="760"/>
      <c r="F6" s="759"/>
      <c r="G6" s="759"/>
      <c r="H6" s="334" t="s">
        <v>625</v>
      </c>
    </row>
    <row r="7" spans="1:8">
      <c r="A7" s="332">
        <v>1</v>
      </c>
      <c r="B7" s="317" t="s">
        <v>51</v>
      </c>
      <c r="C7" s="673"/>
      <c r="D7" s="673">
        <v>33014289.550000001</v>
      </c>
      <c r="E7" s="673"/>
      <c r="F7" s="673"/>
      <c r="G7" s="673"/>
      <c r="H7" s="674">
        <f>C7+D7-E7-F7</f>
        <v>33014289.550000001</v>
      </c>
    </row>
    <row r="8" spans="1:8">
      <c r="A8" s="332">
        <v>2</v>
      </c>
      <c r="B8" s="317" t="s">
        <v>52</v>
      </c>
      <c r="C8" s="673"/>
      <c r="D8" s="673">
        <v>0</v>
      </c>
      <c r="E8" s="673"/>
      <c r="F8" s="673"/>
      <c r="G8" s="673"/>
      <c r="H8" s="674">
        <f t="shared" ref="H8:H20" si="0">C8+D8-E8-F8</f>
        <v>0</v>
      </c>
    </row>
    <row r="9" spans="1:8">
      <c r="A9" s="332">
        <v>3</v>
      </c>
      <c r="B9" s="317" t="s">
        <v>152</v>
      </c>
      <c r="C9" s="673"/>
      <c r="D9" s="673">
        <v>0</v>
      </c>
      <c r="E9" s="673"/>
      <c r="F9" s="673"/>
      <c r="G9" s="673"/>
      <c r="H9" s="674">
        <f t="shared" si="0"/>
        <v>0</v>
      </c>
    </row>
    <row r="10" spans="1:8">
      <c r="A10" s="332">
        <v>4</v>
      </c>
      <c r="B10" s="317" t="s">
        <v>53</v>
      </c>
      <c r="C10" s="673"/>
      <c r="D10" s="673">
        <v>0</v>
      </c>
      <c r="E10" s="673"/>
      <c r="F10" s="673"/>
      <c r="G10" s="673"/>
      <c r="H10" s="674">
        <f t="shared" si="0"/>
        <v>0</v>
      </c>
    </row>
    <row r="11" spans="1:8">
      <c r="A11" s="332">
        <v>5</v>
      </c>
      <c r="B11" s="317" t="s">
        <v>54</v>
      </c>
      <c r="C11" s="673"/>
      <c r="D11" s="673">
        <v>0</v>
      </c>
      <c r="E11" s="673"/>
      <c r="F11" s="673"/>
      <c r="G11" s="673"/>
      <c r="H11" s="674">
        <f t="shared" si="0"/>
        <v>0</v>
      </c>
    </row>
    <row r="12" spans="1:8">
      <c r="A12" s="332">
        <v>6</v>
      </c>
      <c r="B12" s="317" t="s">
        <v>55</v>
      </c>
      <c r="C12" s="673"/>
      <c r="D12" s="673">
        <v>17995652.009999994</v>
      </c>
      <c r="E12" s="673"/>
      <c r="F12" s="673"/>
      <c r="G12" s="673"/>
      <c r="H12" s="674">
        <f t="shared" si="0"/>
        <v>17995652.009999994</v>
      </c>
    </row>
    <row r="13" spans="1:8">
      <c r="A13" s="332">
        <v>7</v>
      </c>
      <c r="B13" s="317" t="s">
        <v>56</v>
      </c>
      <c r="C13" s="673"/>
      <c r="D13" s="673">
        <v>0</v>
      </c>
      <c r="E13" s="673"/>
      <c r="F13" s="673"/>
      <c r="G13" s="673"/>
      <c r="H13" s="674">
        <f t="shared" si="0"/>
        <v>0</v>
      </c>
    </row>
    <row r="14" spans="1:8">
      <c r="A14" s="332">
        <v>8</v>
      </c>
      <c r="B14" s="319" t="s">
        <v>57</v>
      </c>
      <c r="C14" s="673"/>
      <c r="D14" s="673">
        <v>0</v>
      </c>
      <c r="E14" s="673"/>
      <c r="F14" s="673"/>
      <c r="G14" s="673"/>
      <c r="H14" s="674">
        <f t="shared" si="0"/>
        <v>0</v>
      </c>
    </row>
    <row r="15" spans="1:8">
      <c r="A15" s="332">
        <v>9</v>
      </c>
      <c r="B15" s="317" t="s">
        <v>58</v>
      </c>
      <c r="C15" s="673"/>
      <c r="D15" s="673">
        <v>0</v>
      </c>
      <c r="E15" s="673"/>
      <c r="F15" s="673"/>
      <c r="G15" s="673"/>
      <c r="H15" s="674">
        <f t="shared" si="0"/>
        <v>0</v>
      </c>
    </row>
    <row r="16" spans="1:8">
      <c r="A16" s="332">
        <v>10</v>
      </c>
      <c r="B16" s="321" t="s">
        <v>395</v>
      </c>
      <c r="C16" s="673"/>
      <c r="D16" s="673">
        <v>0</v>
      </c>
      <c r="E16" s="673"/>
      <c r="F16" s="673"/>
      <c r="G16" s="673"/>
      <c r="H16" s="674">
        <f t="shared" si="0"/>
        <v>0</v>
      </c>
    </row>
    <row r="17" spans="1:8">
      <c r="A17" s="332">
        <v>11</v>
      </c>
      <c r="B17" s="317" t="s">
        <v>60</v>
      </c>
      <c r="C17" s="673"/>
      <c r="D17" s="673">
        <v>0</v>
      </c>
      <c r="E17" s="673"/>
      <c r="F17" s="673"/>
      <c r="G17" s="673"/>
      <c r="H17" s="674">
        <f t="shared" si="0"/>
        <v>0</v>
      </c>
    </row>
    <row r="18" spans="1:8">
      <c r="A18" s="332">
        <v>12</v>
      </c>
      <c r="B18" s="317" t="s">
        <v>61</v>
      </c>
      <c r="C18" s="673"/>
      <c r="D18" s="673">
        <v>0</v>
      </c>
      <c r="E18" s="673"/>
      <c r="F18" s="673"/>
      <c r="G18" s="673"/>
      <c r="H18" s="674">
        <f t="shared" si="0"/>
        <v>0</v>
      </c>
    </row>
    <row r="19" spans="1:8">
      <c r="A19" s="333">
        <v>13</v>
      </c>
      <c r="B19" s="319" t="s">
        <v>144</v>
      </c>
      <c r="C19" s="673"/>
      <c r="D19" s="673">
        <v>0</v>
      </c>
      <c r="E19" s="673"/>
      <c r="F19" s="673"/>
      <c r="G19" s="673"/>
      <c r="H19" s="674">
        <f t="shared" si="0"/>
        <v>0</v>
      </c>
    </row>
    <row r="20" spans="1:8">
      <c r="A20" s="332">
        <v>14</v>
      </c>
      <c r="B20" s="317" t="s">
        <v>63</v>
      </c>
      <c r="C20" s="673"/>
      <c r="D20" s="673">
        <v>1356277.11</v>
      </c>
      <c r="E20" s="673"/>
      <c r="F20" s="673"/>
      <c r="G20" s="673"/>
      <c r="H20" s="674">
        <f t="shared" si="0"/>
        <v>1356277.11</v>
      </c>
    </row>
    <row r="21" spans="1:8" s="329" customFormat="1">
      <c r="A21" s="331">
        <v>15</v>
      </c>
      <c r="B21" s="330" t="s">
        <v>64</v>
      </c>
      <c r="C21" s="675">
        <f t="shared" ref="C21:H21" si="1">SUM(C7:C15)+SUM(C17:C20)</f>
        <v>0</v>
      </c>
      <c r="D21" s="675">
        <f t="shared" si="1"/>
        <v>52366218.669999994</v>
      </c>
      <c r="E21" s="675">
        <f t="shared" si="1"/>
        <v>0</v>
      </c>
      <c r="F21" s="675">
        <f t="shared" si="1"/>
        <v>0</v>
      </c>
      <c r="G21" s="675">
        <f t="shared" si="1"/>
        <v>0</v>
      </c>
      <c r="H21" s="674">
        <f t="shared" si="1"/>
        <v>52366218.669999994</v>
      </c>
    </row>
    <row r="22" spans="1:8">
      <c r="A22" s="328">
        <v>16</v>
      </c>
      <c r="B22" s="327" t="s">
        <v>396</v>
      </c>
      <c r="C22" s="673"/>
      <c r="D22" s="673"/>
      <c r="E22" s="673"/>
      <c r="F22" s="673"/>
      <c r="G22" s="673"/>
      <c r="H22" s="674">
        <f>C22+D22-E22-F22</f>
        <v>0</v>
      </c>
    </row>
    <row r="23" spans="1:8">
      <c r="A23" s="328">
        <v>17</v>
      </c>
      <c r="B23" s="327" t="s">
        <v>397</v>
      </c>
      <c r="C23" s="673"/>
      <c r="D23" s="673"/>
      <c r="E23" s="673"/>
      <c r="F23" s="673"/>
      <c r="G23" s="673"/>
      <c r="H23" s="674">
        <f>C23+D23-E23-F23</f>
        <v>0</v>
      </c>
    </row>
    <row r="26" spans="1:8" ht="42.6" customHeight="1">
      <c r="B26" s="290"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G41" sqref="G41"/>
    </sheetView>
  </sheetViews>
  <sheetFormatPr defaultColWidth="9.109375" defaultRowHeight="12"/>
  <cols>
    <col min="1" max="1" width="11" style="287" bestFit="1" customWidth="1"/>
    <col min="2" max="2" width="93.44140625" style="287" customWidth="1"/>
    <col min="3" max="4" width="35" style="287" customWidth="1"/>
    <col min="5" max="5" width="15.109375" style="287" bestFit="1" customWidth="1"/>
    <col min="6" max="6" width="11.88671875" style="287" bestFit="1" customWidth="1"/>
    <col min="7" max="7" width="22" style="287" customWidth="1"/>
    <col min="8" max="8" width="19.88671875" style="287" customWidth="1"/>
    <col min="9" max="16384" width="9.109375" style="287"/>
  </cols>
  <sheetData>
    <row r="1" spans="1:8" ht="13.8">
      <c r="A1" s="285" t="s">
        <v>30</v>
      </c>
      <c r="B1" s="324" t="str">
        <f>'Info '!C2</f>
        <v>JSC Pave Bank Georgia</v>
      </c>
      <c r="C1" s="337"/>
      <c r="D1" s="337"/>
      <c r="E1" s="337"/>
      <c r="F1" s="337"/>
      <c r="G1" s="337"/>
      <c r="H1" s="337"/>
    </row>
    <row r="2" spans="1:8">
      <c r="A2" s="285" t="s">
        <v>31</v>
      </c>
      <c r="B2" s="323">
        <f>'1. key ratios '!B2</f>
        <v>45838</v>
      </c>
      <c r="C2" s="337"/>
      <c r="D2" s="337"/>
      <c r="E2" s="337"/>
      <c r="F2" s="337"/>
      <c r="G2" s="337"/>
      <c r="H2" s="337"/>
    </row>
    <row r="3" spans="1:8">
      <c r="A3" s="286" t="s">
        <v>398</v>
      </c>
      <c r="B3" s="337"/>
      <c r="C3" s="337"/>
      <c r="D3" s="337"/>
      <c r="E3" s="337"/>
      <c r="F3" s="337"/>
      <c r="G3" s="337"/>
      <c r="H3" s="337"/>
    </row>
    <row r="4" spans="1:8">
      <c r="A4" s="338"/>
      <c r="B4" s="337"/>
      <c r="C4" s="336" t="s">
        <v>0</v>
      </c>
      <c r="D4" s="336" t="s">
        <v>1</v>
      </c>
      <c r="E4" s="336" t="s">
        <v>2</v>
      </c>
      <c r="F4" s="336" t="s">
        <v>3</v>
      </c>
      <c r="G4" s="336" t="s">
        <v>4</v>
      </c>
      <c r="H4" s="336" t="s">
        <v>5</v>
      </c>
    </row>
    <row r="5" spans="1:8" ht="41.4" customHeight="1">
      <c r="A5" s="746" t="s">
        <v>389</v>
      </c>
      <c r="B5" s="747"/>
      <c r="C5" s="760" t="s">
        <v>390</v>
      </c>
      <c r="D5" s="760"/>
      <c r="E5" s="760" t="s">
        <v>627</v>
      </c>
      <c r="F5" s="758" t="s">
        <v>391</v>
      </c>
      <c r="G5" s="758" t="s">
        <v>392</v>
      </c>
      <c r="H5" s="334" t="s">
        <v>626</v>
      </c>
    </row>
    <row r="6" spans="1:8" ht="24">
      <c r="A6" s="750"/>
      <c r="B6" s="751"/>
      <c r="C6" s="335" t="s">
        <v>393</v>
      </c>
      <c r="D6" s="335" t="s">
        <v>394</v>
      </c>
      <c r="E6" s="760"/>
      <c r="F6" s="759"/>
      <c r="G6" s="759"/>
      <c r="H6" s="334" t="s">
        <v>625</v>
      </c>
    </row>
    <row r="7" spans="1:8">
      <c r="A7" s="326">
        <v>1</v>
      </c>
      <c r="B7" s="341" t="s">
        <v>486</v>
      </c>
      <c r="C7" s="673"/>
      <c r="D7" s="673">
        <v>33014289.550000001</v>
      </c>
      <c r="E7" s="673"/>
      <c r="F7" s="673"/>
      <c r="G7" s="673"/>
      <c r="H7" s="674">
        <f t="shared" ref="H7:H34" si="0">C7+D7-E7-F7</f>
        <v>33014289.550000001</v>
      </c>
    </row>
    <row r="8" spans="1:8">
      <c r="A8" s="326">
        <v>2</v>
      </c>
      <c r="B8" s="341" t="s">
        <v>399</v>
      </c>
      <c r="C8" s="673"/>
      <c r="D8" s="673">
        <v>17995652.009999994</v>
      </c>
      <c r="E8" s="673"/>
      <c r="F8" s="673"/>
      <c r="G8" s="673"/>
      <c r="H8" s="674">
        <f t="shared" si="0"/>
        <v>17995652.009999994</v>
      </c>
    </row>
    <row r="9" spans="1:8">
      <c r="A9" s="326">
        <v>3</v>
      </c>
      <c r="B9" s="341" t="s">
        <v>400</v>
      </c>
      <c r="C9" s="673"/>
      <c r="D9" s="673">
        <v>0</v>
      </c>
      <c r="E9" s="673"/>
      <c r="F9" s="673"/>
      <c r="G9" s="673"/>
      <c r="H9" s="674">
        <f t="shared" si="0"/>
        <v>0</v>
      </c>
    </row>
    <row r="10" spans="1:8">
      <c r="A10" s="326">
        <v>4</v>
      </c>
      <c r="B10" s="341" t="s">
        <v>487</v>
      </c>
      <c r="C10" s="673"/>
      <c r="D10" s="673">
        <v>0</v>
      </c>
      <c r="E10" s="673"/>
      <c r="F10" s="673"/>
      <c r="G10" s="673"/>
      <c r="H10" s="674">
        <f t="shared" si="0"/>
        <v>0</v>
      </c>
    </row>
    <row r="11" spans="1:8">
      <c r="A11" s="326">
        <v>5</v>
      </c>
      <c r="B11" s="341" t="s">
        <v>401</v>
      </c>
      <c r="C11" s="673"/>
      <c r="D11" s="673">
        <v>0</v>
      </c>
      <c r="E11" s="673"/>
      <c r="F11" s="673"/>
      <c r="G11" s="673"/>
      <c r="H11" s="674">
        <f t="shared" si="0"/>
        <v>0</v>
      </c>
    </row>
    <row r="12" spans="1:8">
      <c r="A12" s="326">
        <v>6</v>
      </c>
      <c r="B12" s="341" t="s">
        <v>402</v>
      </c>
      <c r="C12" s="673"/>
      <c r="D12" s="673">
        <v>0</v>
      </c>
      <c r="E12" s="673"/>
      <c r="F12" s="673"/>
      <c r="G12" s="673"/>
      <c r="H12" s="674">
        <f t="shared" si="0"/>
        <v>0</v>
      </c>
    </row>
    <row r="13" spans="1:8">
      <c r="A13" s="326">
        <v>7</v>
      </c>
      <c r="B13" s="341" t="s">
        <v>403</v>
      </c>
      <c r="C13" s="673"/>
      <c r="D13" s="673">
        <v>0</v>
      </c>
      <c r="E13" s="673"/>
      <c r="F13" s="673"/>
      <c r="G13" s="673"/>
      <c r="H13" s="674">
        <f t="shared" si="0"/>
        <v>0</v>
      </c>
    </row>
    <row r="14" spans="1:8">
      <c r="A14" s="326">
        <v>8</v>
      </c>
      <c r="B14" s="341" t="s">
        <v>404</v>
      </c>
      <c r="C14" s="673"/>
      <c r="D14" s="673">
        <v>0</v>
      </c>
      <c r="E14" s="673"/>
      <c r="F14" s="673"/>
      <c r="G14" s="673"/>
      <c r="H14" s="674">
        <f t="shared" si="0"/>
        <v>0</v>
      </c>
    </row>
    <row r="15" spans="1:8">
      <c r="A15" s="326">
        <v>9</v>
      </c>
      <c r="B15" s="341" t="s">
        <v>405</v>
      </c>
      <c r="C15" s="673"/>
      <c r="D15" s="673">
        <v>0</v>
      </c>
      <c r="E15" s="673"/>
      <c r="F15" s="673"/>
      <c r="G15" s="673"/>
      <c r="H15" s="674">
        <f t="shared" si="0"/>
        <v>0</v>
      </c>
    </row>
    <row r="16" spans="1:8">
      <c r="A16" s="326">
        <v>10</v>
      </c>
      <c r="B16" s="341" t="s">
        <v>406</v>
      </c>
      <c r="C16" s="673"/>
      <c r="D16" s="673">
        <v>0</v>
      </c>
      <c r="E16" s="673"/>
      <c r="F16" s="673"/>
      <c r="G16" s="673"/>
      <c r="H16" s="674">
        <f t="shared" si="0"/>
        <v>0</v>
      </c>
    </row>
    <row r="17" spans="1:8">
      <c r="A17" s="326">
        <v>11</v>
      </c>
      <c r="B17" s="341" t="s">
        <v>407</v>
      </c>
      <c r="C17" s="673"/>
      <c r="D17" s="673">
        <v>0</v>
      </c>
      <c r="E17" s="673"/>
      <c r="F17" s="673"/>
      <c r="G17" s="673"/>
      <c r="H17" s="674">
        <f t="shared" si="0"/>
        <v>0</v>
      </c>
    </row>
    <row r="18" spans="1:8">
      <c r="A18" s="326">
        <v>12</v>
      </c>
      <c r="B18" s="341" t="s">
        <v>408</v>
      </c>
      <c r="C18" s="673"/>
      <c r="D18" s="673">
        <v>0</v>
      </c>
      <c r="E18" s="673"/>
      <c r="F18" s="673"/>
      <c r="G18" s="673"/>
      <c r="H18" s="674">
        <f t="shared" si="0"/>
        <v>0</v>
      </c>
    </row>
    <row r="19" spans="1:8">
      <c r="A19" s="326">
        <v>13</v>
      </c>
      <c r="B19" s="341" t="s">
        <v>409</v>
      </c>
      <c r="C19" s="673"/>
      <c r="D19" s="673">
        <v>0</v>
      </c>
      <c r="E19" s="673"/>
      <c r="F19" s="673"/>
      <c r="G19" s="673"/>
      <c r="H19" s="674">
        <f t="shared" si="0"/>
        <v>0</v>
      </c>
    </row>
    <row r="20" spans="1:8">
      <c r="A20" s="326">
        <v>14</v>
      </c>
      <c r="B20" s="341" t="s">
        <v>410</v>
      </c>
      <c r="C20" s="673"/>
      <c r="D20" s="673">
        <v>0</v>
      </c>
      <c r="E20" s="673"/>
      <c r="F20" s="673"/>
      <c r="G20" s="673"/>
      <c r="H20" s="674">
        <f t="shared" si="0"/>
        <v>0</v>
      </c>
    </row>
    <row r="21" spans="1:8">
      <c r="A21" s="326">
        <v>15</v>
      </c>
      <c r="B21" s="341" t="s">
        <v>411</v>
      </c>
      <c r="C21" s="673"/>
      <c r="D21" s="673">
        <v>0</v>
      </c>
      <c r="E21" s="673"/>
      <c r="F21" s="673"/>
      <c r="G21" s="673"/>
      <c r="H21" s="674">
        <f t="shared" si="0"/>
        <v>0</v>
      </c>
    </row>
    <row r="22" spans="1:8">
      <c r="A22" s="326">
        <v>16</v>
      </c>
      <c r="B22" s="341" t="s">
        <v>412</v>
      </c>
      <c r="C22" s="673"/>
      <c r="D22" s="673">
        <v>0</v>
      </c>
      <c r="E22" s="673"/>
      <c r="F22" s="673"/>
      <c r="G22" s="673"/>
      <c r="H22" s="674">
        <f t="shared" si="0"/>
        <v>0</v>
      </c>
    </row>
    <row r="23" spans="1:8">
      <c r="A23" s="326">
        <v>17</v>
      </c>
      <c r="B23" s="341" t="s">
        <v>490</v>
      </c>
      <c r="C23" s="673"/>
      <c r="D23" s="673">
        <v>0</v>
      </c>
      <c r="E23" s="673"/>
      <c r="F23" s="673"/>
      <c r="G23" s="673"/>
      <c r="H23" s="674">
        <f t="shared" si="0"/>
        <v>0</v>
      </c>
    </row>
    <row r="24" spans="1:8">
      <c r="A24" s="326">
        <v>18</v>
      </c>
      <c r="B24" s="341" t="s">
        <v>413</v>
      </c>
      <c r="C24" s="673"/>
      <c r="D24" s="673">
        <v>0</v>
      </c>
      <c r="E24" s="673"/>
      <c r="F24" s="673"/>
      <c r="G24" s="673"/>
      <c r="H24" s="674">
        <f t="shared" si="0"/>
        <v>0</v>
      </c>
    </row>
    <row r="25" spans="1:8">
      <c r="A25" s="326">
        <v>19</v>
      </c>
      <c r="B25" s="341" t="s">
        <v>414</v>
      </c>
      <c r="C25" s="673"/>
      <c r="D25" s="673">
        <v>0</v>
      </c>
      <c r="E25" s="673"/>
      <c r="F25" s="673"/>
      <c r="G25" s="673"/>
      <c r="H25" s="674">
        <f t="shared" si="0"/>
        <v>0</v>
      </c>
    </row>
    <row r="26" spans="1:8">
      <c r="A26" s="326">
        <v>20</v>
      </c>
      <c r="B26" s="341" t="s">
        <v>489</v>
      </c>
      <c r="C26" s="673"/>
      <c r="D26" s="673">
        <v>0</v>
      </c>
      <c r="E26" s="673"/>
      <c r="F26" s="673"/>
      <c r="G26" s="673"/>
      <c r="H26" s="674">
        <f t="shared" si="0"/>
        <v>0</v>
      </c>
    </row>
    <row r="27" spans="1:8">
      <c r="A27" s="326">
        <v>21</v>
      </c>
      <c r="B27" s="341" t="s">
        <v>415</v>
      </c>
      <c r="C27" s="673"/>
      <c r="D27" s="673">
        <v>0</v>
      </c>
      <c r="E27" s="673"/>
      <c r="F27" s="673"/>
      <c r="G27" s="673"/>
      <c r="H27" s="674">
        <f t="shared" si="0"/>
        <v>0</v>
      </c>
    </row>
    <row r="28" spans="1:8">
      <c r="A28" s="326">
        <v>22</v>
      </c>
      <c r="B28" s="341" t="s">
        <v>416</v>
      </c>
      <c r="C28" s="673"/>
      <c r="D28" s="673">
        <v>0</v>
      </c>
      <c r="E28" s="673"/>
      <c r="F28" s="673"/>
      <c r="G28" s="673"/>
      <c r="H28" s="674">
        <f t="shared" si="0"/>
        <v>0</v>
      </c>
    </row>
    <row r="29" spans="1:8">
      <c r="A29" s="326">
        <v>23</v>
      </c>
      <c r="B29" s="341" t="s">
        <v>417</v>
      </c>
      <c r="C29" s="673"/>
      <c r="D29" s="673">
        <v>0</v>
      </c>
      <c r="E29" s="673"/>
      <c r="F29" s="673"/>
      <c r="G29" s="673"/>
      <c r="H29" s="674">
        <f t="shared" si="0"/>
        <v>0</v>
      </c>
    </row>
    <row r="30" spans="1:8">
      <c r="A30" s="326">
        <v>24</v>
      </c>
      <c r="B30" s="341" t="s">
        <v>488</v>
      </c>
      <c r="C30" s="673"/>
      <c r="D30" s="673">
        <v>0</v>
      </c>
      <c r="E30" s="673"/>
      <c r="F30" s="673"/>
      <c r="G30" s="673"/>
      <c r="H30" s="674">
        <f t="shared" si="0"/>
        <v>0</v>
      </c>
    </row>
    <row r="31" spans="1:8">
      <c r="A31" s="326">
        <v>25</v>
      </c>
      <c r="B31" s="341" t="s">
        <v>418</v>
      </c>
      <c r="C31" s="673"/>
      <c r="D31" s="673">
        <v>0</v>
      </c>
      <c r="E31" s="673"/>
      <c r="F31" s="673"/>
      <c r="G31" s="673"/>
      <c r="H31" s="674">
        <f t="shared" si="0"/>
        <v>0</v>
      </c>
    </row>
    <row r="32" spans="1:8">
      <c r="A32" s="326">
        <v>26</v>
      </c>
      <c r="B32" s="341" t="s">
        <v>485</v>
      </c>
      <c r="C32" s="673"/>
      <c r="D32" s="673">
        <v>0</v>
      </c>
      <c r="E32" s="673"/>
      <c r="F32" s="673"/>
      <c r="G32" s="673"/>
      <c r="H32" s="674">
        <f t="shared" si="0"/>
        <v>0</v>
      </c>
    </row>
    <row r="33" spans="1:8">
      <c r="A33" s="326">
        <v>27</v>
      </c>
      <c r="B33" s="326" t="s">
        <v>419</v>
      </c>
      <c r="C33" s="673"/>
      <c r="D33" s="673">
        <v>1356277.11</v>
      </c>
      <c r="E33" s="673"/>
      <c r="F33" s="673"/>
      <c r="G33" s="673"/>
      <c r="H33" s="674">
        <f t="shared" si="0"/>
        <v>1356277.11</v>
      </c>
    </row>
    <row r="34" spans="1:8">
      <c r="A34" s="326">
        <v>28</v>
      </c>
      <c r="B34" s="330" t="s">
        <v>64</v>
      </c>
      <c r="C34" s="675">
        <f>SUM(C7:C33)</f>
        <v>0</v>
      </c>
      <c r="D34" s="675">
        <f>SUM(D7:D33)</f>
        <v>52366218.669999994</v>
      </c>
      <c r="E34" s="675">
        <f>SUM(E7:E33)</f>
        <v>0</v>
      </c>
      <c r="F34" s="675">
        <f>SUM(F7:F33)</f>
        <v>0</v>
      </c>
      <c r="G34" s="675">
        <f>SUM(G7:G33)</f>
        <v>0</v>
      </c>
      <c r="H34" s="674">
        <f t="shared" si="0"/>
        <v>52366218.669999994</v>
      </c>
    </row>
    <row r="36" spans="1:8">
      <c r="B36" s="340"/>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B19" sqref="B19"/>
    </sheetView>
  </sheetViews>
  <sheetFormatPr defaultColWidth="9.109375" defaultRowHeight="12"/>
  <cols>
    <col min="1" max="1" width="11.88671875" style="287" bestFit="1" customWidth="1"/>
    <col min="2" max="2" width="108" style="287" bestFit="1" customWidth="1"/>
    <col min="3" max="3" width="35.44140625" style="287" customWidth="1"/>
    <col min="4" max="4" width="38.44140625" style="287" customWidth="1"/>
    <col min="5" max="16384" width="9.109375" style="287"/>
  </cols>
  <sheetData>
    <row r="1" spans="1:4" ht="13.8">
      <c r="A1" s="285" t="s">
        <v>30</v>
      </c>
      <c r="B1" s="324" t="str">
        <f>'Info '!C2</f>
        <v>JSC Pave Bank Georgia</v>
      </c>
    </row>
    <row r="2" spans="1:4">
      <c r="A2" s="285" t="s">
        <v>31</v>
      </c>
      <c r="B2" s="323">
        <f>'1. key ratios '!B2</f>
        <v>45838</v>
      </c>
    </row>
    <row r="3" spans="1:4">
      <c r="A3" s="286" t="s">
        <v>420</v>
      </c>
    </row>
    <row r="5" spans="1:4">
      <c r="A5" s="761" t="s">
        <v>634</v>
      </c>
      <c r="B5" s="761"/>
      <c r="C5" s="322" t="s">
        <v>437</v>
      </c>
      <c r="D5" s="322" t="s">
        <v>478</v>
      </c>
    </row>
    <row r="6" spans="1:4">
      <c r="A6" s="349">
        <v>1</v>
      </c>
      <c r="B6" s="342" t="s">
        <v>633</v>
      </c>
      <c r="C6" s="344"/>
      <c r="D6" s="344"/>
    </row>
    <row r="7" spans="1:4">
      <c r="A7" s="346">
        <v>2</v>
      </c>
      <c r="B7" s="342" t="s">
        <v>632</v>
      </c>
      <c r="C7" s="344">
        <f>SUM(C8:C9)</f>
        <v>0</v>
      </c>
      <c r="D7" s="344">
        <f>SUM(D8:D9)</f>
        <v>0</v>
      </c>
    </row>
    <row r="8" spans="1:4">
      <c r="A8" s="348">
        <v>2.1</v>
      </c>
      <c r="B8" s="347" t="s">
        <v>493</v>
      </c>
      <c r="C8" s="344"/>
      <c r="D8" s="344"/>
    </row>
    <row r="9" spans="1:4">
      <c r="A9" s="348">
        <v>2.2000000000000002</v>
      </c>
      <c r="B9" s="347" t="s">
        <v>491</v>
      </c>
      <c r="C9" s="344"/>
      <c r="D9" s="344"/>
    </row>
    <row r="10" spans="1:4">
      <c r="A10" s="349">
        <v>3</v>
      </c>
      <c r="B10" s="342" t="s">
        <v>631</v>
      </c>
      <c r="C10" s="344">
        <f>SUM(C11:C13)</f>
        <v>0</v>
      </c>
      <c r="D10" s="344">
        <f>SUM(D11:D13)</f>
        <v>0</v>
      </c>
    </row>
    <row r="11" spans="1:4">
      <c r="A11" s="348">
        <v>3.1</v>
      </c>
      <c r="B11" s="347" t="s">
        <v>422</v>
      </c>
      <c r="C11" s="344"/>
      <c r="D11" s="344"/>
    </row>
    <row r="12" spans="1:4">
      <c r="A12" s="348">
        <v>3.2</v>
      </c>
      <c r="B12" s="347" t="s">
        <v>630</v>
      </c>
      <c r="C12" s="344"/>
      <c r="D12" s="344"/>
    </row>
    <row r="13" spans="1:4">
      <c r="A13" s="348">
        <v>3.3</v>
      </c>
      <c r="B13" s="347" t="s">
        <v>492</v>
      </c>
      <c r="C13" s="344"/>
      <c r="D13" s="344"/>
    </row>
    <row r="14" spans="1:4">
      <c r="A14" s="346">
        <v>4</v>
      </c>
      <c r="B14" s="345" t="s">
        <v>629</v>
      </c>
      <c r="C14" s="344"/>
      <c r="D14" s="344"/>
    </row>
    <row r="15" spans="1:4">
      <c r="A15" s="343">
        <v>5</v>
      </c>
      <c r="B15" s="342" t="s">
        <v>628</v>
      </c>
      <c r="C15" s="315">
        <f>C6+C7-C10+C14</f>
        <v>0</v>
      </c>
      <c r="D15" s="315">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I50" sqref="I50"/>
    </sheetView>
  </sheetViews>
  <sheetFormatPr defaultColWidth="9.109375" defaultRowHeight="12"/>
  <cols>
    <col min="1" max="1" width="11.88671875" style="287" bestFit="1" customWidth="1"/>
    <col min="2" max="2" width="128.88671875" style="287" bestFit="1" customWidth="1"/>
    <col min="3" max="3" width="37" style="287" customWidth="1"/>
    <col min="4" max="4" width="50.44140625" style="287" customWidth="1"/>
    <col min="5" max="16384" width="9.109375" style="287"/>
  </cols>
  <sheetData>
    <row r="1" spans="1:4" ht="13.8">
      <c r="A1" s="285" t="s">
        <v>30</v>
      </c>
      <c r="B1" s="324" t="str">
        <f>'Info '!C2</f>
        <v>JSC Pave Bank Georgia</v>
      </c>
    </row>
    <row r="2" spans="1:4">
      <c r="A2" s="285" t="s">
        <v>31</v>
      </c>
      <c r="B2" s="323">
        <f>'1. key ratios '!B2</f>
        <v>45838</v>
      </c>
    </row>
    <row r="3" spans="1:4">
      <c r="A3" s="286" t="s">
        <v>424</v>
      </c>
    </row>
    <row r="4" spans="1:4">
      <c r="A4" s="286"/>
    </row>
    <row r="5" spans="1:4" ht="15" customHeight="1">
      <c r="A5" s="762" t="s">
        <v>494</v>
      </c>
      <c r="B5" s="763"/>
      <c r="C5" s="766" t="s">
        <v>425</v>
      </c>
      <c r="D5" s="766" t="s">
        <v>426</v>
      </c>
    </row>
    <row r="6" spans="1:4">
      <c r="A6" s="764"/>
      <c r="B6" s="765"/>
      <c r="C6" s="766"/>
      <c r="D6" s="766"/>
    </row>
    <row r="7" spans="1:4">
      <c r="A7" s="315">
        <v>1</v>
      </c>
      <c r="B7" s="315" t="s">
        <v>421</v>
      </c>
      <c r="C7" s="344"/>
      <c r="D7" s="350"/>
    </row>
    <row r="8" spans="1:4">
      <c r="A8" s="344">
        <v>2</v>
      </c>
      <c r="B8" s="344" t="s">
        <v>427</v>
      </c>
      <c r="C8" s="344"/>
      <c r="D8" s="350"/>
    </row>
    <row r="9" spans="1:4">
      <c r="A9" s="344">
        <v>3</v>
      </c>
      <c r="B9" s="353" t="s">
        <v>637</v>
      </c>
      <c r="C9" s="344"/>
      <c r="D9" s="350"/>
    </row>
    <row r="10" spans="1:4">
      <c r="A10" s="344">
        <v>4</v>
      </c>
      <c r="B10" s="344" t="s">
        <v>428</v>
      </c>
      <c r="C10" s="344">
        <f>SUM(C11:C17)</f>
        <v>0</v>
      </c>
      <c r="D10" s="350"/>
    </row>
    <row r="11" spans="1:4">
      <c r="A11" s="344">
        <v>5</v>
      </c>
      <c r="B11" s="352" t="s">
        <v>636</v>
      </c>
      <c r="C11" s="344"/>
      <c r="D11" s="350"/>
    </row>
    <row r="12" spans="1:4">
      <c r="A12" s="344">
        <v>6</v>
      </c>
      <c r="B12" s="352" t="s">
        <v>429</v>
      </c>
      <c r="C12" s="344"/>
      <c r="D12" s="350"/>
    </row>
    <row r="13" spans="1:4">
      <c r="A13" s="344">
        <v>7</v>
      </c>
      <c r="B13" s="352" t="s">
        <v>432</v>
      </c>
      <c r="C13" s="344"/>
      <c r="D13" s="350"/>
    </row>
    <row r="14" spans="1:4">
      <c r="A14" s="344">
        <v>8</v>
      </c>
      <c r="B14" s="352" t="s">
        <v>430</v>
      </c>
      <c r="C14" s="344"/>
      <c r="D14" s="344"/>
    </row>
    <row r="15" spans="1:4">
      <c r="A15" s="344">
        <v>9</v>
      </c>
      <c r="B15" s="352" t="s">
        <v>431</v>
      </c>
      <c r="C15" s="344"/>
      <c r="D15" s="344"/>
    </row>
    <row r="16" spans="1:4">
      <c r="A16" s="344">
        <v>10</v>
      </c>
      <c r="B16" s="352" t="s">
        <v>433</v>
      </c>
      <c r="C16" s="344"/>
      <c r="D16" s="344"/>
    </row>
    <row r="17" spans="1:4">
      <c r="A17" s="344">
        <v>11</v>
      </c>
      <c r="B17" s="352" t="s">
        <v>635</v>
      </c>
      <c r="C17" s="344"/>
      <c r="D17" s="350"/>
    </row>
    <row r="18" spans="1:4">
      <c r="A18" s="315">
        <v>12</v>
      </c>
      <c r="B18" s="351" t="s">
        <v>423</v>
      </c>
      <c r="C18" s="315">
        <f>C7+C8+C9-C10</f>
        <v>0</v>
      </c>
      <c r="D18" s="350"/>
    </row>
    <row r="21" spans="1:4">
      <c r="B21" s="285"/>
    </row>
    <row r="22" spans="1:4">
      <c r="B22" s="285"/>
    </row>
    <row r="23" spans="1:4">
      <c r="B23" s="286"/>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B19" sqref="B19"/>
    </sheetView>
  </sheetViews>
  <sheetFormatPr defaultColWidth="9.109375" defaultRowHeight="12"/>
  <cols>
    <col min="1" max="1" width="11.88671875" style="337" bestFit="1" customWidth="1"/>
    <col min="2" max="2" width="63.88671875" style="337" customWidth="1"/>
    <col min="3" max="3" width="15.44140625" style="337" customWidth="1"/>
    <col min="4" max="18" width="22.109375" style="337" customWidth="1"/>
    <col min="19" max="19" width="23.109375" style="337" bestFit="1" customWidth="1"/>
    <col min="20" max="26" width="22.109375" style="337" customWidth="1"/>
    <col min="27" max="27" width="23.109375" style="337" bestFit="1" customWidth="1"/>
    <col min="28" max="28" width="20" style="337" customWidth="1"/>
    <col min="29" max="16384" width="9.109375" style="337"/>
  </cols>
  <sheetData>
    <row r="1" spans="1:28" ht="13.8">
      <c r="A1" s="285" t="s">
        <v>30</v>
      </c>
      <c r="B1" s="324" t="str">
        <f>'Info '!C2</f>
        <v>JSC Pave Bank Georgia</v>
      </c>
    </row>
    <row r="2" spans="1:28">
      <c r="A2" s="285" t="s">
        <v>31</v>
      </c>
      <c r="B2" s="323">
        <f>'1. key ratios '!B2</f>
        <v>45838</v>
      </c>
      <c r="C2" s="338"/>
    </row>
    <row r="3" spans="1:28">
      <c r="A3" s="286" t="s">
        <v>434</v>
      </c>
    </row>
    <row r="5" spans="1:28" ht="15" customHeight="1">
      <c r="A5" s="768" t="s">
        <v>649</v>
      </c>
      <c r="B5" s="769"/>
      <c r="C5" s="774" t="s">
        <v>435</v>
      </c>
      <c r="D5" s="775"/>
      <c r="E5" s="775"/>
      <c r="F5" s="775"/>
      <c r="G5" s="775"/>
      <c r="H5" s="775"/>
      <c r="I5" s="775"/>
      <c r="J5" s="775"/>
      <c r="K5" s="775"/>
      <c r="L5" s="775"/>
      <c r="M5" s="775"/>
      <c r="N5" s="775"/>
      <c r="O5" s="775"/>
      <c r="P5" s="775"/>
      <c r="Q5" s="775"/>
      <c r="R5" s="775"/>
      <c r="S5" s="775"/>
      <c r="T5" s="362"/>
      <c r="U5" s="362"/>
      <c r="V5" s="362"/>
      <c r="W5" s="362"/>
      <c r="X5" s="362"/>
      <c r="Y5" s="362"/>
      <c r="Z5" s="362"/>
      <c r="AA5" s="361"/>
      <c r="AB5" s="356"/>
    </row>
    <row r="6" spans="1:28" ht="12" customHeight="1">
      <c r="A6" s="770"/>
      <c r="B6" s="771"/>
      <c r="C6" s="776" t="s">
        <v>64</v>
      </c>
      <c r="D6" s="778" t="s">
        <v>648</v>
      </c>
      <c r="E6" s="778"/>
      <c r="F6" s="778"/>
      <c r="G6" s="778"/>
      <c r="H6" s="778" t="s">
        <v>647</v>
      </c>
      <c r="I6" s="778"/>
      <c r="J6" s="778"/>
      <c r="K6" s="778"/>
      <c r="L6" s="359"/>
      <c r="M6" s="779" t="s">
        <v>646</v>
      </c>
      <c r="N6" s="779"/>
      <c r="O6" s="779"/>
      <c r="P6" s="779"/>
      <c r="Q6" s="779"/>
      <c r="R6" s="779"/>
      <c r="S6" s="759"/>
      <c r="T6" s="360"/>
      <c r="U6" s="767" t="s">
        <v>645</v>
      </c>
      <c r="V6" s="767"/>
      <c r="W6" s="767"/>
      <c r="X6" s="767"/>
      <c r="Y6" s="767"/>
      <c r="Z6" s="767"/>
      <c r="AA6" s="760"/>
      <c r="AB6" s="359"/>
    </row>
    <row r="7" spans="1:28" ht="24">
      <c r="A7" s="772"/>
      <c r="B7" s="773"/>
      <c r="C7" s="777"/>
      <c r="D7" s="358"/>
      <c r="E7" s="334" t="s">
        <v>436</v>
      </c>
      <c r="F7" s="334" t="s">
        <v>643</v>
      </c>
      <c r="G7" s="336" t="s">
        <v>644</v>
      </c>
      <c r="H7" s="338"/>
      <c r="I7" s="334" t="s">
        <v>436</v>
      </c>
      <c r="J7" s="334" t="s">
        <v>643</v>
      </c>
      <c r="K7" s="336" t="s">
        <v>644</v>
      </c>
      <c r="L7" s="357"/>
      <c r="M7" s="334" t="s">
        <v>436</v>
      </c>
      <c r="N7" s="334" t="s">
        <v>643</v>
      </c>
      <c r="O7" s="334" t="s">
        <v>642</v>
      </c>
      <c r="P7" s="334" t="s">
        <v>641</v>
      </c>
      <c r="Q7" s="334" t="s">
        <v>640</v>
      </c>
      <c r="R7" s="334" t="s">
        <v>639</v>
      </c>
      <c r="S7" s="334" t="s">
        <v>638</v>
      </c>
      <c r="T7" s="357"/>
      <c r="U7" s="334" t="s">
        <v>436</v>
      </c>
      <c r="V7" s="334" t="s">
        <v>643</v>
      </c>
      <c r="W7" s="334" t="s">
        <v>642</v>
      </c>
      <c r="X7" s="334" t="s">
        <v>641</v>
      </c>
      <c r="Y7" s="334" t="s">
        <v>640</v>
      </c>
      <c r="Z7" s="334" t="s">
        <v>639</v>
      </c>
      <c r="AA7" s="334" t="s">
        <v>638</v>
      </c>
      <c r="AB7" s="356"/>
    </row>
    <row r="8" spans="1:28">
      <c r="A8" s="355">
        <v>1</v>
      </c>
      <c r="B8" s="330" t="s">
        <v>437</v>
      </c>
      <c r="C8" s="330"/>
      <c r="D8" s="326"/>
      <c r="E8" s="326"/>
      <c r="F8" s="326"/>
      <c r="G8" s="326"/>
      <c r="H8" s="326"/>
      <c r="I8" s="326"/>
      <c r="J8" s="326"/>
      <c r="K8" s="326"/>
      <c r="L8" s="326"/>
      <c r="M8" s="326"/>
      <c r="N8" s="326"/>
      <c r="O8" s="326"/>
      <c r="P8" s="326"/>
      <c r="Q8" s="326"/>
      <c r="R8" s="326"/>
      <c r="S8" s="326"/>
      <c r="T8" s="326"/>
      <c r="U8" s="326"/>
      <c r="V8" s="326"/>
      <c r="W8" s="326"/>
      <c r="X8" s="326"/>
      <c r="Y8" s="326"/>
      <c r="Z8" s="326"/>
      <c r="AA8" s="326"/>
    </row>
    <row r="9" spans="1:28">
      <c r="A9" s="326">
        <v>1.1000000000000001</v>
      </c>
      <c r="B9" s="346" t="s">
        <v>438</v>
      </c>
      <c r="C9" s="346"/>
      <c r="D9" s="326"/>
      <c r="E9" s="326"/>
      <c r="F9" s="326"/>
      <c r="G9" s="326"/>
      <c r="H9" s="326"/>
      <c r="I9" s="326"/>
      <c r="J9" s="326"/>
      <c r="K9" s="326"/>
      <c r="L9" s="326"/>
      <c r="M9" s="326"/>
      <c r="N9" s="326"/>
      <c r="O9" s="326"/>
      <c r="P9" s="326"/>
      <c r="Q9" s="326"/>
      <c r="R9" s="326"/>
      <c r="S9" s="326"/>
      <c r="T9" s="326"/>
      <c r="U9" s="326"/>
      <c r="V9" s="326"/>
      <c r="W9" s="326"/>
      <c r="X9" s="326"/>
      <c r="Y9" s="326"/>
      <c r="Z9" s="326"/>
      <c r="AA9" s="326"/>
    </row>
    <row r="10" spans="1:28">
      <c r="A10" s="326">
        <v>1.2</v>
      </c>
      <c r="B10" s="346" t="s">
        <v>439</v>
      </c>
      <c r="C10" s="346"/>
      <c r="D10" s="326"/>
      <c r="E10" s="326"/>
      <c r="F10" s="326"/>
      <c r="G10" s="326"/>
      <c r="H10" s="326"/>
      <c r="I10" s="326"/>
      <c r="J10" s="326"/>
      <c r="K10" s="326"/>
      <c r="L10" s="326"/>
      <c r="M10" s="326"/>
      <c r="N10" s="326"/>
      <c r="O10" s="326"/>
      <c r="P10" s="326"/>
      <c r="Q10" s="326"/>
      <c r="R10" s="326"/>
      <c r="S10" s="326"/>
      <c r="T10" s="326"/>
      <c r="U10" s="326"/>
      <c r="V10" s="326"/>
      <c r="W10" s="326"/>
      <c r="X10" s="326"/>
      <c r="Y10" s="326"/>
      <c r="Z10" s="326"/>
      <c r="AA10" s="326"/>
    </row>
    <row r="11" spans="1:28">
      <c r="A11" s="326">
        <v>1.3</v>
      </c>
      <c r="B11" s="346" t="s">
        <v>440</v>
      </c>
      <c r="C11" s="346"/>
      <c r="D11" s="326"/>
      <c r="E11" s="326"/>
      <c r="F11" s="326"/>
      <c r="G11" s="326"/>
      <c r="H11" s="326"/>
      <c r="I11" s="326"/>
      <c r="J11" s="326"/>
      <c r="K11" s="326"/>
      <c r="L11" s="326"/>
      <c r="M11" s="326"/>
      <c r="N11" s="326"/>
      <c r="O11" s="326"/>
      <c r="P11" s="326"/>
      <c r="Q11" s="326"/>
      <c r="R11" s="326"/>
      <c r="S11" s="326"/>
      <c r="T11" s="326"/>
      <c r="U11" s="326"/>
      <c r="V11" s="326"/>
      <c r="W11" s="326"/>
      <c r="X11" s="326"/>
      <c r="Y11" s="326"/>
      <c r="Z11" s="326"/>
      <c r="AA11" s="326"/>
    </row>
    <row r="12" spans="1:28">
      <c r="A12" s="326">
        <v>1.4</v>
      </c>
      <c r="B12" s="346" t="s">
        <v>441</v>
      </c>
      <c r="C12" s="346"/>
      <c r="D12" s="326"/>
      <c r="E12" s="326"/>
      <c r="F12" s="326"/>
      <c r="G12" s="326"/>
      <c r="H12" s="326"/>
      <c r="I12" s="326"/>
      <c r="J12" s="326"/>
      <c r="K12" s="326"/>
      <c r="L12" s="326"/>
      <c r="M12" s="326"/>
      <c r="N12" s="326"/>
      <c r="O12" s="326"/>
      <c r="P12" s="326"/>
      <c r="Q12" s="326"/>
      <c r="R12" s="326"/>
      <c r="S12" s="326"/>
      <c r="T12" s="326"/>
      <c r="U12" s="326"/>
      <c r="V12" s="326"/>
      <c r="W12" s="326"/>
      <c r="X12" s="326"/>
      <c r="Y12" s="326"/>
      <c r="Z12" s="326"/>
      <c r="AA12" s="326"/>
    </row>
    <row r="13" spans="1:28">
      <c r="A13" s="326">
        <v>1.5</v>
      </c>
      <c r="B13" s="346" t="s">
        <v>442</v>
      </c>
      <c r="C13" s="346"/>
      <c r="D13" s="326"/>
      <c r="E13" s="326"/>
      <c r="F13" s="326"/>
      <c r="G13" s="326"/>
      <c r="H13" s="326"/>
      <c r="I13" s="326"/>
      <c r="J13" s="326"/>
      <c r="K13" s="326"/>
      <c r="L13" s="326"/>
      <c r="M13" s="326"/>
      <c r="N13" s="326"/>
      <c r="O13" s="326"/>
      <c r="P13" s="326"/>
      <c r="Q13" s="326"/>
      <c r="R13" s="326"/>
      <c r="S13" s="326"/>
      <c r="T13" s="326"/>
      <c r="U13" s="326"/>
      <c r="V13" s="326"/>
      <c r="W13" s="326"/>
      <c r="X13" s="326"/>
      <c r="Y13" s="326"/>
      <c r="Z13" s="326"/>
      <c r="AA13" s="326"/>
    </row>
    <row r="14" spans="1:28">
      <c r="A14" s="326">
        <v>1.6</v>
      </c>
      <c r="B14" s="346" t="s">
        <v>443</v>
      </c>
      <c r="C14" s="346"/>
      <c r="D14" s="326"/>
      <c r="E14" s="326"/>
      <c r="F14" s="326"/>
      <c r="G14" s="326"/>
      <c r="H14" s="326"/>
      <c r="I14" s="326"/>
      <c r="J14" s="326"/>
      <c r="K14" s="326"/>
      <c r="L14" s="326"/>
      <c r="M14" s="326"/>
      <c r="N14" s="326"/>
      <c r="O14" s="326"/>
      <c r="P14" s="326"/>
      <c r="Q14" s="326"/>
      <c r="R14" s="326"/>
      <c r="S14" s="326"/>
      <c r="T14" s="326"/>
      <c r="U14" s="326"/>
      <c r="V14" s="326"/>
      <c r="W14" s="326"/>
      <c r="X14" s="326"/>
      <c r="Y14" s="326"/>
      <c r="Z14" s="326"/>
      <c r="AA14" s="326"/>
    </row>
    <row r="15" spans="1:28">
      <c r="A15" s="355">
        <v>2</v>
      </c>
      <c r="B15" s="330" t="s">
        <v>444</v>
      </c>
      <c r="C15" s="330"/>
      <c r="D15" s="326"/>
      <c r="E15" s="326"/>
      <c r="F15" s="326"/>
      <c r="G15" s="326"/>
      <c r="H15" s="326"/>
      <c r="I15" s="326"/>
      <c r="J15" s="326"/>
      <c r="K15" s="326"/>
      <c r="L15" s="326"/>
      <c r="M15" s="326"/>
      <c r="N15" s="326"/>
      <c r="O15" s="326"/>
      <c r="P15" s="326"/>
      <c r="Q15" s="326"/>
      <c r="R15" s="326"/>
      <c r="S15" s="326"/>
      <c r="T15" s="326"/>
      <c r="U15" s="326"/>
      <c r="V15" s="326"/>
      <c r="W15" s="326"/>
      <c r="X15" s="326"/>
      <c r="Y15" s="326"/>
      <c r="Z15" s="326"/>
      <c r="AA15" s="326"/>
    </row>
    <row r="16" spans="1:28">
      <c r="A16" s="326">
        <v>2.1</v>
      </c>
      <c r="B16" s="346" t="s">
        <v>438</v>
      </c>
      <c r="C16" s="346"/>
      <c r="D16" s="326"/>
      <c r="E16" s="326"/>
      <c r="F16" s="326"/>
      <c r="G16" s="326"/>
      <c r="H16" s="326"/>
      <c r="I16" s="326"/>
      <c r="J16" s="326"/>
      <c r="K16" s="326"/>
      <c r="L16" s="326"/>
      <c r="M16" s="326"/>
      <c r="N16" s="326"/>
      <c r="O16" s="326"/>
      <c r="P16" s="326"/>
      <c r="Q16" s="326"/>
      <c r="R16" s="326"/>
      <c r="S16" s="326"/>
      <c r="T16" s="326"/>
      <c r="U16" s="326"/>
      <c r="V16" s="326"/>
      <c r="W16" s="326"/>
      <c r="X16" s="326"/>
      <c r="Y16" s="326"/>
      <c r="Z16" s="326"/>
      <c r="AA16" s="326"/>
    </row>
    <row r="17" spans="1:27">
      <c r="A17" s="326">
        <v>2.2000000000000002</v>
      </c>
      <c r="B17" s="346" t="s">
        <v>439</v>
      </c>
      <c r="C17" s="346"/>
      <c r="D17" s="326"/>
      <c r="E17" s="326"/>
      <c r="F17" s="326"/>
      <c r="G17" s="326"/>
      <c r="H17" s="326"/>
      <c r="I17" s="326"/>
      <c r="J17" s="326"/>
      <c r="K17" s="326"/>
      <c r="L17" s="326"/>
      <c r="M17" s="326"/>
      <c r="N17" s="326"/>
      <c r="O17" s="326"/>
      <c r="P17" s="326"/>
      <c r="Q17" s="326"/>
      <c r="R17" s="326"/>
      <c r="S17" s="326"/>
      <c r="T17" s="326"/>
      <c r="U17" s="326"/>
      <c r="V17" s="326"/>
      <c r="W17" s="326"/>
      <c r="X17" s="326"/>
      <c r="Y17" s="326"/>
      <c r="Z17" s="326"/>
      <c r="AA17" s="326"/>
    </row>
    <row r="18" spans="1:27">
      <c r="A18" s="326">
        <v>2.2999999999999998</v>
      </c>
      <c r="B18" s="346" t="s">
        <v>440</v>
      </c>
      <c r="C18" s="346"/>
      <c r="D18" s="326"/>
      <c r="E18" s="326"/>
      <c r="F18" s="326"/>
      <c r="G18" s="326"/>
      <c r="H18" s="326"/>
      <c r="I18" s="326"/>
      <c r="J18" s="326"/>
      <c r="K18" s="326"/>
      <c r="L18" s="326"/>
      <c r="M18" s="326"/>
      <c r="N18" s="326"/>
      <c r="O18" s="326"/>
      <c r="P18" s="326"/>
      <c r="Q18" s="326"/>
      <c r="R18" s="326"/>
      <c r="S18" s="326"/>
      <c r="T18" s="326"/>
      <c r="U18" s="326"/>
      <c r="V18" s="326"/>
      <c r="W18" s="326"/>
      <c r="X18" s="326"/>
      <c r="Y18" s="326"/>
      <c r="Z18" s="326"/>
      <c r="AA18" s="326"/>
    </row>
    <row r="19" spans="1:27">
      <c r="A19" s="326">
        <v>2.4</v>
      </c>
      <c r="B19" s="346" t="s">
        <v>441</v>
      </c>
      <c r="C19" s="346"/>
      <c r="D19" s="326"/>
      <c r="E19" s="326"/>
      <c r="F19" s="326"/>
      <c r="G19" s="326"/>
      <c r="H19" s="326"/>
      <c r="I19" s="326"/>
      <c r="J19" s="326"/>
      <c r="K19" s="326"/>
      <c r="L19" s="326"/>
      <c r="M19" s="326"/>
      <c r="N19" s="326"/>
      <c r="O19" s="326"/>
      <c r="P19" s="326"/>
      <c r="Q19" s="326"/>
      <c r="R19" s="326"/>
      <c r="S19" s="326"/>
      <c r="T19" s="326"/>
      <c r="U19" s="326"/>
      <c r="V19" s="326"/>
      <c r="W19" s="326"/>
      <c r="X19" s="326"/>
      <c r="Y19" s="326"/>
      <c r="Z19" s="326"/>
      <c r="AA19" s="326"/>
    </row>
    <row r="20" spans="1:27">
      <c r="A20" s="326">
        <v>2.5</v>
      </c>
      <c r="B20" s="346" t="s">
        <v>442</v>
      </c>
      <c r="C20" s="346"/>
      <c r="D20" s="326"/>
      <c r="E20" s="326"/>
      <c r="F20" s="326"/>
      <c r="G20" s="326"/>
      <c r="H20" s="326"/>
      <c r="I20" s="326"/>
      <c r="J20" s="326"/>
      <c r="K20" s="326"/>
      <c r="L20" s="326"/>
      <c r="M20" s="326"/>
      <c r="N20" s="326"/>
      <c r="O20" s="326"/>
      <c r="P20" s="326"/>
      <c r="Q20" s="326"/>
      <c r="R20" s="326"/>
      <c r="S20" s="326"/>
      <c r="T20" s="326"/>
      <c r="U20" s="326"/>
      <c r="V20" s="326"/>
      <c r="W20" s="326"/>
      <c r="X20" s="326"/>
      <c r="Y20" s="326"/>
      <c r="Z20" s="326"/>
      <c r="AA20" s="326"/>
    </row>
    <row r="21" spans="1:27">
      <c r="A21" s="326">
        <v>2.6</v>
      </c>
      <c r="B21" s="346" t="s">
        <v>443</v>
      </c>
      <c r="C21" s="34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row>
    <row r="22" spans="1:27">
      <c r="A22" s="355">
        <v>3</v>
      </c>
      <c r="B22" s="330" t="s">
        <v>484</v>
      </c>
      <c r="C22" s="330"/>
      <c r="D22" s="330"/>
      <c r="E22" s="354"/>
      <c r="F22" s="354"/>
      <c r="G22" s="354"/>
      <c r="H22" s="330"/>
      <c r="I22" s="354"/>
      <c r="J22" s="354"/>
      <c r="K22" s="354"/>
      <c r="L22" s="330"/>
      <c r="M22" s="354"/>
      <c r="N22" s="354"/>
      <c r="O22" s="354"/>
      <c r="P22" s="354"/>
      <c r="Q22" s="354"/>
      <c r="R22" s="354"/>
      <c r="S22" s="354"/>
      <c r="T22" s="330"/>
      <c r="U22" s="354"/>
      <c r="V22" s="354"/>
      <c r="W22" s="354"/>
      <c r="X22" s="354"/>
      <c r="Y22" s="354"/>
      <c r="Z22" s="354"/>
      <c r="AA22" s="354"/>
    </row>
    <row r="23" spans="1:27">
      <c r="A23" s="326">
        <v>3.1</v>
      </c>
      <c r="B23" s="346" t="s">
        <v>438</v>
      </c>
      <c r="C23" s="346"/>
      <c r="D23" s="330"/>
      <c r="E23" s="354"/>
      <c r="F23" s="354"/>
      <c r="G23" s="354"/>
      <c r="H23" s="330"/>
      <c r="I23" s="354"/>
      <c r="J23" s="354"/>
      <c r="K23" s="354"/>
      <c r="L23" s="330"/>
      <c r="M23" s="354"/>
      <c r="N23" s="354"/>
      <c r="O23" s="354"/>
      <c r="P23" s="354"/>
      <c r="Q23" s="354"/>
      <c r="R23" s="354"/>
      <c r="S23" s="354"/>
      <c r="T23" s="330"/>
      <c r="U23" s="354"/>
      <c r="V23" s="354"/>
      <c r="W23" s="354"/>
      <c r="X23" s="354"/>
      <c r="Y23" s="354"/>
      <c r="Z23" s="354"/>
      <c r="AA23" s="354"/>
    </row>
    <row r="24" spans="1:27">
      <c r="A24" s="326">
        <v>3.2</v>
      </c>
      <c r="B24" s="346" t="s">
        <v>439</v>
      </c>
      <c r="C24" s="346"/>
      <c r="D24" s="330"/>
      <c r="E24" s="354"/>
      <c r="F24" s="354"/>
      <c r="G24" s="354"/>
      <c r="H24" s="330"/>
      <c r="I24" s="354"/>
      <c r="J24" s="354"/>
      <c r="K24" s="354"/>
      <c r="L24" s="330"/>
      <c r="M24" s="354"/>
      <c r="N24" s="354"/>
      <c r="O24" s="354"/>
      <c r="P24" s="354"/>
      <c r="Q24" s="354"/>
      <c r="R24" s="354"/>
      <c r="S24" s="354"/>
      <c r="T24" s="330"/>
      <c r="U24" s="354"/>
      <c r="V24" s="354"/>
      <c r="W24" s="354"/>
      <c r="X24" s="354"/>
      <c r="Y24" s="354"/>
      <c r="Z24" s="354"/>
      <c r="AA24" s="354"/>
    </row>
    <row r="25" spans="1:27">
      <c r="A25" s="326">
        <v>3.3</v>
      </c>
      <c r="B25" s="346" t="s">
        <v>440</v>
      </c>
      <c r="C25" s="346"/>
      <c r="D25" s="330"/>
      <c r="E25" s="354"/>
      <c r="F25" s="354"/>
      <c r="G25" s="354"/>
      <c r="H25" s="330"/>
      <c r="I25" s="354"/>
      <c r="J25" s="354"/>
      <c r="K25" s="354"/>
      <c r="L25" s="330"/>
      <c r="M25" s="354"/>
      <c r="N25" s="354"/>
      <c r="O25" s="354"/>
      <c r="P25" s="354"/>
      <c r="Q25" s="354"/>
      <c r="R25" s="354"/>
      <c r="S25" s="354"/>
      <c r="T25" s="330"/>
      <c r="U25" s="354"/>
      <c r="V25" s="354"/>
      <c r="W25" s="354"/>
      <c r="X25" s="354"/>
      <c r="Y25" s="354"/>
      <c r="Z25" s="354"/>
      <c r="AA25" s="354"/>
    </row>
    <row r="26" spans="1:27">
      <c r="A26" s="326">
        <v>3.4</v>
      </c>
      <c r="B26" s="346" t="s">
        <v>441</v>
      </c>
      <c r="C26" s="346"/>
      <c r="D26" s="330"/>
      <c r="E26" s="354"/>
      <c r="F26" s="354"/>
      <c r="G26" s="354"/>
      <c r="H26" s="330"/>
      <c r="I26" s="354"/>
      <c r="J26" s="354"/>
      <c r="K26" s="354"/>
      <c r="L26" s="330"/>
      <c r="M26" s="354"/>
      <c r="N26" s="354"/>
      <c r="O26" s="354"/>
      <c r="P26" s="354"/>
      <c r="Q26" s="354"/>
      <c r="R26" s="354"/>
      <c r="S26" s="354"/>
      <c r="T26" s="330"/>
      <c r="U26" s="354"/>
      <c r="V26" s="354"/>
      <c r="W26" s="354"/>
      <c r="X26" s="354"/>
      <c r="Y26" s="354"/>
      <c r="Z26" s="354"/>
      <c r="AA26" s="354"/>
    </row>
    <row r="27" spans="1:27">
      <c r="A27" s="326">
        <v>3.5</v>
      </c>
      <c r="B27" s="346" t="s">
        <v>442</v>
      </c>
      <c r="C27" s="346"/>
      <c r="D27" s="330"/>
      <c r="E27" s="354"/>
      <c r="F27" s="354"/>
      <c r="G27" s="354"/>
      <c r="H27" s="330"/>
      <c r="I27" s="354"/>
      <c r="J27" s="354"/>
      <c r="K27" s="354"/>
      <c r="L27" s="330"/>
      <c r="M27" s="354"/>
      <c r="N27" s="354"/>
      <c r="O27" s="354"/>
      <c r="P27" s="354"/>
      <c r="Q27" s="354"/>
      <c r="R27" s="354"/>
      <c r="S27" s="354"/>
      <c r="T27" s="330"/>
      <c r="U27" s="354"/>
      <c r="V27" s="354"/>
      <c r="W27" s="354"/>
      <c r="X27" s="354"/>
      <c r="Y27" s="354"/>
      <c r="Z27" s="354"/>
      <c r="AA27" s="354"/>
    </row>
    <row r="28" spans="1:27">
      <c r="A28" s="326">
        <v>3.6</v>
      </c>
      <c r="B28" s="346" t="s">
        <v>443</v>
      </c>
      <c r="C28" s="346"/>
      <c r="D28" s="330"/>
      <c r="E28" s="354"/>
      <c r="F28" s="354"/>
      <c r="G28" s="354"/>
      <c r="H28" s="330"/>
      <c r="I28" s="354"/>
      <c r="J28" s="354"/>
      <c r="K28" s="354"/>
      <c r="L28" s="330"/>
      <c r="M28" s="354"/>
      <c r="N28" s="354"/>
      <c r="O28" s="354"/>
      <c r="P28" s="354"/>
      <c r="Q28" s="354"/>
      <c r="R28" s="354"/>
      <c r="S28" s="354"/>
      <c r="T28" s="330"/>
      <c r="U28" s="354"/>
      <c r="V28" s="354"/>
      <c r="W28" s="354"/>
      <c r="X28" s="354"/>
      <c r="Y28" s="354"/>
      <c r="Z28" s="354"/>
      <c r="AA28" s="354"/>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B19" sqref="B19"/>
    </sheetView>
  </sheetViews>
  <sheetFormatPr defaultColWidth="9.109375" defaultRowHeight="12"/>
  <cols>
    <col min="1" max="1" width="11.88671875" style="337" bestFit="1" customWidth="1"/>
    <col min="2" max="2" width="90.109375" style="337" bestFit="1" customWidth="1"/>
    <col min="3" max="3" width="20.109375" style="337" customWidth="1"/>
    <col min="4" max="4" width="22.109375" style="337" customWidth="1"/>
    <col min="5" max="7" width="17.109375" style="337" customWidth="1"/>
    <col min="8" max="8" width="22.109375" style="337" customWidth="1"/>
    <col min="9" max="10" width="17.109375" style="337" customWidth="1"/>
    <col min="11" max="27" width="22.109375" style="337" customWidth="1"/>
    <col min="28" max="16384" width="9.109375" style="337"/>
  </cols>
  <sheetData>
    <row r="1" spans="1:27" ht="13.8">
      <c r="A1" s="285" t="s">
        <v>30</v>
      </c>
      <c r="B1" s="324" t="str">
        <f>'Info '!C2</f>
        <v>JSC Pave Bank Georgia</v>
      </c>
    </row>
    <row r="2" spans="1:27">
      <c r="A2" s="285" t="s">
        <v>31</v>
      </c>
      <c r="B2" s="323">
        <f>'1. key ratios '!B2</f>
        <v>45838</v>
      </c>
    </row>
    <row r="3" spans="1:27">
      <c r="A3" s="286" t="s">
        <v>446</v>
      </c>
      <c r="C3" s="339"/>
    </row>
    <row r="4" spans="1:27" ht="12.6" thickBot="1">
      <c r="A4" s="286"/>
      <c r="B4" s="339"/>
      <c r="C4" s="339"/>
    </row>
    <row r="5" spans="1:27" ht="13.5" customHeight="1">
      <c r="A5" s="780" t="s">
        <v>652</v>
      </c>
      <c r="B5" s="781"/>
      <c r="C5" s="789" t="s">
        <v>651</v>
      </c>
      <c r="D5" s="790"/>
      <c r="E5" s="790"/>
      <c r="F5" s="790"/>
      <c r="G5" s="790"/>
      <c r="H5" s="790"/>
      <c r="I5" s="790"/>
      <c r="J5" s="790"/>
      <c r="K5" s="790"/>
      <c r="L5" s="790"/>
      <c r="M5" s="790"/>
      <c r="N5" s="790"/>
      <c r="O5" s="790"/>
      <c r="P5" s="790"/>
      <c r="Q5" s="790"/>
      <c r="R5" s="790"/>
      <c r="S5" s="791"/>
      <c r="T5" s="362"/>
      <c r="U5" s="362"/>
      <c r="V5" s="362"/>
      <c r="W5" s="362"/>
      <c r="X5" s="362"/>
      <c r="Y5" s="362"/>
      <c r="Z5" s="362"/>
      <c r="AA5" s="361"/>
    </row>
    <row r="6" spans="1:27" ht="12" customHeight="1">
      <c r="A6" s="782"/>
      <c r="B6" s="783"/>
      <c r="C6" s="786" t="s">
        <v>64</v>
      </c>
      <c r="D6" s="778" t="s">
        <v>648</v>
      </c>
      <c r="E6" s="778"/>
      <c r="F6" s="778"/>
      <c r="G6" s="778"/>
      <c r="H6" s="778" t="s">
        <v>647</v>
      </c>
      <c r="I6" s="778"/>
      <c r="J6" s="778"/>
      <c r="K6" s="778"/>
      <c r="L6" s="359"/>
      <c r="M6" s="779" t="s">
        <v>646</v>
      </c>
      <c r="N6" s="779"/>
      <c r="O6" s="779"/>
      <c r="P6" s="779"/>
      <c r="Q6" s="779"/>
      <c r="R6" s="779"/>
      <c r="S6" s="788"/>
      <c r="T6" s="362"/>
      <c r="U6" s="767" t="s">
        <v>645</v>
      </c>
      <c r="V6" s="767"/>
      <c r="W6" s="767"/>
      <c r="X6" s="767"/>
      <c r="Y6" s="767"/>
      <c r="Z6" s="767"/>
      <c r="AA6" s="760"/>
    </row>
    <row r="7" spans="1:27" ht="24">
      <c r="A7" s="784"/>
      <c r="B7" s="785"/>
      <c r="C7" s="787"/>
      <c r="D7" s="358"/>
      <c r="E7" s="334" t="s">
        <v>436</v>
      </c>
      <c r="F7" s="334" t="s">
        <v>643</v>
      </c>
      <c r="G7" s="336" t="s">
        <v>644</v>
      </c>
      <c r="H7" s="338"/>
      <c r="I7" s="334" t="s">
        <v>436</v>
      </c>
      <c r="J7" s="334" t="s">
        <v>643</v>
      </c>
      <c r="K7" s="336" t="s">
        <v>644</v>
      </c>
      <c r="L7" s="357"/>
      <c r="M7" s="334" t="s">
        <v>436</v>
      </c>
      <c r="N7" s="334" t="s">
        <v>643</v>
      </c>
      <c r="O7" s="334" t="s">
        <v>642</v>
      </c>
      <c r="P7" s="334" t="s">
        <v>641</v>
      </c>
      <c r="Q7" s="334" t="s">
        <v>640</v>
      </c>
      <c r="R7" s="334" t="s">
        <v>639</v>
      </c>
      <c r="S7" s="396" t="s">
        <v>638</v>
      </c>
      <c r="T7" s="395"/>
      <c r="U7" s="334" t="s">
        <v>436</v>
      </c>
      <c r="V7" s="334" t="s">
        <v>643</v>
      </c>
      <c r="W7" s="334" t="s">
        <v>642</v>
      </c>
      <c r="X7" s="334" t="s">
        <v>641</v>
      </c>
      <c r="Y7" s="334" t="s">
        <v>640</v>
      </c>
      <c r="Z7" s="334" t="s">
        <v>639</v>
      </c>
      <c r="AA7" s="334" t="s">
        <v>638</v>
      </c>
    </row>
    <row r="8" spans="1:27">
      <c r="A8" s="394">
        <v>1</v>
      </c>
      <c r="B8" s="393" t="s">
        <v>437</v>
      </c>
      <c r="C8" s="392"/>
      <c r="D8" s="326"/>
      <c r="E8" s="326"/>
      <c r="F8" s="326"/>
      <c r="G8" s="326"/>
      <c r="H8" s="326"/>
      <c r="I8" s="326"/>
      <c r="J8" s="326"/>
      <c r="K8" s="326"/>
      <c r="L8" s="326"/>
      <c r="M8" s="326"/>
      <c r="N8" s="326"/>
      <c r="O8" s="326"/>
      <c r="P8" s="326"/>
      <c r="Q8" s="326"/>
      <c r="R8" s="326"/>
      <c r="S8" s="369"/>
      <c r="T8" s="370"/>
      <c r="U8" s="326"/>
      <c r="V8" s="326"/>
      <c r="W8" s="326"/>
      <c r="X8" s="326"/>
      <c r="Y8" s="326"/>
      <c r="Z8" s="326"/>
      <c r="AA8" s="369"/>
    </row>
    <row r="9" spans="1:27">
      <c r="A9" s="385">
        <v>1.1000000000000001</v>
      </c>
      <c r="B9" s="391" t="s">
        <v>447</v>
      </c>
      <c r="C9" s="385"/>
      <c r="D9" s="326"/>
      <c r="E9" s="326"/>
      <c r="F9" s="326"/>
      <c r="G9" s="326"/>
      <c r="H9" s="326"/>
      <c r="I9" s="326"/>
      <c r="J9" s="326"/>
      <c r="K9" s="326"/>
      <c r="L9" s="326"/>
      <c r="M9" s="326"/>
      <c r="N9" s="326"/>
      <c r="O9" s="326"/>
      <c r="P9" s="326"/>
      <c r="Q9" s="326"/>
      <c r="R9" s="326"/>
      <c r="S9" s="369"/>
      <c r="T9" s="370"/>
      <c r="U9" s="326"/>
      <c r="V9" s="326"/>
      <c r="W9" s="326"/>
      <c r="X9" s="326"/>
      <c r="Y9" s="326"/>
      <c r="Z9" s="326"/>
      <c r="AA9" s="369"/>
    </row>
    <row r="10" spans="1:27">
      <c r="A10" s="389" t="s">
        <v>14</v>
      </c>
      <c r="B10" s="390" t="s">
        <v>448</v>
      </c>
      <c r="C10" s="389"/>
      <c r="D10" s="326"/>
      <c r="E10" s="326"/>
      <c r="F10" s="326"/>
      <c r="G10" s="326"/>
      <c r="H10" s="326"/>
      <c r="I10" s="326"/>
      <c r="J10" s="326"/>
      <c r="K10" s="326"/>
      <c r="L10" s="326"/>
      <c r="M10" s="326"/>
      <c r="N10" s="326"/>
      <c r="O10" s="326"/>
      <c r="P10" s="326"/>
      <c r="Q10" s="326"/>
      <c r="R10" s="326"/>
      <c r="S10" s="369"/>
      <c r="T10" s="370"/>
      <c r="U10" s="326"/>
      <c r="V10" s="326"/>
      <c r="W10" s="326"/>
      <c r="X10" s="326"/>
      <c r="Y10" s="326"/>
      <c r="Z10" s="326"/>
      <c r="AA10" s="369"/>
    </row>
    <row r="11" spans="1:27">
      <c r="A11" s="387" t="s">
        <v>449</v>
      </c>
      <c r="B11" s="388" t="s">
        <v>450</v>
      </c>
      <c r="C11" s="387"/>
      <c r="D11" s="326"/>
      <c r="E11" s="326"/>
      <c r="F11" s="326"/>
      <c r="G11" s="326"/>
      <c r="H11" s="326"/>
      <c r="I11" s="326"/>
      <c r="J11" s="326"/>
      <c r="K11" s="326"/>
      <c r="L11" s="326"/>
      <c r="M11" s="326"/>
      <c r="N11" s="326"/>
      <c r="O11" s="326"/>
      <c r="P11" s="326"/>
      <c r="Q11" s="326"/>
      <c r="R11" s="326"/>
      <c r="S11" s="369"/>
      <c r="T11" s="370"/>
      <c r="U11" s="326"/>
      <c r="V11" s="326"/>
      <c r="W11" s="326"/>
      <c r="X11" s="326"/>
      <c r="Y11" s="326"/>
      <c r="Z11" s="326"/>
      <c r="AA11" s="369"/>
    </row>
    <row r="12" spans="1:27">
      <c r="A12" s="387" t="s">
        <v>451</v>
      </c>
      <c r="B12" s="388" t="s">
        <v>452</v>
      </c>
      <c r="C12" s="387"/>
      <c r="D12" s="326"/>
      <c r="E12" s="326"/>
      <c r="F12" s="326"/>
      <c r="G12" s="326"/>
      <c r="H12" s="326"/>
      <c r="I12" s="326"/>
      <c r="J12" s="326"/>
      <c r="K12" s="326"/>
      <c r="L12" s="326"/>
      <c r="M12" s="326"/>
      <c r="N12" s="326"/>
      <c r="O12" s="326"/>
      <c r="P12" s="326"/>
      <c r="Q12" s="326"/>
      <c r="R12" s="326"/>
      <c r="S12" s="369"/>
      <c r="T12" s="370"/>
      <c r="U12" s="326"/>
      <c r="V12" s="326"/>
      <c r="W12" s="326"/>
      <c r="X12" s="326"/>
      <c r="Y12" s="326"/>
      <c r="Z12" s="326"/>
      <c r="AA12" s="369"/>
    </row>
    <row r="13" spans="1:27">
      <c r="A13" s="387" t="s">
        <v>453</v>
      </c>
      <c r="B13" s="388" t="s">
        <v>454</v>
      </c>
      <c r="C13" s="387"/>
      <c r="D13" s="326"/>
      <c r="E13" s="326"/>
      <c r="F13" s="326"/>
      <c r="G13" s="326"/>
      <c r="H13" s="326"/>
      <c r="I13" s="326"/>
      <c r="J13" s="326"/>
      <c r="K13" s="326"/>
      <c r="L13" s="326"/>
      <c r="M13" s="326"/>
      <c r="N13" s="326"/>
      <c r="O13" s="326"/>
      <c r="P13" s="326"/>
      <c r="Q13" s="326"/>
      <c r="R13" s="326"/>
      <c r="S13" s="369"/>
      <c r="T13" s="370"/>
      <c r="U13" s="326"/>
      <c r="V13" s="326"/>
      <c r="W13" s="326"/>
      <c r="X13" s="326"/>
      <c r="Y13" s="326"/>
      <c r="Z13" s="326"/>
      <c r="AA13" s="369"/>
    </row>
    <row r="14" spans="1:27">
      <c r="A14" s="387" t="s">
        <v>455</v>
      </c>
      <c r="B14" s="388" t="s">
        <v>456</v>
      </c>
      <c r="C14" s="387"/>
      <c r="D14" s="326"/>
      <c r="E14" s="326"/>
      <c r="F14" s="326"/>
      <c r="G14" s="326"/>
      <c r="H14" s="326"/>
      <c r="I14" s="326"/>
      <c r="J14" s="326"/>
      <c r="K14" s="326"/>
      <c r="L14" s="326"/>
      <c r="M14" s="326"/>
      <c r="N14" s="326"/>
      <c r="O14" s="326"/>
      <c r="P14" s="326"/>
      <c r="Q14" s="326"/>
      <c r="R14" s="326"/>
      <c r="S14" s="369"/>
      <c r="T14" s="370"/>
      <c r="U14" s="326"/>
      <c r="V14" s="326"/>
      <c r="W14" s="326"/>
      <c r="X14" s="326"/>
      <c r="Y14" s="326"/>
      <c r="Z14" s="326"/>
      <c r="AA14" s="369"/>
    </row>
    <row r="15" spans="1:27">
      <c r="A15" s="386">
        <v>1.2</v>
      </c>
      <c r="B15" s="384" t="s">
        <v>650</v>
      </c>
      <c r="C15" s="386"/>
      <c r="D15" s="326"/>
      <c r="E15" s="326"/>
      <c r="F15" s="326"/>
      <c r="G15" s="326"/>
      <c r="H15" s="326"/>
      <c r="I15" s="326"/>
      <c r="J15" s="326"/>
      <c r="K15" s="326"/>
      <c r="L15" s="326"/>
      <c r="M15" s="326"/>
      <c r="N15" s="326"/>
      <c r="O15" s="326"/>
      <c r="P15" s="326"/>
      <c r="Q15" s="326"/>
      <c r="R15" s="326"/>
      <c r="S15" s="369"/>
      <c r="T15" s="370"/>
      <c r="U15" s="326"/>
      <c r="V15" s="326"/>
      <c r="W15" s="326"/>
      <c r="X15" s="326"/>
      <c r="Y15" s="326"/>
      <c r="Z15" s="326"/>
      <c r="AA15" s="369"/>
    </row>
    <row r="16" spans="1:27">
      <c r="A16" s="385">
        <v>1.3</v>
      </c>
      <c r="B16" s="384" t="s">
        <v>495</v>
      </c>
      <c r="C16" s="383"/>
      <c r="D16" s="381"/>
      <c r="E16" s="381"/>
      <c r="F16" s="381"/>
      <c r="G16" s="381"/>
      <c r="H16" s="381"/>
      <c r="I16" s="381"/>
      <c r="J16" s="381"/>
      <c r="K16" s="381"/>
      <c r="L16" s="381"/>
      <c r="M16" s="381"/>
      <c r="N16" s="381"/>
      <c r="O16" s="381"/>
      <c r="P16" s="381"/>
      <c r="Q16" s="381"/>
      <c r="R16" s="381"/>
      <c r="S16" s="380"/>
      <c r="T16" s="382"/>
      <c r="U16" s="381"/>
      <c r="V16" s="381"/>
      <c r="W16" s="381"/>
      <c r="X16" s="381"/>
      <c r="Y16" s="381"/>
      <c r="Z16" s="381"/>
      <c r="AA16" s="380"/>
    </row>
    <row r="17" spans="1:27">
      <c r="A17" s="376" t="s">
        <v>457</v>
      </c>
      <c r="B17" s="379" t="s">
        <v>458</v>
      </c>
      <c r="C17" s="378"/>
      <c r="D17" s="326"/>
      <c r="E17" s="326"/>
      <c r="F17" s="326"/>
      <c r="G17" s="326"/>
      <c r="H17" s="326"/>
      <c r="I17" s="326"/>
      <c r="J17" s="326"/>
      <c r="K17" s="326"/>
      <c r="L17" s="326"/>
      <c r="M17" s="326"/>
      <c r="N17" s="326"/>
      <c r="O17" s="326"/>
      <c r="P17" s="326"/>
      <c r="Q17" s="326"/>
      <c r="R17" s="326"/>
      <c r="S17" s="369"/>
      <c r="T17" s="370"/>
      <c r="U17" s="326"/>
      <c r="V17" s="326"/>
      <c r="W17" s="326"/>
      <c r="X17" s="326"/>
      <c r="Y17" s="326"/>
      <c r="Z17" s="326"/>
      <c r="AA17" s="369"/>
    </row>
    <row r="18" spans="1:27">
      <c r="A18" s="374" t="s">
        <v>459</v>
      </c>
      <c r="B18" s="375" t="s">
        <v>460</v>
      </c>
      <c r="C18" s="374"/>
      <c r="D18" s="326"/>
      <c r="E18" s="326"/>
      <c r="F18" s="326"/>
      <c r="G18" s="326"/>
      <c r="H18" s="326"/>
      <c r="I18" s="326"/>
      <c r="J18" s="326"/>
      <c r="K18" s="326"/>
      <c r="L18" s="326"/>
      <c r="M18" s="326"/>
      <c r="N18" s="326"/>
      <c r="O18" s="326"/>
      <c r="P18" s="326"/>
      <c r="Q18" s="326"/>
      <c r="R18" s="326"/>
      <c r="S18" s="369"/>
      <c r="T18" s="370"/>
      <c r="U18" s="326"/>
      <c r="V18" s="326"/>
      <c r="W18" s="326"/>
      <c r="X18" s="326"/>
      <c r="Y18" s="326"/>
      <c r="Z18" s="326"/>
      <c r="AA18" s="369"/>
    </row>
    <row r="19" spans="1:27">
      <c r="A19" s="376" t="s">
        <v>461</v>
      </c>
      <c r="B19" s="377" t="s">
        <v>462</v>
      </c>
      <c r="C19" s="376"/>
      <c r="D19" s="326"/>
      <c r="E19" s="326"/>
      <c r="F19" s="326"/>
      <c r="G19" s="326"/>
      <c r="H19" s="326"/>
      <c r="I19" s="326"/>
      <c r="J19" s="326"/>
      <c r="K19" s="326"/>
      <c r="L19" s="326"/>
      <c r="M19" s="326"/>
      <c r="N19" s="326"/>
      <c r="O19" s="326"/>
      <c r="P19" s="326"/>
      <c r="Q19" s="326"/>
      <c r="R19" s="326"/>
      <c r="S19" s="369"/>
      <c r="T19" s="370"/>
      <c r="U19" s="326"/>
      <c r="V19" s="326"/>
      <c r="W19" s="326"/>
      <c r="X19" s="326"/>
      <c r="Y19" s="326"/>
      <c r="Z19" s="326"/>
      <c r="AA19" s="369"/>
    </row>
    <row r="20" spans="1:27">
      <c r="A20" s="374" t="s">
        <v>463</v>
      </c>
      <c r="B20" s="375" t="s">
        <v>460</v>
      </c>
      <c r="C20" s="374"/>
      <c r="D20" s="326"/>
      <c r="E20" s="326"/>
      <c r="F20" s="326"/>
      <c r="G20" s="326"/>
      <c r="H20" s="326"/>
      <c r="I20" s="326"/>
      <c r="J20" s="326"/>
      <c r="K20" s="326"/>
      <c r="L20" s="326"/>
      <c r="M20" s="326"/>
      <c r="N20" s="326"/>
      <c r="O20" s="326"/>
      <c r="P20" s="326"/>
      <c r="Q20" s="326"/>
      <c r="R20" s="326"/>
      <c r="S20" s="369"/>
      <c r="T20" s="370"/>
      <c r="U20" s="326"/>
      <c r="V20" s="326"/>
      <c r="W20" s="326"/>
      <c r="X20" s="326"/>
      <c r="Y20" s="326"/>
      <c r="Z20" s="326"/>
      <c r="AA20" s="369"/>
    </row>
    <row r="21" spans="1:27">
      <c r="A21" s="373">
        <v>1.4</v>
      </c>
      <c r="B21" s="372" t="s">
        <v>464</v>
      </c>
      <c r="C21" s="371"/>
      <c r="D21" s="326"/>
      <c r="E21" s="326"/>
      <c r="F21" s="326"/>
      <c r="G21" s="326"/>
      <c r="H21" s="326"/>
      <c r="I21" s="326"/>
      <c r="J21" s="326"/>
      <c r="K21" s="326"/>
      <c r="L21" s="326"/>
      <c r="M21" s="326"/>
      <c r="N21" s="326"/>
      <c r="O21" s="326"/>
      <c r="P21" s="326"/>
      <c r="Q21" s="326"/>
      <c r="R21" s="326"/>
      <c r="S21" s="369"/>
      <c r="T21" s="370"/>
      <c r="U21" s="326"/>
      <c r="V21" s="326"/>
      <c r="W21" s="326"/>
      <c r="X21" s="326"/>
      <c r="Y21" s="326"/>
      <c r="Z21" s="326"/>
      <c r="AA21" s="369"/>
    </row>
    <row r="22" spans="1:27" ht="12.6" thickBot="1">
      <c r="A22" s="368">
        <v>1.5</v>
      </c>
      <c r="B22" s="367" t="s">
        <v>465</v>
      </c>
      <c r="C22" s="366"/>
      <c r="D22" s="364"/>
      <c r="E22" s="364"/>
      <c r="F22" s="364"/>
      <c r="G22" s="364"/>
      <c r="H22" s="364"/>
      <c r="I22" s="364"/>
      <c r="J22" s="364"/>
      <c r="K22" s="364"/>
      <c r="L22" s="364"/>
      <c r="M22" s="364"/>
      <c r="N22" s="364"/>
      <c r="O22" s="364"/>
      <c r="P22" s="364"/>
      <c r="Q22" s="364"/>
      <c r="R22" s="364"/>
      <c r="S22" s="363"/>
      <c r="T22" s="365"/>
      <c r="U22" s="364"/>
      <c r="V22" s="364"/>
      <c r="W22" s="364"/>
      <c r="X22" s="364"/>
      <c r="Y22" s="364"/>
      <c r="Z22" s="364"/>
      <c r="AA22" s="36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zoomScale="80" zoomScaleNormal="80" workbookViewId="0">
      <selection activeCell="J22" sqref="J22"/>
    </sheetView>
  </sheetViews>
  <sheetFormatPr defaultColWidth="8.88671875" defaultRowHeight="13.8"/>
  <cols>
    <col min="1" max="1" width="8.88671875" style="469"/>
    <col min="2" max="2" width="69.109375" style="470" customWidth="1"/>
    <col min="3" max="3" width="13.6640625" style="456" customWidth="1"/>
    <col min="4" max="4" width="14.44140625" style="456" customWidth="1"/>
    <col min="5" max="8" width="13.109375" style="456" customWidth="1"/>
    <col min="9" max="16384" width="8.88671875" style="456"/>
  </cols>
  <sheetData>
    <row r="1" spans="1:8">
      <c r="A1" s="126" t="s">
        <v>30</v>
      </c>
      <c r="B1" s="455" t="str">
        <f>'Info '!C2</f>
        <v>JSC Pave Bank Georgia</v>
      </c>
      <c r="C1" s="455"/>
    </row>
    <row r="2" spans="1:8">
      <c r="A2" s="126" t="s">
        <v>31</v>
      </c>
      <c r="B2" s="457">
        <f>'1. key ratios '!B2</f>
        <v>45838</v>
      </c>
      <c r="C2" s="455"/>
    </row>
    <row r="3" spans="1:8" ht="14.4" thickBot="1">
      <c r="A3" s="126"/>
      <c r="B3" s="455"/>
      <c r="C3" s="455"/>
    </row>
    <row r="4" spans="1:8" ht="21" customHeight="1">
      <c r="A4" s="684" t="s">
        <v>6</v>
      </c>
      <c r="B4" s="686" t="s">
        <v>521</v>
      </c>
      <c r="C4" s="688" t="s">
        <v>522</v>
      </c>
      <c r="D4" s="688"/>
      <c r="E4" s="688"/>
      <c r="F4" s="688" t="s">
        <v>523</v>
      </c>
      <c r="G4" s="688"/>
      <c r="H4" s="689"/>
    </row>
    <row r="5" spans="1:8" ht="21" customHeight="1">
      <c r="A5" s="685"/>
      <c r="B5" s="687"/>
      <c r="C5" s="545" t="s">
        <v>32</v>
      </c>
      <c r="D5" s="545" t="s">
        <v>33</v>
      </c>
      <c r="E5" s="545" t="s">
        <v>34</v>
      </c>
      <c r="F5" s="545" t="s">
        <v>32</v>
      </c>
      <c r="G5" s="545" t="s">
        <v>33</v>
      </c>
      <c r="H5" s="546" t="s">
        <v>34</v>
      </c>
    </row>
    <row r="6" spans="1:8" ht="26.4" customHeight="1">
      <c r="A6" s="685"/>
      <c r="B6" s="547" t="s">
        <v>524</v>
      </c>
      <c r="C6" s="690"/>
      <c r="D6" s="691"/>
      <c r="E6" s="691"/>
      <c r="F6" s="691"/>
      <c r="G6" s="691"/>
      <c r="H6" s="692"/>
    </row>
    <row r="7" spans="1:8" ht="23.1" customHeight="1">
      <c r="A7" s="548">
        <v>1</v>
      </c>
      <c r="B7" s="549" t="s">
        <v>525</v>
      </c>
      <c r="C7" s="550">
        <f>SUM(C8:C10)</f>
        <v>9318421.2300000004</v>
      </c>
      <c r="D7" s="550">
        <f>SUM(D8:D10)</f>
        <v>25381063.090000004</v>
      </c>
      <c r="E7" s="551">
        <f>C7+D7</f>
        <v>34699484.320000008</v>
      </c>
      <c r="F7" s="550">
        <f>SUM(F8:F10)</f>
        <v>8421796.6899999995</v>
      </c>
      <c r="G7" s="550">
        <f>SUM(G8:G10)</f>
        <v>0</v>
      </c>
      <c r="H7" s="552">
        <f>F7+G7</f>
        <v>8421796.6899999995</v>
      </c>
    </row>
    <row r="8" spans="1:8">
      <c r="A8" s="548">
        <v>1.1000000000000001</v>
      </c>
      <c r="B8" s="553" t="s">
        <v>526</v>
      </c>
      <c r="C8" s="550">
        <v>0</v>
      </c>
      <c r="D8" s="550">
        <v>0</v>
      </c>
      <c r="E8" s="551">
        <f t="shared" ref="E8:E36" si="0">C8+D8</f>
        <v>0</v>
      </c>
      <c r="F8" s="550">
        <v>0</v>
      </c>
      <c r="G8" s="550">
        <v>0</v>
      </c>
      <c r="H8" s="552">
        <f t="shared" ref="H8:H36" si="1">F8+G8</f>
        <v>0</v>
      </c>
    </row>
    <row r="9" spans="1:8">
      <c r="A9" s="548">
        <v>1.2</v>
      </c>
      <c r="B9" s="553" t="s">
        <v>527</v>
      </c>
      <c r="C9" s="550">
        <v>1176876.94</v>
      </c>
      <c r="D9" s="550">
        <v>15526955.370000001</v>
      </c>
      <c r="E9" s="551">
        <f t="shared" si="0"/>
        <v>16703832.310000001</v>
      </c>
      <c r="F9" s="550">
        <v>0</v>
      </c>
      <c r="G9" s="550">
        <v>0</v>
      </c>
      <c r="H9" s="552">
        <f t="shared" si="1"/>
        <v>0</v>
      </c>
    </row>
    <row r="10" spans="1:8">
      <c r="A10" s="548">
        <v>1.3</v>
      </c>
      <c r="B10" s="553" t="s">
        <v>528</v>
      </c>
      <c r="C10" s="550">
        <v>8141544.29</v>
      </c>
      <c r="D10" s="550">
        <v>9854107.7200000025</v>
      </c>
      <c r="E10" s="551">
        <f t="shared" si="0"/>
        <v>17995652.010000002</v>
      </c>
      <c r="F10" s="550">
        <v>8421796.6899999995</v>
      </c>
      <c r="G10" s="550">
        <v>0</v>
      </c>
      <c r="H10" s="552">
        <f t="shared" si="1"/>
        <v>8421796.6899999995</v>
      </c>
    </row>
    <row r="11" spans="1:8">
      <c r="A11" s="548">
        <v>2</v>
      </c>
      <c r="B11" s="458" t="s">
        <v>529</v>
      </c>
      <c r="C11" s="550">
        <v>0</v>
      </c>
      <c r="D11" s="550">
        <v>0</v>
      </c>
      <c r="E11" s="551">
        <f t="shared" si="0"/>
        <v>0</v>
      </c>
      <c r="F11" s="550">
        <v>0</v>
      </c>
      <c r="G11" s="550">
        <v>0</v>
      </c>
      <c r="H11" s="552">
        <f t="shared" si="1"/>
        <v>0</v>
      </c>
    </row>
    <row r="12" spans="1:8">
      <c r="A12" s="548">
        <v>2.1</v>
      </c>
      <c r="B12" s="554" t="s">
        <v>530</v>
      </c>
      <c r="C12" s="550">
        <v>0</v>
      </c>
      <c r="D12" s="550">
        <v>0</v>
      </c>
      <c r="E12" s="551">
        <f t="shared" si="0"/>
        <v>0</v>
      </c>
      <c r="F12" s="550">
        <v>0</v>
      </c>
      <c r="G12" s="550">
        <v>0</v>
      </c>
      <c r="H12" s="552">
        <f t="shared" si="1"/>
        <v>0</v>
      </c>
    </row>
    <row r="13" spans="1:8" ht="26.4" customHeight="1">
      <c r="A13" s="548">
        <v>3</v>
      </c>
      <c r="B13" s="459" t="s">
        <v>531</v>
      </c>
      <c r="C13" s="550">
        <v>0</v>
      </c>
      <c r="D13" s="550">
        <v>0</v>
      </c>
      <c r="E13" s="551">
        <f t="shared" si="0"/>
        <v>0</v>
      </c>
      <c r="F13" s="550">
        <v>0</v>
      </c>
      <c r="G13" s="550">
        <v>0</v>
      </c>
      <c r="H13" s="552">
        <f t="shared" si="1"/>
        <v>0</v>
      </c>
    </row>
    <row r="14" spans="1:8" ht="26.4" customHeight="1">
      <c r="A14" s="548">
        <v>4</v>
      </c>
      <c r="B14" s="460" t="s">
        <v>532</v>
      </c>
      <c r="C14" s="550">
        <v>0</v>
      </c>
      <c r="D14" s="550">
        <v>0</v>
      </c>
      <c r="E14" s="551">
        <f t="shared" si="0"/>
        <v>0</v>
      </c>
      <c r="F14" s="550">
        <v>0</v>
      </c>
      <c r="G14" s="550">
        <v>0</v>
      </c>
      <c r="H14" s="552">
        <f t="shared" si="1"/>
        <v>0</v>
      </c>
    </row>
    <row r="15" spans="1:8" ht="24.6" customHeight="1">
      <c r="A15" s="548">
        <v>5</v>
      </c>
      <c r="B15" s="461" t="s">
        <v>533</v>
      </c>
      <c r="C15" s="555">
        <f>SUM(C16:C18)</f>
        <v>0</v>
      </c>
      <c r="D15" s="555">
        <f>SUM(D16:D18)</f>
        <v>0</v>
      </c>
      <c r="E15" s="556">
        <f t="shared" si="0"/>
        <v>0</v>
      </c>
      <c r="F15" s="555">
        <f>SUM(F16:F18)</f>
        <v>0</v>
      </c>
      <c r="G15" s="555">
        <f>SUM(G16:G18)</f>
        <v>0</v>
      </c>
      <c r="H15" s="557">
        <f t="shared" si="1"/>
        <v>0</v>
      </c>
    </row>
    <row r="16" spans="1:8">
      <c r="A16" s="548">
        <v>5.0999999999999996</v>
      </c>
      <c r="B16" s="462" t="s">
        <v>534</v>
      </c>
      <c r="C16" s="550">
        <v>0</v>
      </c>
      <c r="D16" s="550">
        <v>0</v>
      </c>
      <c r="E16" s="551">
        <f t="shared" si="0"/>
        <v>0</v>
      </c>
      <c r="F16" s="550">
        <v>0</v>
      </c>
      <c r="G16" s="550">
        <v>0</v>
      </c>
      <c r="H16" s="552">
        <f t="shared" si="1"/>
        <v>0</v>
      </c>
    </row>
    <row r="17" spans="1:8">
      <c r="A17" s="548">
        <v>5.2</v>
      </c>
      <c r="B17" s="462" t="s">
        <v>535</v>
      </c>
      <c r="C17" s="550">
        <v>0</v>
      </c>
      <c r="D17" s="550">
        <v>0</v>
      </c>
      <c r="E17" s="551">
        <f t="shared" si="0"/>
        <v>0</v>
      </c>
      <c r="F17" s="550">
        <v>0</v>
      </c>
      <c r="G17" s="550">
        <v>0</v>
      </c>
      <c r="H17" s="552">
        <f t="shared" si="1"/>
        <v>0</v>
      </c>
    </row>
    <row r="18" spans="1:8">
      <c r="A18" s="548">
        <v>5.3</v>
      </c>
      <c r="B18" s="463" t="s">
        <v>536</v>
      </c>
      <c r="C18" s="550">
        <v>0</v>
      </c>
      <c r="D18" s="550">
        <v>0</v>
      </c>
      <c r="E18" s="551">
        <f t="shared" si="0"/>
        <v>0</v>
      </c>
      <c r="F18" s="550">
        <v>0</v>
      </c>
      <c r="G18" s="550">
        <v>0</v>
      </c>
      <c r="H18" s="552">
        <f t="shared" si="1"/>
        <v>0</v>
      </c>
    </row>
    <row r="19" spans="1:8">
      <c r="A19" s="548">
        <v>6</v>
      </c>
      <c r="B19" s="459" t="s">
        <v>537</v>
      </c>
      <c r="C19" s="550">
        <f>SUM(C20:C21)</f>
        <v>0</v>
      </c>
      <c r="D19" s="550">
        <f>SUM(D20:D21)</f>
        <v>16310457.24</v>
      </c>
      <c r="E19" s="551">
        <f t="shared" si="0"/>
        <v>16310457.24</v>
      </c>
      <c r="F19" s="550">
        <f>SUM(F20:F21)</f>
        <v>0</v>
      </c>
      <c r="G19" s="550">
        <f>SUM(G20:G21)</f>
        <v>0</v>
      </c>
      <c r="H19" s="552">
        <f t="shared" si="1"/>
        <v>0</v>
      </c>
    </row>
    <row r="20" spans="1:8">
      <c r="A20" s="548">
        <v>6.1</v>
      </c>
      <c r="B20" s="462" t="s">
        <v>535</v>
      </c>
      <c r="C20" s="550">
        <v>0</v>
      </c>
      <c r="D20" s="550">
        <v>16310457.24</v>
      </c>
      <c r="E20" s="551">
        <f t="shared" si="0"/>
        <v>16310457.24</v>
      </c>
      <c r="F20" s="550">
        <v>0</v>
      </c>
      <c r="G20" s="550">
        <v>0</v>
      </c>
      <c r="H20" s="552">
        <f t="shared" si="1"/>
        <v>0</v>
      </c>
    </row>
    <row r="21" spans="1:8">
      <c r="A21" s="548">
        <v>6.2</v>
      </c>
      <c r="B21" s="463" t="s">
        <v>536</v>
      </c>
      <c r="C21" s="550">
        <v>0</v>
      </c>
      <c r="D21" s="550">
        <v>0</v>
      </c>
      <c r="E21" s="551">
        <f t="shared" si="0"/>
        <v>0</v>
      </c>
      <c r="F21" s="550">
        <v>0</v>
      </c>
      <c r="G21" s="550">
        <v>0</v>
      </c>
      <c r="H21" s="552">
        <f t="shared" si="1"/>
        <v>0</v>
      </c>
    </row>
    <row r="22" spans="1:8">
      <c r="A22" s="548">
        <v>7</v>
      </c>
      <c r="B22" s="458" t="s">
        <v>538</v>
      </c>
      <c r="C22" s="550">
        <v>0</v>
      </c>
      <c r="D22" s="550">
        <v>0</v>
      </c>
      <c r="E22" s="551">
        <f t="shared" si="0"/>
        <v>0</v>
      </c>
      <c r="F22" s="550">
        <v>0</v>
      </c>
      <c r="G22" s="550">
        <v>0</v>
      </c>
      <c r="H22" s="552">
        <f t="shared" si="1"/>
        <v>0</v>
      </c>
    </row>
    <row r="23" spans="1:8">
      <c r="A23" s="548">
        <v>8</v>
      </c>
      <c r="B23" s="464" t="s">
        <v>539</v>
      </c>
      <c r="C23" s="550">
        <v>0</v>
      </c>
      <c r="D23" s="550">
        <v>0</v>
      </c>
      <c r="E23" s="551">
        <f t="shared" si="0"/>
        <v>0</v>
      </c>
      <c r="F23" s="550">
        <v>0</v>
      </c>
      <c r="G23" s="550">
        <v>0</v>
      </c>
      <c r="H23" s="552">
        <f t="shared" si="1"/>
        <v>0</v>
      </c>
    </row>
    <row r="24" spans="1:8">
      <c r="A24" s="548">
        <v>9</v>
      </c>
      <c r="B24" s="460" t="s">
        <v>540</v>
      </c>
      <c r="C24" s="550">
        <f>SUM(C25:C26)</f>
        <v>21665.210000000003</v>
      </c>
      <c r="D24" s="550">
        <f>SUM(D25:D26)</f>
        <v>0</v>
      </c>
      <c r="E24" s="551">
        <f t="shared" si="0"/>
        <v>21665.210000000003</v>
      </c>
      <c r="F24" s="550">
        <f>SUM(F25:F26)</f>
        <v>2429.77</v>
      </c>
      <c r="G24" s="550">
        <f>SUM(G25:G26)</f>
        <v>0</v>
      </c>
      <c r="H24" s="552">
        <f t="shared" si="1"/>
        <v>2429.77</v>
      </c>
    </row>
    <row r="25" spans="1:8">
      <c r="A25" s="548">
        <v>9.1</v>
      </c>
      <c r="B25" s="462" t="s">
        <v>541</v>
      </c>
      <c r="C25" s="550">
        <v>21665.210000000003</v>
      </c>
      <c r="D25" s="550">
        <v>0</v>
      </c>
      <c r="E25" s="551">
        <f t="shared" si="0"/>
        <v>21665.210000000003</v>
      </c>
      <c r="F25" s="550">
        <v>2429.77</v>
      </c>
      <c r="G25" s="550">
        <v>0</v>
      </c>
      <c r="H25" s="552">
        <f t="shared" si="1"/>
        <v>2429.77</v>
      </c>
    </row>
    <row r="26" spans="1:8">
      <c r="A26" s="548">
        <v>9.1999999999999993</v>
      </c>
      <c r="B26" s="462" t="s">
        <v>542</v>
      </c>
      <c r="C26" s="550">
        <v>0</v>
      </c>
      <c r="D26" s="550">
        <v>0</v>
      </c>
      <c r="E26" s="551">
        <f t="shared" si="0"/>
        <v>0</v>
      </c>
      <c r="F26" s="550">
        <v>0</v>
      </c>
      <c r="G26" s="550">
        <v>0</v>
      </c>
      <c r="H26" s="552">
        <f t="shared" si="1"/>
        <v>0</v>
      </c>
    </row>
    <row r="27" spans="1:8">
      <c r="A27" s="548">
        <v>10</v>
      </c>
      <c r="B27" s="460" t="s">
        <v>543</v>
      </c>
      <c r="C27" s="550">
        <f>SUM(C28:C29)</f>
        <v>255890.83000000002</v>
      </c>
      <c r="D27" s="550">
        <f>SUM(D28:D29)</f>
        <v>0</v>
      </c>
      <c r="E27" s="551">
        <f t="shared" si="0"/>
        <v>255890.83000000002</v>
      </c>
      <c r="F27" s="550">
        <f>SUM(F28:F29)</f>
        <v>200000</v>
      </c>
      <c r="G27" s="550">
        <f>SUM(G28:G29)</f>
        <v>0</v>
      </c>
      <c r="H27" s="552">
        <f t="shared" si="1"/>
        <v>200000</v>
      </c>
    </row>
    <row r="28" spans="1:8">
      <c r="A28" s="548">
        <v>10.1</v>
      </c>
      <c r="B28" s="462" t="s">
        <v>544</v>
      </c>
      <c r="C28" s="550">
        <v>0</v>
      </c>
      <c r="D28" s="550">
        <v>0</v>
      </c>
      <c r="E28" s="551">
        <f t="shared" si="0"/>
        <v>0</v>
      </c>
      <c r="F28" s="550">
        <v>0</v>
      </c>
      <c r="G28" s="550">
        <v>0</v>
      </c>
      <c r="H28" s="552">
        <f t="shared" si="1"/>
        <v>0</v>
      </c>
    </row>
    <row r="29" spans="1:8">
      <c r="A29" s="548">
        <v>10.199999999999999</v>
      </c>
      <c r="B29" s="462" t="s">
        <v>545</v>
      </c>
      <c r="C29" s="550">
        <v>255890.83000000002</v>
      </c>
      <c r="D29" s="550">
        <v>0</v>
      </c>
      <c r="E29" s="551">
        <f t="shared" si="0"/>
        <v>255890.83000000002</v>
      </c>
      <c r="F29" s="550">
        <v>200000</v>
      </c>
      <c r="G29" s="550">
        <v>0</v>
      </c>
      <c r="H29" s="552">
        <f t="shared" si="1"/>
        <v>200000</v>
      </c>
    </row>
    <row r="30" spans="1:8">
      <c r="A30" s="548">
        <v>11</v>
      </c>
      <c r="B30" s="460" t="s">
        <v>546</v>
      </c>
      <c r="C30" s="550">
        <f>SUM(C31:C32)</f>
        <v>0</v>
      </c>
      <c r="D30" s="550">
        <f>SUM(D31:D32)</f>
        <v>0</v>
      </c>
      <c r="E30" s="551">
        <f t="shared" si="0"/>
        <v>0</v>
      </c>
      <c r="F30" s="550">
        <f>SUM(F31:F32)</f>
        <v>350</v>
      </c>
      <c r="G30" s="550">
        <f>SUM(G31:G32)</f>
        <v>0</v>
      </c>
      <c r="H30" s="552">
        <f t="shared" si="1"/>
        <v>350</v>
      </c>
    </row>
    <row r="31" spans="1:8">
      <c r="A31" s="548">
        <v>11.1</v>
      </c>
      <c r="B31" s="462" t="s">
        <v>547</v>
      </c>
      <c r="C31" s="550">
        <v>0</v>
      </c>
      <c r="D31" s="550">
        <v>0</v>
      </c>
      <c r="E31" s="551">
        <f t="shared" si="0"/>
        <v>0</v>
      </c>
      <c r="F31" s="550">
        <v>350</v>
      </c>
      <c r="G31" s="550">
        <v>0</v>
      </c>
      <c r="H31" s="552">
        <f t="shared" si="1"/>
        <v>350</v>
      </c>
    </row>
    <row r="32" spans="1:8">
      <c r="A32" s="548">
        <v>11.2</v>
      </c>
      <c r="B32" s="462" t="s">
        <v>548</v>
      </c>
      <c r="C32" s="550">
        <v>0</v>
      </c>
      <c r="D32" s="550">
        <v>0</v>
      </c>
      <c r="E32" s="551">
        <f t="shared" si="0"/>
        <v>0</v>
      </c>
      <c r="F32" s="550">
        <v>0</v>
      </c>
      <c r="G32" s="550">
        <v>0</v>
      </c>
      <c r="H32" s="552">
        <f t="shared" si="1"/>
        <v>0</v>
      </c>
    </row>
    <row r="33" spans="1:8">
      <c r="A33" s="548">
        <v>13</v>
      </c>
      <c r="B33" s="460" t="s">
        <v>549</v>
      </c>
      <c r="C33" s="550">
        <v>72559.549999999988</v>
      </c>
      <c r="D33" s="550">
        <v>1006161.52</v>
      </c>
      <c r="E33" s="551">
        <f t="shared" si="0"/>
        <v>1078721.07</v>
      </c>
      <c r="F33" s="550">
        <v>20851.8</v>
      </c>
      <c r="G33" s="550">
        <v>0</v>
      </c>
      <c r="H33" s="552">
        <f t="shared" si="1"/>
        <v>20851.8</v>
      </c>
    </row>
    <row r="34" spans="1:8">
      <c r="A34" s="548">
        <v>13.1</v>
      </c>
      <c r="B34" s="558" t="s">
        <v>550</v>
      </c>
      <c r="C34" s="550">
        <v>0</v>
      </c>
      <c r="D34" s="550">
        <v>0</v>
      </c>
      <c r="E34" s="551">
        <f t="shared" si="0"/>
        <v>0</v>
      </c>
      <c r="F34" s="550">
        <v>0</v>
      </c>
      <c r="G34" s="550">
        <v>0</v>
      </c>
      <c r="H34" s="552">
        <f t="shared" si="1"/>
        <v>0</v>
      </c>
    </row>
    <row r="35" spans="1:8">
      <c r="A35" s="548">
        <v>13.2</v>
      </c>
      <c r="B35" s="558" t="s">
        <v>551</v>
      </c>
      <c r="C35" s="550">
        <v>0</v>
      </c>
      <c r="D35" s="550">
        <v>0</v>
      </c>
      <c r="E35" s="551">
        <f t="shared" si="0"/>
        <v>0</v>
      </c>
      <c r="F35" s="550">
        <v>0</v>
      </c>
      <c r="G35" s="550">
        <v>0</v>
      </c>
      <c r="H35" s="552">
        <f t="shared" si="1"/>
        <v>0</v>
      </c>
    </row>
    <row r="36" spans="1:8">
      <c r="A36" s="548">
        <v>14</v>
      </c>
      <c r="B36" s="559" t="s">
        <v>552</v>
      </c>
      <c r="C36" s="550">
        <f>SUM(C7,C11,C13,C14,C15,C19,C22,C23,C24,C27,C30,C33)</f>
        <v>9668536.8200000022</v>
      </c>
      <c r="D36" s="550">
        <f>SUM(D7,D11,D13,D14,D15,D19,D22,D23,D24,D27,D30,D33)</f>
        <v>42697681.850000009</v>
      </c>
      <c r="E36" s="551">
        <f t="shared" si="0"/>
        <v>52366218.670000009</v>
      </c>
      <c r="F36" s="550">
        <f>SUM(F7,F11,F13,F14,F15,F19,F22,F23,F24,F27,F30,F33)</f>
        <v>8645428.2599999998</v>
      </c>
      <c r="G36" s="550">
        <f>SUM(G7,G11,G13,G14,G15,G19,G22,G23,G24,G27,G30,G33)</f>
        <v>0</v>
      </c>
      <c r="H36" s="552">
        <f t="shared" si="1"/>
        <v>8645428.2599999998</v>
      </c>
    </row>
    <row r="37" spans="1:8" ht="22.5" customHeight="1">
      <c r="A37" s="548"/>
      <c r="B37" s="560" t="s">
        <v>553</v>
      </c>
      <c r="C37" s="681"/>
      <c r="D37" s="682"/>
      <c r="E37" s="682"/>
      <c r="F37" s="682"/>
      <c r="G37" s="682"/>
      <c r="H37" s="683"/>
    </row>
    <row r="38" spans="1:8">
      <c r="A38" s="548">
        <v>15</v>
      </c>
      <c r="B38" s="465" t="s">
        <v>554</v>
      </c>
      <c r="C38" s="550">
        <v>0</v>
      </c>
      <c r="D38" s="550">
        <v>0</v>
      </c>
      <c r="E38" s="551">
        <f>C38+D38</f>
        <v>0</v>
      </c>
      <c r="F38" s="550">
        <v>0</v>
      </c>
      <c r="G38" s="550">
        <v>0</v>
      </c>
      <c r="H38" s="552">
        <f>F38+G38</f>
        <v>0</v>
      </c>
    </row>
    <row r="39" spans="1:8">
      <c r="A39" s="548">
        <v>15.1</v>
      </c>
      <c r="B39" s="554" t="s">
        <v>530</v>
      </c>
      <c r="C39" s="550">
        <v>0</v>
      </c>
      <c r="D39" s="550">
        <v>0</v>
      </c>
      <c r="E39" s="551">
        <f t="shared" ref="E39:E53" si="2">C39+D39</f>
        <v>0</v>
      </c>
      <c r="F39" s="550">
        <v>0</v>
      </c>
      <c r="G39" s="550">
        <v>0</v>
      </c>
      <c r="H39" s="552">
        <f t="shared" ref="H39:H53" si="3">F39+G39</f>
        <v>0</v>
      </c>
    </row>
    <row r="40" spans="1:8" ht="24" customHeight="1">
      <c r="A40" s="548">
        <v>16</v>
      </c>
      <c r="B40" s="458" t="s">
        <v>555</v>
      </c>
      <c r="C40" s="550">
        <v>0</v>
      </c>
      <c r="D40" s="550">
        <v>0</v>
      </c>
      <c r="E40" s="551">
        <f t="shared" si="2"/>
        <v>0</v>
      </c>
      <c r="F40" s="550">
        <v>0</v>
      </c>
      <c r="G40" s="550">
        <v>0</v>
      </c>
      <c r="H40" s="552">
        <f t="shared" si="3"/>
        <v>0</v>
      </c>
    </row>
    <row r="41" spans="1:8">
      <c r="A41" s="548">
        <v>17</v>
      </c>
      <c r="B41" s="458" t="s">
        <v>556</v>
      </c>
      <c r="C41" s="550">
        <f>SUM(C42:C45)</f>
        <v>2235083.44</v>
      </c>
      <c r="D41" s="550">
        <f>SUM(D42:D45)</f>
        <v>40271948.45000001</v>
      </c>
      <c r="E41" s="551">
        <f t="shared" si="2"/>
        <v>42507031.890000008</v>
      </c>
      <c r="F41" s="550">
        <f>SUM(F42:F45)</f>
        <v>0</v>
      </c>
      <c r="G41" s="550">
        <f>SUM(G42:G45)</f>
        <v>0</v>
      </c>
      <c r="H41" s="552">
        <f t="shared" si="3"/>
        <v>0</v>
      </c>
    </row>
    <row r="42" spans="1:8">
      <c r="A42" s="548">
        <v>17.100000000000001</v>
      </c>
      <c r="B42" s="466" t="s">
        <v>557</v>
      </c>
      <c r="C42" s="550">
        <v>2235083.44</v>
      </c>
      <c r="D42" s="550">
        <v>39424848.330000013</v>
      </c>
      <c r="E42" s="551">
        <f t="shared" si="2"/>
        <v>41659931.770000011</v>
      </c>
      <c r="F42" s="550">
        <v>0</v>
      </c>
      <c r="G42" s="550">
        <v>0</v>
      </c>
      <c r="H42" s="552">
        <f t="shared" si="3"/>
        <v>0</v>
      </c>
    </row>
    <row r="43" spans="1:8">
      <c r="A43" s="548">
        <v>17.2</v>
      </c>
      <c r="B43" s="553" t="s">
        <v>558</v>
      </c>
      <c r="C43" s="550">
        <v>0</v>
      </c>
      <c r="D43" s="550">
        <v>847100.12</v>
      </c>
      <c r="E43" s="551">
        <f t="shared" si="2"/>
        <v>847100.12</v>
      </c>
      <c r="F43" s="550">
        <v>0</v>
      </c>
      <c r="G43" s="550">
        <v>0</v>
      </c>
      <c r="H43" s="552">
        <f t="shared" si="3"/>
        <v>0</v>
      </c>
    </row>
    <row r="44" spans="1:8">
      <c r="A44" s="548">
        <v>17.3</v>
      </c>
      <c r="B44" s="466" t="s">
        <v>559</v>
      </c>
      <c r="C44" s="550">
        <v>0</v>
      </c>
      <c r="D44" s="550">
        <v>0</v>
      </c>
      <c r="E44" s="551">
        <f t="shared" si="2"/>
        <v>0</v>
      </c>
      <c r="F44" s="550">
        <v>0</v>
      </c>
      <c r="G44" s="550">
        <v>0</v>
      </c>
      <c r="H44" s="552">
        <f t="shared" si="3"/>
        <v>0</v>
      </c>
    </row>
    <row r="45" spans="1:8">
      <c r="A45" s="548">
        <v>17.399999999999999</v>
      </c>
      <c r="B45" s="466" t="s">
        <v>560</v>
      </c>
      <c r="C45" s="550">
        <v>0</v>
      </c>
      <c r="D45" s="550">
        <v>0</v>
      </c>
      <c r="E45" s="551">
        <f t="shared" si="2"/>
        <v>0</v>
      </c>
      <c r="F45" s="550">
        <v>0</v>
      </c>
      <c r="G45" s="550">
        <v>0</v>
      </c>
      <c r="H45" s="552">
        <f t="shared" si="3"/>
        <v>0</v>
      </c>
    </row>
    <row r="46" spans="1:8">
      <c r="A46" s="548">
        <v>18</v>
      </c>
      <c r="B46" s="460" t="s">
        <v>561</v>
      </c>
      <c r="C46" s="550">
        <v>0</v>
      </c>
      <c r="D46" s="550">
        <v>0</v>
      </c>
      <c r="E46" s="551">
        <f t="shared" si="2"/>
        <v>0</v>
      </c>
      <c r="F46" s="550">
        <v>0</v>
      </c>
      <c r="G46" s="550">
        <v>0</v>
      </c>
      <c r="H46" s="552">
        <f t="shared" si="3"/>
        <v>0</v>
      </c>
    </row>
    <row r="47" spans="1:8">
      <c r="A47" s="548">
        <v>19</v>
      </c>
      <c r="B47" s="460" t="s">
        <v>562</v>
      </c>
      <c r="C47" s="550">
        <f>SUM(C48:C49)</f>
        <v>7461.04</v>
      </c>
      <c r="D47" s="550">
        <f>SUM(D48:D49)</f>
        <v>0</v>
      </c>
      <c r="E47" s="551">
        <f t="shared" si="2"/>
        <v>7461.04</v>
      </c>
      <c r="F47" s="550">
        <f>SUM(F48:F49)</f>
        <v>93512.4</v>
      </c>
      <c r="G47" s="550">
        <f>SUM(G48:G49)</f>
        <v>0</v>
      </c>
      <c r="H47" s="552">
        <f t="shared" si="3"/>
        <v>93512.4</v>
      </c>
    </row>
    <row r="48" spans="1:8">
      <c r="A48" s="548">
        <v>19.100000000000001</v>
      </c>
      <c r="B48" s="467" t="s">
        <v>563</v>
      </c>
      <c r="C48" s="550">
        <v>7461.04</v>
      </c>
      <c r="D48" s="550">
        <v>0</v>
      </c>
      <c r="E48" s="551">
        <f t="shared" si="2"/>
        <v>7461.04</v>
      </c>
      <c r="F48" s="550">
        <v>93512.4</v>
      </c>
      <c r="G48" s="550">
        <v>0</v>
      </c>
      <c r="H48" s="552">
        <f t="shared" si="3"/>
        <v>93512.4</v>
      </c>
    </row>
    <row r="49" spans="1:8">
      <c r="A49" s="548">
        <v>19.2</v>
      </c>
      <c r="B49" s="468" t="s">
        <v>564</v>
      </c>
      <c r="C49" s="550">
        <v>0</v>
      </c>
      <c r="D49" s="550">
        <v>0</v>
      </c>
      <c r="E49" s="551">
        <f t="shared" si="2"/>
        <v>0</v>
      </c>
      <c r="F49" s="550">
        <v>0</v>
      </c>
      <c r="G49" s="550">
        <v>0</v>
      </c>
      <c r="H49" s="552">
        <f t="shared" si="3"/>
        <v>0</v>
      </c>
    </row>
    <row r="50" spans="1:8">
      <c r="A50" s="548">
        <v>20</v>
      </c>
      <c r="B50" s="473" t="s">
        <v>565</v>
      </c>
      <c r="C50" s="550">
        <v>0</v>
      </c>
      <c r="D50" s="550">
        <v>0</v>
      </c>
      <c r="E50" s="551">
        <f t="shared" si="2"/>
        <v>0</v>
      </c>
      <c r="F50" s="550">
        <v>0</v>
      </c>
      <c r="G50" s="550">
        <v>0</v>
      </c>
      <c r="H50" s="552">
        <f t="shared" si="3"/>
        <v>0</v>
      </c>
    </row>
    <row r="51" spans="1:8">
      <c r="A51" s="548">
        <v>21</v>
      </c>
      <c r="B51" s="464" t="s">
        <v>566</v>
      </c>
      <c r="C51" s="550">
        <v>66654.23</v>
      </c>
      <c r="D51" s="550">
        <v>2250565.3999999994</v>
      </c>
      <c r="E51" s="551">
        <f t="shared" si="2"/>
        <v>2317219.6299999994</v>
      </c>
      <c r="F51" s="550">
        <v>0</v>
      </c>
      <c r="G51" s="550">
        <v>827136.84010200039</v>
      </c>
      <c r="H51" s="552">
        <f t="shared" si="3"/>
        <v>827136.84010200039</v>
      </c>
    </row>
    <row r="52" spans="1:8">
      <c r="A52" s="548">
        <v>21.1</v>
      </c>
      <c r="B52" s="553" t="s">
        <v>567</v>
      </c>
      <c r="C52" s="550">
        <v>0</v>
      </c>
      <c r="D52" s="550">
        <v>0</v>
      </c>
      <c r="E52" s="551">
        <f t="shared" si="2"/>
        <v>0</v>
      </c>
      <c r="F52" s="550">
        <v>0</v>
      </c>
      <c r="G52" s="550">
        <v>0</v>
      </c>
      <c r="H52" s="552">
        <f t="shared" si="3"/>
        <v>0</v>
      </c>
    </row>
    <row r="53" spans="1:8">
      <c r="A53" s="548">
        <v>22</v>
      </c>
      <c r="B53" s="561" t="s">
        <v>568</v>
      </c>
      <c r="C53" s="550">
        <f>SUM(C38,C40,C41,C46,C47,C50,C51)</f>
        <v>2309198.71</v>
      </c>
      <c r="D53" s="550">
        <f>SUM(D38,D40,D41,D46,D47,D50,D51)</f>
        <v>42522513.850000009</v>
      </c>
      <c r="E53" s="551">
        <f t="shared" si="2"/>
        <v>44831712.56000001</v>
      </c>
      <c r="F53" s="550">
        <f>SUM(F38,F40,F41,F46,F47,F50,F51)</f>
        <v>93512.4</v>
      </c>
      <c r="G53" s="550">
        <f>SUM(G38,G40,G41,G46,G47,G50,G51)</f>
        <v>827136.84010200039</v>
      </c>
      <c r="H53" s="552">
        <f t="shared" si="3"/>
        <v>920649.24010200042</v>
      </c>
    </row>
    <row r="54" spans="1:8" ht="24" customHeight="1">
      <c r="A54" s="548"/>
      <c r="B54" s="560" t="s">
        <v>569</v>
      </c>
      <c r="C54" s="681"/>
      <c r="D54" s="682"/>
      <c r="E54" s="682"/>
      <c r="F54" s="682"/>
      <c r="G54" s="682"/>
      <c r="H54" s="683"/>
    </row>
    <row r="55" spans="1:8">
      <c r="A55" s="548">
        <v>23</v>
      </c>
      <c r="B55" s="473" t="s">
        <v>710</v>
      </c>
      <c r="C55" s="550">
        <v>8052000</v>
      </c>
      <c r="D55" s="550">
        <v>0</v>
      </c>
      <c r="E55" s="551">
        <f>C55+D55</f>
        <v>8052000</v>
      </c>
      <c r="F55" s="550">
        <v>7549407.3398979995</v>
      </c>
      <c r="G55" s="550">
        <v>0</v>
      </c>
      <c r="H55" s="552">
        <f>F55+G55</f>
        <v>7549407.3398979995</v>
      </c>
    </row>
    <row r="56" spans="1:8">
      <c r="A56" s="548">
        <v>24</v>
      </c>
      <c r="B56" s="473" t="s">
        <v>571</v>
      </c>
      <c r="C56" s="550">
        <v>0</v>
      </c>
      <c r="D56" s="550">
        <v>0</v>
      </c>
      <c r="E56" s="551">
        <f t="shared" ref="E56:E69" si="4">C56+D56</f>
        <v>0</v>
      </c>
      <c r="F56" s="550">
        <v>0</v>
      </c>
      <c r="G56" s="550">
        <v>0</v>
      </c>
      <c r="H56" s="552">
        <f t="shared" ref="H56:H69" si="5">F56+G56</f>
        <v>0</v>
      </c>
    </row>
    <row r="57" spans="1:8">
      <c r="A57" s="548">
        <v>25</v>
      </c>
      <c r="B57" s="460" t="s">
        <v>572</v>
      </c>
      <c r="C57" s="550">
        <v>0</v>
      </c>
      <c r="D57" s="550">
        <v>0</v>
      </c>
      <c r="E57" s="551">
        <f t="shared" si="4"/>
        <v>0</v>
      </c>
      <c r="F57" s="550">
        <v>0</v>
      </c>
      <c r="G57" s="550">
        <v>0</v>
      </c>
      <c r="H57" s="552">
        <f t="shared" si="5"/>
        <v>0</v>
      </c>
    </row>
    <row r="58" spans="1:8">
      <c r="A58" s="548">
        <v>26</v>
      </c>
      <c r="B58" s="460" t="s">
        <v>573</v>
      </c>
      <c r="C58" s="550">
        <v>0</v>
      </c>
      <c r="D58" s="550">
        <v>0</v>
      </c>
      <c r="E58" s="551">
        <f t="shared" si="4"/>
        <v>0</v>
      </c>
      <c r="F58" s="550">
        <v>0</v>
      </c>
      <c r="G58" s="550">
        <v>0</v>
      </c>
      <c r="H58" s="552">
        <f t="shared" si="5"/>
        <v>0</v>
      </c>
    </row>
    <row r="59" spans="1:8">
      <c r="A59" s="548">
        <v>27</v>
      </c>
      <c r="B59" s="460" t="s">
        <v>574</v>
      </c>
      <c r="C59" s="550">
        <f>SUM(C60:C61)</f>
        <v>0</v>
      </c>
      <c r="D59" s="550">
        <f>SUM(D60:D61)</f>
        <v>0</v>
      </c>
      <c r="E59" s="551">
        <f t="shared" si="4"/>
        <v>0</v>
      </c>
      <c r="F59" s="550">
        <f>SUM(F60:F61)</f>
        <v>0</v>
      </c>
      <c r="G59" s="550">
        <f>SUM(G60:G61)</f>
        <v>0</v>
      </c>
      <c r="H59" s="552">
        <f t="shared" si="5"/>
        <v>0</v>
      </c>
    </row>
    <row r="60" spans="1:8">
      <c r="A60" s="548">
        <v>27.1</v>
      </c>
      <c r="B60" s="466" t="s">
        <v>575</v>
      </c>
      <c r="C60" s="550">
        <v>0</v>
      </c>
      <c r="D60" s="550">
        <v>0</v>
      </c>
      <c r="E60" s="551">
        <f t="shared" si="4"/>
        <v>0</v>
      </c>
      <c r="F60" s="550">
        <v>0</v>
      </c>
      <c r="G60" s="550">
        <v>0</v>
      </c>
      <c r="H60" s="552">
        <f t="shared" si="5"/>
        <v>0</v>
      </c>
    </row>
    <row r="61" spans="1:8">
      <c r="A61" s="548">
        <v>27.2</v>
      </c>
      <c r="B61" s="466" t="s">
        <v>576</v>
      </c>
      <c r="C61" s="550">
        <v>0</v>
      </c>
      <c r="D61" s="550">
        <v>0</v>
      </c>
      <c r="E61" s="551">
        <f t="shared" si="4"/>
        <v>0</v>
      </c>
      <c r="F61" s="550">
        <v>0</v>
      </c>
      <c r="G61" s="550">
        <v>0</v>
      </c>
      <c r="H61" s="552">
        <f t="shared" si="5"/>
        <v>0</v>
      </c>
    </row>
    <row r="62" spans="1:8">
      <c r="A62" s="548">
        <v>28</v>
      </c>
      <c r="B62" s="562" t="s">
        <v>577</v>
      </c>
      <c r="C62" s="550">
        <v>0</v>
      </c>
      <c r="D62" s="550">
        <v>0</v>
      </c>
      <c r="E62" s="551">
        <f t="shared" si="4"/>
        <v>0</v>
      </c>
      <c r="F62" s="550">
        <v>0</v>
      </c>
      <c r="G62" s="550">
        <v>0</v>
      </c>
      <c r="H62" s="552">
        <f t="shared" si="5"/>
        <v>0</v>
      </c>
    </row>
    <row r="63" spans="1:8">
      <c r="A63" s="548">
        <v>29</v>
      </c>
      <c r="B63" s="460" t="s">
        <v>578</v>
      </c>
      <c r="C63" s="550">
        <f>SUM(C64:C66)</f>
        <v>0</v>
      </c>
      <c r="D63" s="550">
        <f>SUM(D64:D66)</f>
        <v>0</v>
      </c>
      <c r="E63" s="551">
        <f t="shared" si="4"/>
        <v>0</v>
      </c>
      <c r="F63" s="550">
        <f>SUM(F64:F66)</f>
        <v>0</v>
      </c>
      <c r="G63" s="550">
        <f>SUM(G64:G66)</f>
        <v>0</v>
      </c>
      <c r="H63" s="552">
        <f t="shared" si="5"/>
        <v>0</v>
      </c>
    </row>
    <row r="64" spans="1:8">
      <c r="A64" s="548">
        <v>29.1</v>
      </c>
      <c r="B64" s="463" t="s">
        <v>579</v>
      </c>
      <c r="C64" s="550">
        <v>0</v>
      </c>
      <c r="D64" s="550">
        <v>0</v>
      </c>
      <c r="E64" s="551">
        <f t="shared" si="4"/>
        <v>0</v>
      </c>
      <c r="F64" s="550">
        <v>0</v>
      </c>
      <c r="G64" s="550">
        <v>0</v>
      </c>
      <c r="H64" s="552">
        <f t="shared" si="5"/>
        <v>0</v>
      </c>
    </row>
    <row r="65" spans="1:8" ht="24.9" customHeight="1">
      <c r="A65" s="548">
        <v>29.2</v>
      </c>
      <c r="B65" s="467" t="s">
        <v>580</v>
      </c>
      <c r="C65" s="550">
        <v>0</v>
      </c>
      <c r="D65" s="550">
        <v>0</v>
      </c>
      <c r="E65" s="551">
        <f t="shared" si="4"/>
        <v>0</v>
      </c>
      <c r="F65" s="550">
        <v>0</v>
      </c>
      <c r="G65" s="550">
        <v>0</v>
      </c>
      <c r="H65" s="552">
        <f t="shared" si="5"/>
        <v>0</v>
      </c>
    </row>
    <row r="66" spans="1:8" ht="22.5" customHeight="1">
      <c r="A66" s="548">
        <v>29.3</v>
      </c>
      <c r="B66" s="467" t="s">
        <v>581</v>
      </c>
      <c r="C66" s="550">
        <v>0</v>
      </c>
      <c r="D66" s="550">
        <v>0</v>
      </c>
      <c r="E66" s="551">
        <f t="shared" si="4"/>
        <v>0</v>
      </c>
      <c r="F66" s="550">
        <v>0</v>
      </c>
      <c r="G66" s="550">
        <v>0</v>
      </c>
      <c r="H66" s="552">
        <f t="shared" si="5"/>
        <v>0</v>
      </c>
    </row>
    <row r="67" spans="1:8">
      <c r="A67" s="548">
        <v>30</v>
      </c>
      <c r="B67" s="460" t="s">
        <v>582</v>
      </c>
      <c r="C67" s="550">
        <v>-517493.88999999897</v>
      </c>
      <c r="D67" s="550">
        <v>0</v>
      </c>
      <c r="E67" s="551">
        <f t="shared" si="4"/>
        <v>-517493.88999999897</v>
      </c>
      <c r="F67" s="550">
        <v>175371.68000000005</v>
      </c>
      <c r="G67" s="550">
        <v>0</v>
      </c>
      <c r="H67" s="552">
        <f t="shared" si="5"/>
        <v>175371.68000000005</v>
      </c>
    </row>
    <row r="68" spans="1:8">
      <c r="A68" s="548">
        <v>31</v>
      </c>
      <c r="B68" s="563" t="s">
        <v>583</v>
      </c>
      <c r="C68" s="550">
        <f>SUM(C55,C56,C57,C58,C59,C62,C63,C67)</f>
        <v>7534506.1100000013</v>
      </c>
      <c r="D68" s="550">
        <f>SUM(D55,D56,D57,D58,D59,D62,D63,D67)</f>
        <v>0</v>
      </c>
      <c r="E68" s="551">
        <f t="shared" si="4"/>
        <v>7534506.1100000013</v>
      </c>
      <c r="F68" s="550">
        <f>SUM(F55,F56,F57,F58,F59,F62,F63,F67)</f>
        <v>7724779.0198979992</v>
      </c>
      <c r="G68" s="550">
        <f>SUM(G55,G56,G57,G58,G59,G62,G63,G67)</f>
        <v>0</v>
      </c>
      <c r="H68" s="552">
        <f t="shared" si="5"/>
        <v>7724779.0198979992</v>
      </c>
    </row>
    <row r="69" spans="1:8" ht="14.4" thickBot="1">
      <c r="A69" s="564">
        <v>32</v>
      </c>
      <c r="B69" s="565" t="s">
        <v>584</v>
      </c>
      <c r="C69" s="566">
        <f>SUM(C53,C68)</f>
        <v>9843704.8200000003</v>
      </c>
      <c r="D69" s="566">
        <f>SUM(D53,D68)</f>
        <v>42522513.850000009</v>
      </c>
      <c r="E69" s="567">
        <f t="shared" si="4"/>
        <v>52366218.670000009</v>
      </c>
      <c r="F69" s="566">
        <f>SUM(F53,F68)</f>
        <v>7818291.4198979996</v>
      </c>
      <c r="G69" s="566">
        <f>SUM(G53,G68)</f>
        <v>827136.84010200039</v>
      </c>
      <c r="H69" s="568">
        <f t="shared" si="5"/>
        <v>8645428.2599999998</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B19" sqref="B19"/>
    </sheetView>
  </sheetViews>
  <sheetFormatPr defaultColWidth="9.109375" defaultRowHeight="12"/>
  <cols>
    <col min="1" max="1" width="11.88671875" style="337" bestFit="1" customWidth="1"/>
    <col min="2" max="2" width="93.44140625" style="337" customWidth="1"/>
    <col min="3" max="3" width="14.6640625" style="337" customWidth="1"/>
    <col min="4" max="5" width="16.109375" style="337" customWidth="1"/>
    <col min="6" max="6" width="16.109375" style="356" customWidth="1"/>
    <col min="7" max="7" width="25.109375" style="356" customWidth="1"/>
    <col min="8" max="8" width="16.109375" style="337" customWidth="1"/>
    <col min="9" max="11" width="16.109375" style="356" customWidth="1"/>
    <col min="12" max="12" width="26.109375" style="356" customWidth="1"/>
    <col min="13" max="16384" width="9.109375" style="337"/>
  </cols>
  <sheetData>
    <row r="1" spans="1:12" ht="13.8">
      <c r="A1" s="285" t="s">
        <v>30</v>
      </c>
      <c r="B1" s="324" t="str">
        <f>'Info '!C2</f>
        <v>JSC Pave Bank Georgia</v>
      </c>
      <c r="F1" s="337"/>
      <c r="G1" s="337"/>
      <c r="I1" s="337"/>
      <c r="J1" s="337"/>
      <c r="K1" s="337"/>
      <c r="L1" s="337"/>
    </row>
    <row r="2" spans="1:12">
      <c r="A2" s="285" t="s">
        <v>31</v>
      </c>
      <c r="B2" s="323">
        <f>'1. key ratios '!B2</f>
        <v>45838</v>
      </c>
      <c r="F2" s="337"/>
      <c r="G2" s="337"/>
      <c r="I2" s="337"/>
      <c r="J2" s="337"/>
      <c r="K2" s="337"/>
      <c r="L2" s="337"/>
    </row>
    <row r="3" spans="1:12">
      <c r="A3" s="286" t="s">
        <v>466</v>
      </c>
      <c r="F3" s="337"/>
      <c r="G3" s="337"/>
      <c r="I3" s="337"/>
      <c r="J3" s="337"/>
      <c r="K3" s="337"/>
      <c r="L3" s="337"/>
    </row>
    <row r="4" spans="1:12">
      <c r="F4" s="337"/>
      <c r="G4" s="337"/>
      <c r="I4" s="337"/>
      <c r="J4" s="337"/>
      <c r="K4" s="337"/>
      <c r="L4" s="337"/>
    </row>
    <row r="5" spans="1:12" ht="37.5" customHeight="1">
      <c r="A5" s="746" t="s">
        <v>483</v>
      </c>
      <c r="B5" s="747"/>
      <c r="C5" s="792" t="s">
        <v>467</v>
      </c>
      <c r="D5" s="793"/>
      <c r="E5" s="793"/>
      <c r="F5" s="793"/>
      <c r="G5" s="793"/>
      <c r="H5" s="792" t="s">
        <v>627</v>
      </c>
      <c r="I5" s="794"/>
      <c r="J5" s="794"/>
      <c r="K5" s="794"/>
      <c r="L5" s="795"/>
    </row>
    <row r="6" spans="1:12" ht="39.6" customHeight="1">
      <c r="A6" s="750"/>
      <c r="B6" s="751"/>
      <c r="C6" s="288"/>
      <c r="D6" s="335" t="s">
        <v>648</v>
      </c>
      <c r="E6" s="335" t="s">
        <v>647</v>
      </c>
      <c r="F6" s="335" t="s">
        <v>646</v>
      </c>
      <c r="G6" s="335" t="s">
        <v>645</v>
      </c>
      <c r="H6" s="357"/>
      <c r="I6" s="335" t="s">
        <v>648</v>
      </c>
      <c r="J6" s="335" t="s">
        <v>647</v>
      </c>
      <c r="K6" s="335" t="s">
        <v>646</v>
      </c>
      <c r="L6" s="335" t="s">
        <v>645</v>
      </c>
    </row>
    <row r="7" spans="1:12">
      <c r="A7" s="326">
        <v>1</v>
      </c>
      <c r="B7" s="341" t="s">
        <v>486</v>
      </c>
      <c r="C7" s="341"/>
      <c r="D7" s="326"/>
      <c r="E7" s="326"/>
      <c r="F7" s="399"/>
      <c r="G7" s="399"/>
      <c r="H7" s="326"/>
      <c r="I7" s="399"/>
      <c r="J7" s="399"/>
      <c r="K7" s="399"/>
      <c r="L7" s="399"/>
    </row>
    <row r="8" spans="1:12">
      <c r="A8" s="326">
        <v>2</v>
      </c>
      <c r="B8" s="341" t="s">
        <v>399</v>
      </c>
      <c r="C8" s="341"/>
      <c r="D8" s="326"/>
      <c r="E8" s="326"/>
      <c r="F8" s="334"/>
      <c r="G8" s="334"/>
      <c r="H8" s="326"/>
      <c r="I8" s="334"/>
      <c r="J8" s="334"/>
      <c r="K8" s="334"/>
      <c r="L8" s="334"/>
    </row>
    <row r="9" spans="1:12">
      <c r="A9" s="326">
        <v>3</v>
      </c>
      <c r="B9" s="341" t="s">
        <v>400</v>
      </c>
      <c r="C9" s="341"/>
      <c r="D9" s="326"/>
      <c r="E9" s="326"/>
      <c r="F9" s="336"/>
      <c r="G9" s="336"/>
      <c r="H9" s="326"/>
      <c r="I9" s="336"/>
      <c r="J9" s="336"/>
      <c r="K9" s="336"/>
      <c r="L9" s="336"/>
    </row>
    <row r="10" spans="1:12">
      <c r="A10" s="326">
        <v>4</v>
      </c>
      <c r="B10" s="341" t="s">
        <v>487</v>
      </c>
      <c r="C10" s="341"/>
      <c r="D10" s="326"/>
      <c r="E10" s="326"/>
      <c r="F10" s="336"/>
      <c r="G10" s="336"/>
      <c r="H10" s="326"/>
      <c r="I10" s="336"/>
      <c r="J10" s="336"/>
      <c r="K10" s="336"/>
      <c r="L10" s="336"/>
    </row>
    <row r="11" spans="1:12">
      <c r="A11" s="326">
        <v>5</v>
      </c>
      <c r="B11" s="341" t="s">
        <v>401</v>
      </c>
      <c r="C11" s="341"/>
      <c r="D11" s="326"/>
      <c r="E11" s="326"/>
      <c r="F11" s="336"/>
      <c r="G11" s="336"/>
      <c r="H11" s="326"/>
      <c r="I11" s="336"/>
      <c r="J11" s="336"/>
      <c r="K11" s="336"/>
      <c r="L11" s="336"/>
    </row>
    <row r="12" spans="1:12">
      <c r="A12" s="326">
        <v>6</v>
      </c>
      <c r="B12" s="341" t="s">
        <v>402</v>
      </c>
      <c r="C12" s="341"/>
      <c r="D12" s="326"/>
      <c r="E12" s="326"/>
      <c r="F12" s="336"/>
      <c r="G12" s="336"/>
      <c r="H12" s="326"/>
      <c r="I12" s="336"/>
      <c r="J12" s="336"/>
      <c r="K12" s="336"/>
      <c r="L12" s="336"/>
    </row>
    <row r="13" spans="1:12">
      <c r="A13" s="326">
        <v>7</v>
      </c>
      <c r="B13" s="341" t="s">
        <v>403</v>
      </c>
      <c r="C13" s="341"/>
      <c r="D13" s="326"/>
      <c r="E13" s="326"/>
      <c r="F13" s="336"/>
      <c r="G13" s="336"/>
      <c r="H13" s="326"/>
      <c r="I13" s="336"/>
      <c r="J13" s="336"/>
      <c r="K13" s="336"/>
      <c r="L13" s="336"/>
    </row>
    <row r="14" spans="1:12">
      <c r="A14" s="326">
        <v>8</v>
      </c>
      <c r="B14" s="341" t="s">
        <v>404</v>
      </c>
      <c r="C14" s="341"/>
      <c r="D14" s="326"/>
      <c r="E14" s="326"/>
      <c r="F14" s="336"/>
      <c r="G14" s="336"/>
      <c r="H14" s="326"/>
      <c r="I14" s="336"/>
      <c r="J14" s="336"/>
      <c r="K14" s="336"/>
      <c r="L14" s="336"/>
    </row>
    <row r="15" spans="1:12">
      <c r="A15" s="326">
        <v>9</v>
      </c>
      <c r="B15" s="341" t="s">
        <v>405</v>
      </c>
      <c r="C15" s="341"/>
      <c r="D15" s="326"/>
      <c r="E15" s="326"/>
      <c r="F15" s="336"/>
      <c r="G15" s="336"/>
      <c r="H15" s="326"/>
      <c r="I15" s="336"/>
      <c r="J15" s="336"/>
      <c r="K15" s="336"/>
      <c r="L15" s="336"/>
    </row>
    <row r="16" spans="1:12">
      <c r="A16" s="326">
        <v>10</v>
      </c>
      <c r="B16" s="341" t="s">
        <v>406</v>
      </c>
      <c r="C16" s="341"/>
      <c r="D16" s="326"/>
      <c r="E16" s="326"/>
      <c r="F16" s="336"/>
      <c r="G16" s="336"/>
      <c r="H16" s="326"/>
      <c r="I16" s="336"/>
      <c r="J16" s="336"/>
      <c r="K16" s="336"/>
      <c r="L16" s="336"/>
    </row>
    <row r="17" spans="1:12">
      <c r="A17" s="326">
        <v>11</v>
      </c>
      <c r="B17" s="341" t="s">
        <v>407</v>
      </c>
      <c r="C17" s="341"/>
      <c r="D17" s="326"/>
      <c r="E17" s="326"/>
      <c r="F17" s="336"/>
      <c r="G17" s="336"/>
      <c r="H17" s="326"/>
      <c r="I17" s="336"/>
      <c r="J17" s="336"/>
      <c r="K17" s="336"/>
      <c r="L17" s="336"/>
    </row>
    <row r="18" spans="1:12">
      <c r="A18" s="326">
        <v>12</v>
      </c>
      <c r="B18" s="341" t="s">
        <v>408</v>
      </c>
      <c r="C18" s="341"/>
      <c r="D18" s="326"/>
      <c r="E18" s="326"/>
      <c r="F18" s="336"/>
      <c r="G18" s="336"/>
      <c r="H18" s="326"/>
      <c r="I18" s="336"/>
      <c r="J18" s="336"/>
      <c r="K18" s="336"/>
      <c r="L18" s="336"/>
    </row>
    <row r="19" spans="1:12">
      <c r="A19" s="326">
        <v>13</v>
      </c>
      <c r="B19" s="341" t="s">
        <v>409</v>
      </c>
      <c r="C19" s="341"/>
      <c r="D19" s="326"/>
      <c r="E19" s="326"/>
      <c r="F19" s="336"/>
      <c r="G19" s="336"/>
      <c r="H19" s="326"/>
      <c r="I19" s="336"/>
      <c r="J19" s="336"/>
      <c r="K19" s="336"/>
      <c r="L19" s="336"/>
    </row>
    <row r="20" spans="1:12">
      <c r="A20" s="326">
        <v>14</v>
      </c>
      <c r="B20" s="341" t="s">
        <v>410</v>
      </c>
      <c r="C20" s="341"/>
      <c r="D20" s="326"/>
      <c r="E20" s="326"/>
      <c r="F20" s="336"/>
      <c r="G20" s="336"/>
      <c r="H20" s="326"/>
      <c r="I20" s="336"/>
      <c r="J20" s="336"/>
      <c r="K20" s="336"/>
      <c r="L20" s="336"/>
    </row>
    <row r="21" spans="1:12">
      <c r="A21" s="326">
        <v>15</v>
      </c>
      <c r="B21" s="341" t="s">
        <v>411</v>
      </c>
      <c r="C21" s="341"/>
      <c r="D21" s="326"/>
      <c r="E21" s="326"/>
      <c r="F21" s="336"/>
      <c r="G21" s="336"/>
      <c r="H21" s="326"/>
      <c r="I21" s="336"/>
      <c r="J21" s="336"/>
      <c r="K21" s="336"/>
      <c r="L21" s="336"/>
    </row>
    <row r="22" spans="1:12">
      <c r="A22" s="326">
        <v>16</v>
      </c>
      <c r="B22" s="341" t="s">
        <v>412</v>
      </c>
      <c r="C22" s="341"/>
      <c r="D22" s="326"/>
      <c r="E22" s="326"/>
      <c r="F22" s="336"/>
      <c r="G22" s="336"/>
      <c r="H22" s="326"/>
      <c r="I22" s="336"/>
      <c r="J22" s="336"/>
      <c r="K22" s="336"/>
      <c r="L22" s="336"/>
    </row>
    <row r="23" spans="1:12">
      <c r="A23" s="326">
        <v>17</v>
      </c>
      <c r="B23" s="341" t="s">
        <v>490</v>
      </c>
      <c r="C23" s="341"/>
      <c r="D23" s="326"/>
      <c r="E23" s="326"/>
      <c r="F23" s="336"/>
      <c r="G23" s="336"/>
      <c r="H23" s="326"/>
      <c r="I23" s="336"/>
      <c r="J23" s="336"/>
      <c r="K23" s="336"/>
      <c r="L23" s="336"/>
    </row>
    <row r="24" spans="1:12">
      <c r="A24" s="326">
        <v>18</v>
      </c>
      <c r="B24" s="341" t="s">
        <v>413</v>
      </c>
      <c r="C24" s="341"/>
      <c r="D24" s="326"/>
      <c r="E24" s="326"/>
      <c r="F24" s="336"/>
      <c r="G24" s="336"/>
      <c r="H24" s="326"/>
      <c r="I24" s="336"/>
      <c r="J24" s="336"/>
      <c r="K24" s="336"/>
      <c r="L24" s="336"/>
    </row>
    <row r="25" spans="1:12">
      <c r="A25" s="326">
        <v>19</v>
      </c>
      <c r="B25" s="341" t="s">
        <v>414</v>
      </c>
      <c r="C25" s="341"/>
      <c r="D25" s="326"/>
      <c r="E25" s="326"/>
      <c r="F25" s="336"/>
      <c r="G25" s="336"/>
      <c r="H25" s="326"/>
      <c r="I25" s="336"/>
      <c r="J25" s="336"/>
      <c r="K25" s="336"/>
      <c r="L25" s="336"/>
    </row>
    <row r="26" spans="1:12">
      <c r="A26" s="326">
        <v>20</v>
      </c>
      <c r="B26" s="341" t="s">
        <v>489</v>
      </c>
      <c r="C26" s="341"/>
      <c r="D26" s="326"/>
      <c r="E26" s="326"/>
      <c r="F26" s="336"/>
      <c r="G26" s="336"/>
      <c r="H26" s="326"/>
      <c r="I26" s="336"/>
      <c r="J26" s="336"/>
      <c r="K26" s="336"/>
      <c r="L26" s="336"/>
    </row>
    <row r="27" spans="1:12">
      <c r="A27" s="326">
        <v>21</v>
      </c>
      <c r="B27" s="341" t="s">
        <v>415</v>
      </c>
      <c r="C27" s="341"/>
      <c r="D27" s="326"/>
      <c r="E27" s="326"/>
      <c r="F27" s="336"/>
      <c r="G27" s="336"/>
      <c r="H27" s="326"/>
      <c r="I27" s="336"/>
      <c r="J27" s="336"/>
      <c r="K27" s="336"/>
      <c r="L27" s="336"/>
    </row>
    <row r="28" spans="1:12">
      <c r="A28" s="326">
        <v>22</v>
      </c>
      <c r="B28" s="341" t="s">
        <v>416</v>
      </c>
      <c r="C28" s="341"/>
      <c r="D28" s="326"/>
      <c r="E28" s="326"/>
      <c r="F28" s="336"/>
      <c r="G28" s="336"/>
      <c r="H28" s="326"/>
      <c r="I28" s="336"/>
      <c r="J28" s="336"/>
      <c r="K28" s="336"/>
      <c r="L28" s="336"/>
    </row>
    <row r="29" spans="1:12">
      <c r="A29" s="326">
        <v>23</v>
      </c>
      <c r="B29" s="341" t="s">
        <v>417</v>
      </c>
      <c r="C29" s="341"/>
      <c r="D29" s="326"/>
      <c r="E29" s="326"/>
      <c r="F29" s="336"/>
      <c r="G29" s="336"/>
      <c r="H29" s="326"/>
      <c r="I29" s="336"/>
      <c r="J29" s="336"/>
      <c r="K29" s="336"/>
      <c r="L29" s="336"/>
    </row>
    <row r="30" spans="1:12">
      <c r="A30" s="326">
        <v>24</v>
      </c>
      <c r="B30" s="341" t="s">
        <v>488</v>
      </c>
      <c r="C30" s="341"/>
      <c r="D30" s="326"/>
      <c r="E30" s="326"/>
      <c r="F30" s="336"/>
      <c r="G30" s="336"/>
      <c r="H30" s="326"/>
      <c r="I30" s="336"/>
      <c r="J30" s="336"/>
      <c r="K30" s="336"/>
      <c r="L30" s="336"/>
    </row>
    <row r="31" spans="1:12">
      <c r="A31" s="326">
        <v>25</v>
      </c>
      <c r="B31" s="341" t="s">
        <v>418</v>
      </c>
      <c r="C31" s="341"/>
      <c r="D31" s="326"/>
      <c r="E31" s="326"/>
      <c r="F31" s="336"/>
      <c r="G31" s="336"/>
      <c r="H31" s="326"/>
      <c r="I31" s="336"/>
      <c r="J31" s="336"/>
      <c r="K31" s="336"/>
      <c r="L31" s="336"/>
    </row>
    <row r="32" spans="1:12">
      <c r="A32" s="326">
        <v>26</v>
      </c>
      <c r="B32" s="341" t="s">
        <v>485</v>
      </c>
      <c r="C32" s="341"/>
      <c r="D32" s="326"/>
      <c r="E32" s="326"/>
      <c r="F32" s="336"/>
      <c r="G32" s="336"/>
      <c r="H32" s="326"/>
      <c r="I32" s="336"/>
      <c r="J32" s="336"/>
      <c r="K32" s="336"/>
      <c r="L32" s="336"/>
    </row>
    <row r="33" spans="1:12">
      <c r="A33" s="326">
        <v>27</v>
      </c>
      <c r="B33" s="398" t="s">
        <v>64</v>
      </c>
      <c r="C33" s="398"/>
      <c r="D33" s="326"/>
      <c r="E33" s="326"/>
      <c r="F33" s="336"/>
      <c r="G33" s="336"/>
      <c r="H33" s="326"/>
      <c r="I33" s="336"/>
      <c r="J33" s="336"/>
      <c r="K33" s="336"/>
      <c r="L33" s="336"/>
    </row>
    <row r="35" spans="1:12">
      <c r="B35" s="397"/>
      <c r="C35" s="397"/>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B19" sqref="B19"/>
    </sheetView>
  </sheetViews>
  <sheetFormatPr defaultColWidth="8.88671875" defaultRowHeight="12"/>
  <cols>
    <col min="1" max="1" width="11.88671875" style="400" bestFit="1" customWidth="1"/>
    <col min="2" max="2" width="68.88671875" style="400" customWidth="1"/>
    <col min="3" max="11" width="28.109375" style="400" customWidth="1"/>
    <col min="12" max="16384" width="8.88671875" style="400"/>
  </cols>
  <sheetData>
    <row r="1" spans="1:11" s="337" customFormat="1" ht="13.8">
      <c r="A1" s="285" t="s">
        <v>30</v>
      </c>
      <c r="B1" s="324" t="str">
        <f>'Info '!C2</f>
        <v>JSC Pave Bank Georgia</v>
      </c>
    </row>
    <row r="2" spans="1:11" s="337" customFormat="1">
      <c r="A2" s="285" t="s">
        <v>31</v>
      </c>
      <c r="B2" s="323">
        <f>'1. key ratios '!B2</f>
        <v>45838</v>
      </c>
    </row>
    <row r="3" spans="1:11" s="337" customFormat="1">
      <c r="A3" s="286" t="s">
        <v>468</v>
      </c>
    </row>
    <row r="4" spans="1:11">
      <c r="C4" s="404" t="s">
        <v>662</v>
      </c>
      <c r="D4" s="404" t="s">
        <v>661</v>
      </c>
      <c r="E4" s="404" t="s">
        <v>660</v>
      </c>
      <c r="F4" s="404" t="s">
        <v>659</v>
      </c>
      <c r="G4" s="404" t="s">
        <v>658</v>
      </c>
      <c r="H4" s="404" t="s">
        <v>657</v>
      </c>
      <c r="I4" s="404" t="s">
        <v>656</v>
      </c>
      <c r="J4" s="404" t="s">
        <v>655</v>
      </c>
      <c r="K4" s="404" t="s">
        <v>654</v>
      </c>
    </row>
    <row r="5" spans="1:11" ht="104.1" customHeight="1">
      <c r="A5" s="796" t="s">
        <v>653</v>
      </c>
      <c r="B5" s="797"/>
      <c r="C5" s="403" t="s">
        <v>469</v>
      </c>
      <c r="D5" s="403" t="s">
        <v>470</v>
      </c>
      <c r="E5" s="403" t="s">
        <v>471</v>
      </c>
      <c r="F5" s="403" t="s">
        <v>472</v>
      </c>
      <c r="G5" s="403" t="s">
        <v>473</v>
      </c>
      <c r="H5" s="403" t="s">
        <v>474</v>
      </c>
      <c r="I5" s="403" t="s">
        <v>475</v>
      </c>
      <c r="J5" s="403" t="s">
        <v>476</v>
      </c>
      <c r="K5" s="403" t="s">
        <v>477</v>
      </c>
    </row>
    <row r="6" spans="1:11">
      <c r="A6" s="326">
        <v>1</v>
      </c>
      <c r="B6" s="326" t="s">
        <v>437</v>
      </c>
      <c r="C6" s="326"/>
      <c r="D6" s="326"/>
      <c r="E6" s="326"/>
      <c r="F6" s="326"/>
      <c r="G6" s="326"/>
      <c r="H6" s="326"/>
      <c r="I6" s="326"/>
      <c r="J6" s="326"/>
      <c r="K6" s="326"/>
    </row>
    <row r="7" spans="1:11">
      <c r="A7" s="326">
        <v>2</v>
      </c>
      <c r="B7" s="326" t="s">
        <v>478</v>
      </c>
      <c r="C7" s="326"/>
      <c r="D7" s="326"/>
      <c r="E7" s="326"/>
      <c r="F7" s="326"/>
      <c r="G7" s="326"/>
      <c r="H7" s="326"/>
      <c r="I7" s="326"/>
      <c r="J7" s="326"/>
      <c r="K7" s="326"/>
    </row>
    <row r="8" spans="1:11">
      <c r="A8" s="326">
        <v>3</v>
      </c>
      <c r="B8" s="326" t="s">
        <v>445</v>
      </c>
      <c r="C8" s="326"/>
      <c r="D8" s="326"/>
      <c r="E8" s="326"/>
      <c r="F8" s="326"/>
      <c r="G8" s="326"/>
      <c r="H8" s="326"/>
      <c r="I8" s="326"/>
      <c r="J8" s="326"/>
      <c r="K8" s="326"/>
    </row>
    <row r="9" spans="1:11">
      <c r="A9" s="326">
        <v>4</v>
      </c>
      <c r="B9" s="346" t="s">
        <v>479</v>
      </c>
      <c r="C9" s="402"/>
      <c r="D9" s="402"/>
      <c r="E9" s="402"/>
      <c r="F9" s="402"/>
      <c r="G9" s="402"/>
      <c r="H9" s="402"/>
      <c r="I9" s="402"/>
      <c r="J9" s="402"/>
      <c r="K9" s="402"/>
    </row>
    <row r="10" spans="1:11">
      <c r="A10" s="326">
        <v>5</v>
      </c>
      <c r="B10" s="346" t="s">
        <v>480</v>
      </c>
      <c r="C10" s="402"/>
      <c r="D10" s="402"/>
      <c r="E10" s="402"/>
      <c r="F10" s="402"/>
      <c r="G10" s="402"/>
      <c r="H10" s="402"/>
      <c r="I10" s="402"/>
      <c r="J10" s="402"/>
      <c r="K10" s="402"/>
    </row>
    <row r="11" spans="1:11">
      <c r="A11" s="326">
        <v>6</v>
      </c>
      <c r="B11" s="346" t="s">
        <v>481</v>
      </c>
      <c r="C11" s="402"/>
      <c r="D11" s="402"/>
      <c r="E11" s="402"/>
      <c r="F11" s="402"/>
      <c r="G11" s="402"/>
      <c r="H11" s="402"/>
      <c r="I11" s="402"/>
      <c r="J11" s="402"/>
      <c r="K11" s="402"/>
    </row>
    <row r="13" spans="1:11" ht="13.8">
      <c r="B13" s="401"/>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B1" sqref="B1"/>
    </sheetView>
  </sheetViews>
  <sheetFormatPr defaultColWidth="8.88671875" defaultRowHeight="14.4"/>
  <cols>
    <col min="1" max="1" width="10" style="405" bestFit="1" customWidth="1"/>
    <col min="2" max="2" width="71.88671875" style="405" customWidth="1"/>
    <col min="3" max="3" width="10.6640625" style="405" bestFit="1" customWidth="1"/>
    <col min="4" max="7" width="15.44140625" style="405" customWidth="1"/>
    <col min="8" max="8" width="10.6640625" style="405" bestFit="1" customWidth="1"/>
    <col min="9" max="12" width="17.109375" style="405" customWidth="1"/>
    <col min="13" max="13" width="10.6640625" style="405" bestFit="1" customWidth="1"/>
    <col min="14" max="17" width="16.109375" style="405" customWidth="1"/>
    <col min="18" max="18" width="12.109375" style="405" bestFit="1" customWidth="1"/>
    <col min="19" max="19" width="46.88671875" style="405" bestFit="1" customWidth="1"/>
    <col min="20" max="20" width="43.44140625" style="405" bestFit="1" customWidth="1"/>
    <col min="21" max="21" width="45.88671875" style="405" bestFit="1" customWidth="1"/>
    <col min="22" max="22" width="43.33203125" style="405" bestFit="1" customWidth="1"/>
    <col min="23" max="16384" width="8.88671875" style="405"/>
  </cols>
  <sheetData>
    <row r="1" spans="1:22">
      <c r="A1" s="285" t="s">
        <v>30</v>
      </c>
      <c r="B1" s="324" t="str">
        <f>'Info '!C2</f>
        <v>JSC Pave Bank Georgia</v>
      </c>
    </row>
    <row r="2" spans="1:22">
      <c r="A2" s="285" t="s">
        <v>31</v>
      </c>
      <c r="B2" s="323">
        <f>'1. key ratios '!B2</f>
        <v>45838</v>
      </c>
    </row>
    <row r="3" spans="1:22">
      <c r="A3" s="286" t="s">
        <v>496</v>
      </c>
      <c r="B3" s="337"/>
    </row>
    <row r="4" spans="1:22">
      <c r="A4" s="286"/>
      <c r="B4" s="337"/>
    </row>
    <row r="5" spans="1:22" ht="24" customHeight="1">
      <c r="A5" s="798" t="s">
        <v>497</v>
      </c>
      <c r="B5" s="799"/>
      <c r="C5" s="803" t="s">
        <v>663</v>
      </c>
      <c r="D5" s="803"/>
      <c r="E5" s="803"/>
      <c r="F5" s="803"/>
      <c r="G5" s="803"/>
      <c r="H5" s="803" t="s">
        <v>515</v>
      </c>
      <c r="I5" s="803"/>
      <c r="J5" s="803"/>
      <c r="K5" s="803"/>
      <c r="L5" s="803"/>
      <c r="M5" s="803" t="s">
        <v>627</v>
      </c>
      <c r="N5" s="803"/>
      <c r="O5" s="803"/>
      <c r="P5" s="803"/>
      <c r="Q5" s="803"/>
      <c r="R5" s="802" t="s">
        <v>498</v>
      </c>
      <c r="S5" s="802" t="s">
        <v>512</v>
      </c>
      <c r="T5" s="802" t="s">
        <v>513</v>
      </c>
      <c r="U5" s="802" t="s">
        <v>672</v>
      </c>
      <c r="V5" s="802" t="s">
        <v>673</v>
      </c>
    </row>
    <row r="6" spans="1:22" ht="36" customHeight="1">
      <c r="A6" s="800"/>
      <c r="B6" s="801"/>
      <c r="C6" s="415"/>
      <c r="D6" s="335" t="s">
        <v>648</v>
      </c>
      <c r="E6" s="335" t="s">
        <v>647</v>
      </c>
      <c r="F6" s="335" t="s">
        <v>646</v>
      </c>
      <c r="G6" s="335" t="s">
        <v>645</v>
      </c>
      <c r="H6" s="415"/>
      <c r="I6" s="335" t="s">
        <v>648</v>
      </c>
      <c r="J6" s="335" t="s">
        <v>647</v>
      </c>
      <c r="K6" s="335" t="s">
        <v>646</v>
      </c>
      <c r="L6" s="335" t="s">
        <v>645</v>
      </c>
      <c r="M6" s="415"/>
      <c r="N6" s="335" t="s">
        <v>648</v>
      </c>
      <c r="O6" s="335" t="s">
        <v>647</v>
      </c>
      <c r="P6" s="335" t="s">
        <v>646</v>
      </c>
      <c r="Q6" s="335" t="s">
        <v>645</v>
      </c>
      <c r="R6" s="802"/>
      <c r="S6" s="802"/>
      <c r="T6" s="802"/>
      <c r="U6" s="802"/>
      <c r="V6" s="802"/>
    </row>
    <row r="7" spans="1:22">
      <c r="A7" s="409">
        <v>1</v>
      </c>
      <c r="B7" s="414" t="s">
        <v>506</v>
      </c>
      <c r="C7" s="402"/>
      <c r="D7" s="402"/>
      <c r="E7" s="402"/>
      <c r="F7" s="402"/>
      <c r="G7" s="402"/>
      <c r="H7" s="402"/>
      <c r="I7" s="402"/>
      <c r="J7" s="402"/>
      <c r="K7" s="402"/>
      <c r="L7" s="402"/>
      <c r="M7" s="402"/>
      <c r="N7" s="402"/>
      <c r="O7" s="402"/>
      <c r="P7" s="402"/>
      <c r="Q7" s="402"/>
      <c r="R7" s="402"/>
      <c r="S7" s="402"/>
      <c r="T7" s="402"/>
      <c r="U7" s="402"/>
      <c r="V7" s="402"/>
    </row>
    <row r="8" spans="1:22">
      <c r="A8" s="409">
        <v>2</v>
      </c>
      <c r="B8" s="413" t="s">
        <v>505</v>
      </c>
      <c r="C8" s="402"/>
      <c r="D8" s="402"/>
      <c r="E8" s="402"/>
      <c r="F8" s="402"/>
      <c r="G8" s="402"/>
      <c r="H8" s="402"/>
      <c r="I8" s="402"/>
      <c r="J8" s="402"/>
      <c r="K8" s="402"/>
      <c r="L8" s="402"/>
      <c r="M8" s="402"/>
      <c r="N8" s="402"/>
      <c r="O8" s="402"/>
      <c r="P8" s="402"/>
      <c r="Q8" s="402"/>
      <c r="R8" s="402"/>
      <c r="S8" s="402"/>
      <c r="T8" s="402"/>
      <c r="U8" s="402"/>
      <c r="V8" s="402"/>
    </row>
    <row r="9" spans="1:22">
      <c r="A9" s="409">
        <v>3</v>
      </c>
      <c r="B9" s="413" t="s">
        <v>504</v>
      </c>
      <c r="C9" s="402"/>
      <c r="D9" s="402"/>
      <c r="E9" s="402"/>
      <c r="F9" s="402"/>
      <c r="G9" s="402"/>
      <c r="H9" s="402"/>
      <c r="I9" s="402"/>
      <c r="J9" s="402"/>
      <c r="K9" s="402"/>
      <c r="L9" s="402"/>
      <c r="M9" s="402"/>
      <c r="N9" s="402"/>
      <c r="O9" s="402"/>
      <c r="P9" s="402"/>
      <c r="Q9" s="402"/>
      <c r="R9" s="402"/>
      <c r="S9" s="402"/>
      <c r="T9" s="402"/>
      <c r="U9" s="402"/>
      <c r="V9" s="402"/>
    </row>
    <row r="10" spans="1:22">
      <c r="A10" s="409">
        <v>4</v>
      </c>
      <c r="B10" s="413" t="s">
        <v>503</v>
      </c>
      <c r="C10" s="402"/>
      <c r="D10" s="402"/>
      <c r="E10" s="402"/>
      <c r="F10" s="402"/>
      <c r="G10" s="402"/>
      <c r="H10" s="402"/>
      <c r="I10" s="402"/>
      <c r="J10" s="402"/>
      <c r="K10" s="402"/>
      <c r="L10" s="402"/>
      <c r="M10" s="402"/>
      <c r="N10" s="402"/>
      <c r="O10" s="402"/>
      <c r="P10" s="402"/>
      <c r="Q10" s="402"/>
      <c r="R10" s="402"/>
      <c r="S10" s="402"/>
      <c r="T10" s="402"/>
      <c r="U10" s="402"/>
      <c r="V10" s="402"/>
    </row>
    <row r="11" spans="1:22">
      <c r="A11" s="409">
        <v>5</v>
      </c>
      <c r="B11" s="413" t="s">
        <v>502</v>
      </c>
      <c r="C11" s="402"/>
      <c r="D11" s="402"/>
      <c r="E11" s="402"/>
      <c r="F11" s="402"/>
      <c r="G11" s="402"/>
      <c r="H11" s="402"/>
      <c r="I11" s="402"/>
      <c r="J11" s="402"/>
      <c r="K11" s="402"/>
      <c r="L11" s="402"/>
      <c r="M11" s="402"/>
      <c r="N11" s="402"/>
      <c r="O11" s="402"/>
      <c r="P11" s="402"/>
      <c r="Q11" s="402"/>
      <c r="R11" s="402"/>
      <c r="S11" s="402"/>
      <c r="T11" s="402"/>
      <c r="U11" s="402"/>
      <c r="V11" s="402"/>
    </row>
    <row r="12" spans="1:22">
      <c r="A12" s="409">
        <v>6</v>
      </c>
      <c r="B12" s="413" t="s">
        <v>501</v>
      </c>
      <c r="C12" s="402"/>
      <c r="D12" s="402"/>
      <c r="E12" s="402"/>
      <c r="F12" s="402"/>
      <c r="G12" s="402"/>
      <c r="H12" s="402"/>
      <c r="I12" s="402"/>
      <c r="J12" s="402"/>
      <c r="K12" s="402"/>
      <c r="L12" s="402"/>
      <c r="M12" s="402"/>
      <c r="N12" s="402"/>
      <c r="O12" s="402"/>
      <c r="P12" s="402"/>
      <c r="Q12" s="402"/>
      <c r="R12" s="402"/>
      <c r="S12" s="402"/>
      <c r="T12" s="402"/>
      <c r="U12" s="402"/>
      <c r="V12" s="402"/>
    </row>
    <row r="13" spans="1:22">
      <c r="A13" s="409">
        <v>7</v>
      </c>
      <c r="B13" s="413" t="s">
        <v>500</v>
      </c>
      <c r="C13" s="402"/>
      <c r="D13" s="402"/>
      <c r="E13" s="402"/>
      <c r="F13" s="402"/>
      <c r="G13" s="402"/>
      <c r="H13" s="402"/>
      <c r="I13" s="402"/>
      <c r="J13" s="402"/>
      <c r="K13" s="402"/>
      <c r="L13" s="402"/>
      <c r="M13" s="402"/>
      <c r="N13" s="402"/>
      <c r="O13" s="402"/>
      <c r="P13" s="402"/>
      <c r="Q13" s="402"/>
      <c r="R13" s="402"/>
      <c r="S13" s="402"/>
      <c r="T13" s="402"/>
      <c r="U13" s="402"/>
      <c r="V13" s="402"/>
    </row>
    <row r="14" spans="1:22">
      <c r="A14" s="407">
        <v>7.1</v>
      </c>
      <c r="B14" s="406" t="s">
        <v>509</v>
      </c>
      <c r="C14" s="402"/>
      <c r="D14" s="402"/>
      <c r="E14" s="402"/>
      <c r="F14" s="402"/>
      <c r="G14" s="402"/>
      <c r="H14" s="402"/>
      <c r="I14" s="402"/>
      <c r="J14" s="402"/>
      <c r="K14" s="402"/>
      <c r="L14" s="402"/>
      <c r="M14" s="402"/>
      <c r="N14" s="402"/>
      <c r="O14" s="402"/>
      <c r="P14" s="402"/>
      <c r="Q14" s="402"/>
      <c r="R14" s="402"/>
      <c r="S14" s="402"/>
      <c r="T14" s="402"/>
      <c r="U14" s="402"/>
      <c r="V14" s="402"/>
    </row>
    <row r="15" spans="1:22">
      <c r="A15" s="407">
        <v>7.2</v>
      </c>
      <c r="B15" s="406" t="s">
        <v>511</v>
      </c>
      <c r="C15" s="402"/>
      <c r="D15" s="402"/>
      <c r="E15" s="402"/>
      <c r="F15" s="402"/>
      <c r="G15" s="402"/>
      <c r="H15" s="402"/>
      <c r="I15" s="402"/>
      <c r="J15" s="402"/>
      <c r="K15" s="402"/>
      <c r="L15" s="402"/>
      <c r="M15" s="402"/>
      <c r="N15" s="402"/>
      <c r="O15" s="402"/>
      <c r="P15" s="402"/>
      <c r="Q15" s="402"/>
      <c r="R15" s="402"/>
      <c r="S15" s="402"/>
      <c r="T15" s="402"/>
      <c r="U15" s="402"/>
      <c r="V15" s="402"/>
    </row>
    <row r="16" spans="1:22">
      <c r="A16" s="407">
        <v>7.3</v>
      </c>
      <c r="B16" s="406" t="s">
        <v>508</v>
      </c>
      <c r="C16" s="402"/>
      <c r="D16" s="402"/>
      <c r="E16" s="402"/>
      <c r="F16" s="402"/>
      <c r="G16" s="402"/>
      <c r="H16" s="402"/>
      <c r="I16" s="402"/>
      <c r="J16" s="402"/>
      <c r="K16" s="402"/>
      <c r="L16" s="402"/>
      <c r="M16" s="402"/>
      <c r="N16" s="402"/>
      <c r="O16" s="402"/>
      <c r="P16" s="402"/>
      <c r="Q16" s="402"/>
      <c r="R16" s="402"/>
      <c r="S16" s="402"/>
      <c r="T16" s="402"/>
      <c r="U16" s="402"/>
      <c r="V16" s="402"/>
    </row>
    <row r="17" spans="1:22">
      <c r="A17" s="409">
        <v>8</v>
      </c>
      <c r="B17" s="413" t="s">
        <v>507</v>
      </c>
      <c r="C17" s="402"/>
      <c r="D17" s="402"/>
      <c r="E17" s="402"/>
      <c r="F17" s="402"/>
      <c r="G17" s="402"/>
      <c r="H17" s="402"/>
      <c r="I17" s="402"/>
      <c r="J17" s="402"/>
      <c r="K17" s="402"/>
      <c r="L17" s="402"/>
      <c r="M17" s="402"/>
      <c r="N17" s="402"/>
      <c r="O17" s="402"/>
      <c r="P17" s="402"/>
      <c r="Q17" s="402"/>
      <c r="R17" s="402"/>
      <c r="S17" s="402"/>
      <c r="T17" s="402"/>
      <c r="U17" s="402"/>
      <c r="V17" s="402"/>
    </row>
    <row r="18" spans="1:22">
      <c r="A18" s="412">
        <v>9</v>
      </c>
      <c r="B18" s="411" t="s">
        <v>499</v>
      </c>
      <c r="C18" s="410"/>
      <c r="D18" s="410"/>
      <c r="E18" s="410"/>
      <c r="F18" s="410"/>
      <c r="G18" s="410"/>
      <c r="H18" s="410"/>
      <c r="I18" s="410"/>
      <c r="J18" s="410"/>
      <c r="K18" s="410"/>
      <c r="L18" s="410"/>
      <c r="M18" s="410"/>
      <c r="N18" s="410"/>
      <c r="O18" s="410"/>
      <c r="P18" s="410"/>
      <c r="Q18" s="410"/>
      <c r="R18" s="410"/>
      <c r="S18" s="410"/>
      <c r="T18" s="410"/>
      <c r="U18" s="410"/>
      <c r="V18" s="410"/>
    </row>
    <row r="19" spans="1:22">
      <c r="A19" s="409">
        <v>10</v>
      </c>
      <c r="B19" s="408" t="s">
        <v>510</v>
      </c>
      <c r="C19" s="402"/>
      <c r="D19" s="402"/>
      <c r="E19" s="402"/>
      <c r="F19" s="402"/>
      <c r="G19" s="402"/>
      <c r="H19" s="402"/>
      <c r="I19" s="402"/>
      <c r="J19" s="402"/>
      <c r="K19" s="402"/>
      <c r="L19" s="402"/>
      <c r="M19" s="402"/>
      <c r="N19" s="402"/>
      <c r="O19" s="402"/>
      <c r="P19" s="402"/>
      <c r="Q19" s="402"/>
      <c r="R19" s="402"/>
      <c r="S19" s="402"/>
      <c r="T19" s="402"/>
      <c r="U19" s="402"/>
      <c r="V19" s="402"/>
    </row>
    <row r="20" spans="1:22" ht="24">
      <c r="A20" s="407">
        <v>10.1</v>
      </c>
      <c r="B20" s="406" t="s">
        <v>514</v>
      </c>
      <c r="C20" s="402"/>
      <c r="D20" s="402"/>
      <c r="E20" s="402"/>
      <c r="F20" s="402"/>
      <c r="G20" s="402"/>
      <c r="H20" s="402"/>
      <c r="I20" s="402"/>
      <c r="J20" s="402"/>
      <c r="K20" s="402"/>
      <c r="L20" s="402"/>
      <c r="M20" s="402"/>
      <c r="N20" s="402"/>
      <c r="O20" s="402"/>
      <c r="P20" s="402"/>
      <c r="Q20" s="402"/>
      <c r="R20" s="402"/>
      <c r="S20" s="402"/>
      <c r="T20" s="402"/>
      <c r="U20" s="402"/>
      <c r="V20" s="402"/>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70" zoomScaleNormal="70" workbookViewId="0">
      <selection activeCell="K21" sqref="K21"/>
    </sheetView>
  </sheetViews>
  <sheetFormatPr defaultRowHeight="14.4"/>
  <cols>
    <col min="2" max="2" width="66.6640625" customWidth="1"/>
    <col min="3" max="8" width="17.88671875" customWidth="1"/>
  </cols>
  <sheetData>
    <row r="1" spans="1:8" s="5" customFormat="1" ht="13.8">
      <c r="A1" s="2" t="s">
        <v>30</v>
      </c>
      <c r="B1" s="3" t="str">
        <f>'Info '!C2</f>
        <v>JSC Pave Bank Georgia</v>
      </c>
      <c r="C1" s="3"/>
      <c r="D1" s="4"/>
      <c r="E1" s="4"/>
      <c r="F1" s="4"/>
      <c r="G1" s="4"/>
    </row>
    <row r="2" spans="1:8" s="5" customFormat="1" ht="13.8">
      <c r="A2" s="2" t="s">
        <v>31</v>
      </c>
      <c r="B2" s="241">
        <f>'1. key ratios '!B2</f>
        <v>45838</v>
      </c>
      <c r="C2" s="3"/>
      <c r="D2" s="4"/>
      <c r="E2" s="4"/>
      <c r="F2" s="4"/>
      <c r="G2" s="4"/>
    </row>
    <row r="3" spans="1:8" ht="15" thickBot="1"/>
    <row r="4" spans="1:8">
      <c r="A4" s="693" t="s">
        <v>6</v>
      </c>
      <c r="B4" s="695" t="s">
        <v>585</v>
      </c>
      <c r="C4" s="688" t="s">
        <v>522</v>
      </c>
      <c r="D4" s="688"/>
      <c r="E4" s="688"/>
      <c r="F4" s="688" t="s">
        <v>523</v>
      </c>
      <c r="G4" s="688"/>
      <c r="H4" s="689"/>
    </row>
    <row r="5" spans="1:8" ht="15.6" customHeight="1">
      <c r="A5" s="694"/>
      <c r="B5" s="696"/>
      <c r="C5" s="569" t="s">
        <v>32</v>
      </c>
      <c r="D5" s="569" t="s">
        <v>33</v>
      </c>
      <c r="E5" s="569" t="s">
        <v>34</v>
      </c>
      <c r="F5" s="569" t="s">
        <v>32</v>
      </c>
      <c r="G5" s="569" t="s">
        <v>33</v>
      </c>
      <c r="H5" s="570" t="s">
        <v>34</v>
      </c>
    </row>
    <row r="6" spans="1:8">
      <c r="A6" s="571">
        <v>1</v>
      </c>
      <c r="B6" s="301" t="s">
        <v>586</v>
      </c>
      <c r="C6" s="575">
        <f>SUM(C7:C12)</f>
        <v>332553.44</v>
      </c>
      <c r="D6" s="575">
        <f>SUM(D7:D12)</f>
        <v>193268.00999999998</v>
      </c>
      <c r="E6" s="576">
        <f>C6+D6</f>
        <v>525821.44999999995</v>
      </c>
      <c r="F6" s="575">
        <f>SUM(F7:F12)</f>
        <v>185550.32</v>
      </c>
      <c r="G6" s="575">
        <f>SUM(G7:G12)</f>
        <v>0</v>
      </c>
      <c r="H6" s="577">
        <f>F6+G6</f>
        <v>185550.32</v>
      </c>
    </row>
    <row r="7" spans="1:8">
      <c r="A7" s="571">
        <v>1.1000000000000001</v>
      </c>
      <c r="B7" s="302" t="s">
        <v>529</v>
      </c>
      <c r="C7" s="575">
        <v>0</v>
      </c>
      <c r="D7" s="575">
        <v>0</v>
      </c>
      <c r="E7" s="576">
        <f t="shared" ref="E7:E45" si="0">C7+D7</f>
        <v>0</v>
      </c>
      <c r="F7" s="575">
        <v>0</v>
      </c>
      <c r="G7" s="575">
        <v>0</v>
      </c>
      <c r="H7" s="577">
        <f t="shared" ref="H7:H45" si="1">F7+G7</f>
        <v>0</v>
      </c>
    </row>
    <row r="8" spans="1:8">
      <c r="A8" s="571">
        <v>1.2</v>
      </c>
      <c r="B8" s="302" t="s">
        <v>531</v>
      </c>
      <c r="C8" s="575">
        <v>0</v>
      </c>
      <c r="D8" s="575">
        <v>0</v>
      </c>
      <c r="E8" s="576">
        <f t="shared" si="0"/>
        <v>0</v>
      </c>
      <c r="F8" s="575">
        <v>0</v>
      </c>
      <c r="G8" s="575">
        <v>0</v>
      </c>
      <c r="H8" s="577">
        <f t="shared" si="1"/>
        <v>0</v>
      </c>
    </row>
    <row r="9" spans="1:8" ht="21.6" customHeight="1">
      <c r="A9" s="571">
        <v>1.3</v>
      </c>
      <c r="B9" s="302" t="s">
        <v>587</v>
      </c>
      <c r="C9" s="575">
        <v>0</v>
      </c>
      <c r="D9" s="575">
        <v>0</v>
      </c>
      <c r="E9" s="576">
        <f t="shared" si="0"/>
        <v>0</v>
      </c>
      <c r="F9" s="575">
        <v>0</v>
      </c>
      <c r="G9" s="575">
        <v>0</v>
      </c>
      <c r="H9" s="577">
        <f t="shared" si="1"/>
        <v>0</v>
      </c>
    </row>
    <row r="10" spans="1:8">
      <c r="A10" s="571">
        <v>1.4</v>
      </c>
      <c r="B10" s="302" t="s">
        <v>533</v>
      </c>
      <c r="C10" s="575">
        <v>0</v>
      </c>
      <c r="D10" s="575">
        <v>11262.039999999999</v>
      </c>
      <c r="E10" s="576">
        <f t="shared" si="0"/>
        <v>11262.039999999999</v>
      </c>
      <c r="F10" s="575">
        <v>0</v>
      </c>
      <c r="G10" s="575">
        <v>0</v>
      </c>
      <c r="H10" s="577">
        <f t="shared" si="1"/>
        <v>0</v>
      </c>
    </row>
    <row r="11" spans="1:8">
      <c r="A11" s="571">
        <v>1.5</v>
      </c>
      <c r="B11" s="302" t="s">
        <v>537</v>
      </c>
      <c r="C11" s="575">
        <v>332553.44</v>
      </c>
      <c r="D11" s="575">
        <v>182005.96999999997</v>
      </c>
      <c r="E11" s="576">
        <f t="shared" si="0"/>
        <v>514559.41</v>
      </c>
      <c r="F11" s="575">
        <v>185550.32</v>
      </c>
      <c r="G11" s="575">
        <v>0</v>
      </c>
      <c r="H11" s="577">
        <f t="shared" si="1"/>
        <v>185550.32</v>
      </c>
    </row>
    <row r="12" spans="1:8">
      <c r="A12" s="571">
        <v>1.6</v>
      </c>
      <c r="B12" s="303" t="s">
        <v>419</v>
      </c>
      <c r="C12" s="575">
        <v>0</v>
      </c>
      <c r="D12" s="575">
        <v>0</v>
      </c>
      <c r="E12" s="576">
        <f t="shared" si="0"/>
        <v>0</v>
      </c>
      <c r="F12" s="575">
        <v>0</v>
      </c>
      <c r="G12" s="575">
        <v>0</v>
      </c>
      <c r="H12" s="577">
        <f t="shared" si="1"/>
        <v>0</v>
      </c>
    </row>
    <row r="13" spans="1:8">
      <c r="A13" s="571">
        <v>2</v>
      </c>
      <c r="B13" s="304" t="s">
        <v>588</v>
      </c>
      <c r="C13" s="575">
        <f>SUM(C14:C17)</f>
        <v>0</v>
      </c>
      <c r="D13" s="575">
        <f>SUM(D14:D17)</f>
        <v>-27777.81</v>
      </c>
      <c r="E13" s="576">
        <f t="shared" si="0"/>
        <v>-27777.81</v>
      </c>
      <c r="F13" s="575">
        <f>SUM(F14:F17)</f>
        <v>0</v>
      </c>
      <c r="G13" s="575">
        <f>SUM(G14:G17)</f>
        <v>0</v>
      </c>
      <c r="H13" s="577">
        <f t="shared" si="1"/>
        <v>0</v>
      </c>
    </row>
    <row r="14" spans="1:8">
      <c r="A14" s="571">
        <v>2.1</v>
      </c>
      <c r="B14" s="302" t="s">
        <v>589</v>
      </c>
      <c r="C14" s="575">
        <v>0</v>
      </c>
      <c r="D14" s="575">
        <v>0</v>
      </c>
      <c r="E14" s="576">
        <f t="shared" si="0"/>
        <v>0</v>
      </c>
      <c r="F14" s="575">
        <v>0</v>
      </c>
      <c r="G14" s="575">
        <v>0</v>
      </c>
      <c r="H14" s="577">
        <f t="shared" si="1"/>
        <v>0</v>
      </c>
    </row>
    <row r="15" spans="1:8" ht="24.6" customHeight="1">
      <c r="A15" s="571">
        <v>2.2000000000000002</v>
      </c>
      <c r="B15" s="302" t="s">
        <v>590</v>
      </c>
      <c r="C15" s="575">
        <v>0</v>
      </c>
      <c r="D15" s="575">
        <v>0</v>
      </c>
      <c r="E15" s="576">
        <f t="shared" si="0"/>
        <v>0</v>
      </c>
      <c r="F15" s="575">
        <v>0</v>
      </c>
      <c r="G15" s="575">
        <v>0</v>
      </c>
      <c r="H15" s="577">
        <f t="shared" si="1"/>
        <v>0</v>
      </c>
    </row>
    <row r="16" spans="1:8" ht="20.399999999999999" customHeight="1">
      <c r="A16" s="571">
        <v>2.2999999999999998</v>
      </c>
      <c r="B16" s="302" t="s">
        <v>591</v>
      </c>
      <c r="C16" s="575">
        <v>0</v>
      </c>
      <c r="D16" s="575">
        <v>-27777.81</v>
      </c>
      <c r="E16" s="576">
        <f t="shared" si="0"/>
        <v>-27777.81</v>
      </c>
      <c r="F16" s="575">
        <v>0</v>
      </c>
      <c r="G16" s="575">
        <v>0</v>
      </c>
      <c r="H16" s="577">
        <f t="shared" si="1"/>
        <v>0</v>
      </c>
    </row>
    <row r="17" spans="1:8">
      <c r="A17" s="571">
        <v>2.4</v>
      </c>
      <c r="B17" s="302" t="s">
        <v>592</v>
      </c>
      <c r="C17" s="575">
        <v>0</v>
      </c>
      <c r="D17" s="575">
        <v>0</v>
      </c>
      <c r="E17" s="576">
        <f t="shared" si="0"/>
        <v>0</v>
      </c>
      <c r="F17" s="575">
        <v>0</v>
      </c>
      <c r="G17" s="575">
        <v>0</v>
      </c>
      <c r="H17" s="577">
        <f t="shared" si="1"/>
        <v>0</v>
      </c>
    </row>
    <row r="18" spans="1:8">
      <c r="A18" s="571">
        <v>3</v>
      </c>
      <c r="B18" s="304" t="s">
        <v>593</v>
      </c>
      <c r="C18" s="575">
        <v>0</v>
      </c>
      <c r="D18" s="575">
        <v>0</v>
      </c>
      <c r="E18" s="576">
        <f t="shared" si="0"/>
        <v>0</v>
      </c>
      <c r="F18" s="575">
        <v>0</v>
      </c>
      <c r="G18" s="575">
        <v>0</v>
      </c>
      <c r="H18" s="577">
        <f t="shared" si="1"/>
        <v>0</v>
      </c>
    </row>
    <row r="19" spans="1:8">
      <c r="A19" s="571">
        <v>4</v>
      </c>
      <c r="B19" s="304" t="s">
        <v>594</v>
      </c>
      <c r="C19" s="575">
        <v>276733.33999999997</v>
      </c>
      <c r="D19" s="575">
        <v>807158.04000000015</v>
      </c>
      <c r="E19" s="576">
        <f t="shared" si="0"/>
        <v>1083891.3800000001</v>
      </c>
      <c r="F19" s="575">
        <v>0</v>
      </c>
      <c r="G19" s="575">
        <v>0</v>
      </c>
      <c r="H19" s="577">
        <f t="shared" si="1"/>
        <v>0</v>
      </c>
    </row>
    <row r="20" spans="1:8">
      <c r="A20" s="571">
        <v>5</v>
      </c>
      <c r="B20" s="304" t="s">
        <v>595</v>
      </c>
      <c r="C20" s="575">
        <v>-14042.380000000001</v>
      </c>
      <c r="D20" s="575">
        <v>-410398.29999999993</v>
      </c>
      <c r="E20" s="576">
        <f t="shared" si="0"/>
        <v>-424440.67999999993</v>
      </c>
      <c r="F20" s="575">
        <v>0</v>
      </c>
      <c r="G20" s="575">
        <v>0</v>
      </c>
      <c r="H20" s="577">
        <f t="shared" si="1"/>
        <v>0</v>
      </c>
    </row>
    <row r="21" spans="1:8" ht="24" customHeight="1">
      <c r="A21" s="571">
        <v>6</v>
      </c>
      <c r="B21" s="304" t="s">
        <v>596</v>
      </c>
      <c r="C21" s="575">
        <v>0</v>
      </c>
      <c r="D21" s="575">
        <v>0</v>
      </c>
      <c r="E21" s="576">
        <f t="shared" si="0"/>
        <v>0</v>
      </c>
      <c r="F21" s="575">
        <v>0</v>
      </c>
      <c r="G21" s="575">
        <v>0</v>
      </c>
      <c r="H21" s="577">
        <f t="shared" si="1"/>
        <v>0</v>
      </c>
    </row>
    <row r="22" spans="1:8" ht="18.600000000000001" customHeight="1">
      <c r="A22" s="571">
        <v>7</v>
      </c>
      <c r="B22" s="304" t="s">
        <v>597</v>
      </c>
      <c r="C22" s="575">
        <v>0</v>
      </c>
      <c r="D22" s="575">
        <v>0</v>
      </c>
      <c r="E22" s="576">
        <f t="shared" si="0"/>
        <v>0</v>
      </c>
      <c r="F22" s="575">
        <v>0</v>
      </c>
      <c r="G22" s="575">
        <v>0</v>
      </c>
      <c r="H22" s="577">
        <f t="shared" si="1"/>
        <v>0</v>
      </c>
    </row>
    <row r="23" spans="1:8" ht="25.5" customHeight="1">
      <c r="A23" s="571">
        <v>8</v>
      </c>
      <c r="B23" s="305" t="s">
        <v>598</v>
      </c>
      <c r="C23" s="575">
        <v>0</v>
      </c>
      <c r="D23" s="575">
        <v>0</v>
      </c>
      <c r="E23" s="576">
        <f t="shared" si="0"/>
        <v>0</v>
      </c>
      <c r="F23" s="575">
        <v>0</v>
      </c>
      <c r="G23" s="575">
        <v>0</v>
      </c>
      <c r="H23" s="577">
        <f t="shared" si="1"/>
        <v>0</v>
      </c>
    </row>
    <row r="24" spans="1:8" ht="34.5" customHeight="1">
      <c r="A24" s="571">
        <v>9</v>
      </c>
      <c r="B24" s="305" t="s">
        <v>599</v>
      </c>
      <c r="C24" s="575">
        <v>0</v>
      </c>
      <c r="D24" s="575">
        <v>0</v>
      </c>
      <c r="E24" s="576">
        <f t="shared" si="0"/>
        <v>0</v>
      </c>
      <c r="F24" s="575">
        <v>0</v>
      </c>
      <c r="G24" s="575">
        <v>0</v>
      </c>
      <c r="H24" s="577">
        <f t="shared" si="1"/>
        <v>0</v>
      </c>
    </row>
    <row r="25" spans="1:8">
      <c r="A25" s="571">
        <v>10</v>
      </c>
      <c r="B25" s="304" t="s">
        <v>600</v>
      </c>
      <c r="C25" s="575">
        <v>150293.85</v>
      </c>
      <c r="D25" s="575">
        <v>-7748.0399999998335</v>
      </c>
      <c r="E25" s="576">
        <f t="shared" si="0"/>
        <v>142545.81000000017</v>
      </c>
      <c r="F25" s="575">
        <v>-43602.49</v>
      </c>
      <c r="G25" s="575">
        <v>0</v>
      </c>
      <c r="H25" s="577">
        <f t="shared" si="1"/>
        <v>-43602.49</v>
      </c>
    </row>
    <row r="26" spans="1:8">
      <c r="A26" s="571">
        <v>11</v>
      </c>
      <c r="B26" s="306" t="s">
        <v>601</v>
      </c>
      <c r="C26" s="575">
        <v>0</v>
      </c>
      <c r="D26" s="575">
        <v>0</v>
      </c>
      <c r="E26" s="576">
        <f t="shared" si="0"/>
        <v>0</v>
      </c>
      <c r="F26" s="575">
        <v>0</v>
      </c>
      <c r="G26" s="575">
        <v>0</v>
      </c>
      <c r="H26" s="577">
        <f t="shared" si="1"/>
        <v>0</v>
      </c>
    </row>
    <row r="27" spans="1:8">
      <c r="A27" s="571">
        <v>12</v>
      </c>
      <c r="B27" s="304" t="s">
        <v>602</v>
      </c>
      <c r="C27" s="575">
        <v>0.28999999999999998</v>
      </c>
      <c r="D27" s="575">
        <v>496861.84</v>
      </c>
      <c r="E27" s="576">
        <f t="shared" si="0"/>
        <v>496862.13</v>
      </c>
      <c r="F27" s="575">
        <v>0</v>
      </c>
      <c r="G27" s="575">
        <v>0</v>
      </c>
      <c r="H27" s="577">
        <f t="shared" si="1"/>
        <v>0</v>
      </c>
    </row>
    <row r="28" spans="1:8">
      <c r="A28" s="571">
        <v>13</v>
      </c>
      <c r="B28" s="307" t="s">
        <v>603</v>
      </c>
      <c r="C28" s="575">
        <v>-97094.62</v>
      </c>
      <c r="D28" s="575">
        <v>-61759.179999999993</v>
      </c>
      <c r="E28" s="576">
        <f t="shared" si="0"/>
        <v>-158853.79999999999</v>
      </c>
      <c r="F28" s="575">
        <v>-345749.44999999995</v>
      </c>
      <c r="G28" s="575">
        <v>0</v>
      </c>
      <c r="H28" s="577">
        <f t="shared" si="1"/>
        <v>-345749.44999999995</v>
      </c>
    </row>
    <row r="29" spans="1:8">
      <c r="A29" s="571">
        <v>14</v>
      </c>
      <c r="B29" s="308" t="s">
        <v>604</v>
      </c>
      <c r="C29" s="575">
        <f>SUM(C30:C31)</f>
        <v>-1227604.67</v>
      </c>
      <c r="D29" s="575">
        <f>SUM(D30:D31)</f>
        <v>-288232.29999999993</v>
      </c>
      <c r="E29" s="576">
        <f t="shared" si="0"/>
        <v>-1515836.9699999997</v>
      </c>
      <c r="F29" s="575">
        <f>SUM(F30:F31)</f>
        <v>0</v>
      </c>
      <c r="G29" s="575">
        <f>SUM(G30:G31)</f>
        <v>0</v>
      </c>
      <c r="H29" s="577">
        <f t="shared" si="1"/>
        <v>0</v>
      </c>
    </row>
    <row r="30" spans="1:8">
      <c r="A30" s="571">
        <v>14.1</v>
      </c>
      <c r="B30" s="296" t="s">
        <v>605</v>
      </c>
      <c r="C30" s="575">
        <v>-962783</v>
      </c>
      <c r="D30" s="575">
        <v>0</v>
      </c>
      <c r="E30" s="576">
        <f t="shared" si="0"/>
        <v>-962783</v>
      </c>
      <c r="F30" s="575">
        <v>0</v>
      </c>
      <c r="G30" s="575">
        <v>0</v>
      </c>
      <c r="H30" s="577">
        <f t="shared" si="1"/>
        <v>0</v>
      </c>
    </row>
    <row r="31" spans="1:8">
      <c r="A31" s="571">
        <v>14.2</v>
      </c>
      <c r="B31" s="296" t="s">
        <v>606</v>
      </c>
      <c r="C31" s="575">
        <v>-264821.67000000004</v>
      </c>
      <c r="D31" s="575">
        <v>-288232.29999999993</v>
      </c>
      <c r="E31" s="576">
        <f t="shared" si="0"/>
        <v>-553053.97</v>
      </c>
      <c r="F31" s="575">
        <v>0</v>
      </c>
      <c r="G31" s="575">
        <v>0</v>
      </c>
      <c r="H31" s="577">
        <f t="shared" si="1"/>
        <v>0</v>
      </c>
    </row>
    <row r="32" spans="1:8">
      <c r="A32" s="571">
        <v>15</v>
      </c>
      <c r="B32" s="304" t="s">
        <v>607</v>
      </c>
      <c r="C32" s="575">
        <v>-10424.789999999999</v>
      </c>
      <c r="D32" s="575">
        <v>0</v>
      </c>
      <c r="E32" s="576">
        <f t="shared" si="0"/>
        <v>-10424.789999999999</v>
      </c>
      <c r="F32" s="575">
        <v>-220.22</v>
      </c>
      <c r="G32" s="575">
        <v>0</v>
      </c>
      <c r="H32" s="577">
        <f t="shared" si="1"/>
        <v>-220.22</v>
      </c>
    </row>
    <row r="33" spans="1:8" ht="22.5" customHeight="1">
      <c r="A33" s="571">
        <v>16</v>
      </c>
      <c r="B33" s="294" t="s">
        <v>608</v>
      </c>
      <c r="C33" s="575">
        <v>0</v>
      </c>
      <c r="D33" s="575">
        <v>0</v>
      </c>
      <c r="E33" s="576">
        <f t="shared" si="0"/>
        <v>0</v>
      </c>
      <c r="F33" s="575">
        <v>0</v>
      </c>
      <c r="G33" s="575">
        <v>0</v>
      </c>
      <c r="H33" s="577">
        <f t="shared" si="1"/>
        <v>0</v>
      </c>
    </row>
    <row r="34" spans="1:8">
      <c r="A34" s="571">
        <v>17</v>
      </c>
      <c r="B34" s="304" t="s">
        <v>609</v>
      </c>
      <c r="C34" s="575">
        <f>SUM(C35:C36)</f>
        <v>0</v>
      </c>
      <c r="D34" s="575">
        <f>SUM(D35:D36)</f>
        <v>0</v>
      </c>
      <c r="E34" s="576">
        <f t="shared" si="0"/>
        <v>0</v>
      </c>
      <c r="F34" s="575">
        <f>SUM(F35:F36)</f>
        <v>0</v>
      </c>
      <c r="G34" s="575">
        <f>SUM(G35:G36)</f>
        <v>0</v>
      </c>
      <c r="H34" s="577">
        <f t="shared" si="1"/>
        <v>0</v>
      </c>
    </row>
    <row r="35" spans="1:8">
      <c r="A35" s="571">
        <v>17.100000000000001</v>
      </c>
      <c r="B35" s="296" t="s">
        <v>610</v>
      </c>
      <c r="C35" s="575">
        <v>0</v>
      </c>
      <c r="D35" s="575">
        <v>0</v>
      </c>
      <c r="E35" s="576">
        <f t="shared" si="0"/>
        <v>0</v>
      </c>
      <c r="F35" s="575">
        <v>0</v>
      </c>
      <c r="G35" s="575">
        <v>0</v>
      </c>
      <c r="H35" s="577">
        <f t="shared" si="1"/>
        <v>0</v>
      </c>
    </row>
    <row r="36" spans="1:8">
      <c r="A36" s="571">
        <v>17.2</v>
      </c>
      <c r="B36" s="296" t="s">
        <v>611</v>
      </c>
      <c r="C36" s="575">
        <v>0</v>
      </c>
      <c r="D36" s="575">
        <v>0</v>
      </c>
      <c r="E36" s="576">
        <f t="shared" si="0"/>
        <v>0</v>
      </c>
      <c r="F36" s="575">
        <v>0</v>
      </c>
      <c r="G36" s="575">
        <v>0</v>
      </c>
      <c r="H36" s="577">
        <f t="shared" si="1"/>
        <v>0</v>
      </c>
    </row>
    <row r="37" spans="1:8" ht="41.4" customHeight="1">
      <c r="A37" s="571">
        <v>18</v>
      </c>
      <c r="B37" s="309" t="s">
        <v>612</v>
      </c>
      <c r="C37" s="575">
        <f>SUM(C38:C39)</f>
        <v>0</v>
      </c>
      <c r="D37" s="575">
        <f>SUM(D38:D39)</f>
        <v>0</v>
      </c>
      <c r="E37" s="576">
        <f t="shared" si="0"/>
        <v>0</v>
      </c>
      <c r="F37" s="575">
        <f>SUM(F38:F39)</f>
        <v>0</v>
      </c>
      <c r="G37" s="575">
        <f>SUM(G38:G39)</f>
        <v>0</v>
      </c>
      <c r="H37" s="577">
        <f t="shared" si="1"/>
        <v>0</v>
      </c>
    </row>
    <row r="38" spans="1:8">
      <c r="A38" s="571">
        <v>18.100000000000001</v>
      </c>
      <c r="B38" s="310" t="s">
        <v>613</v>
      </c>
      <c r="C38" s="575">
        <v>0</v>
      </c>
      <c r="D38" s="575">
        <v>0</v>
      </c>
      <c r="E38" s="576">
        <f t="shared" si="0"/>
        <v>0</v>
      </c>
      <c r="F38" s="575">
        <v>0</v>
      </c>
      <c r="G38" s="575">
        <v>0</v>
      </c>
      <c r="H38" s="577">
        <f t="shared" si="1"/>
        <v>0</v>
      </c>
    </row>
    <row r="39" spans="1:8">
      <c r="A39" s="571">
        <v>18.2</v>
      </c>
      <c r="B39" s="310" t="s">
        <v>614</v>
      </c>
      <c r="C39" s="575">
        <v>0</v>
      </c>
      <c r="D39" s="575">
        <v>0</v>
      </c>
      <c r="E39" s="576">
        <f t="shared" si="0"/>
        <v>0</v>
      </c>
      <c r="F39" s="575">
        <v>0</v>
      </c>
      <c r="G39" s="575">
        <v>0</v>
      </c>
      <c r="H39" s="577">
        <f t="shared" si="1"/>
        <v>0</v>
      </c>
    </row>
    <row r="40" spans="1:8" ht="24.6" customHeight="1">
      <c r="A40" s="571">
        <v>19</v>
      </c>
      <c r="B40" s="309" t="s">
        <v>615</v>
      </c>
      <c r="C40" s="575">
        <v>0</v>
      </c>
      <c r="D40" s="575">
        <v>0</v>
      </c>
      <c r="E40" s="576">
        <f t="shared" si="0"/>
        <v>0</v>
      </c>
      <c r="F40" s="575">
        <v>0</v>
      </c>
      <c r="G40" s="575">
        <v>0</v>
      </c>
      <c r="H40" s="577">
        <f t="shared" si="1"/>
        <v>0</v>
      </c>
    </row>
    <row r="41" spans="1:8" ht="17.399999999999999" customHeight="1">
      <c r="A41" s="571">
        <v>20</v>
      </c>
      <c r="B41" s="309" t="s">
        <v>616</v>
      </c>
      <c r="C41" s="575">
        <v>0</v>
      </c>
      <c r="D41" s="575">
        <v>0</v>
      </c>
      <c r="E41" s="576">
        <f t="shared" si="0"/>
        <v>0</v>
      </c>
      <c r="F41" s="575">
        <v>0</v>
      </c>
      <c r="G41" s="575">
        <v>0</v>
      </c>
      <c r="H41" s="577">
        <f t="shared" si="1"/>
        <v>0</v>
      </c>
    </row>
    <row r="42" spans="1:8" ht="26.4" customHeight="1">
      <c r="A42" s="571">
        <v>21</v>
      </c>
      <c r="B42" s="309" t="s">
        <v>617</v>
      </c>
      <c r="C42" s="575">
        <v>0</v>
      </c>
      <c r="D42" s="575">
        <v>0</v>
      </c>
      <c r="E42" s="576">
        <f t="shared" si="0"/>
        <v>0</v>
      </c>
      <c r="F42" s="575">
        <v>0</v>
      </c>
      <c r="G42" s="575">
        <v>0</v>
      </c>
      <c r="H42" s="577">
        <f t="shared" si="1"/>
        <v>0</v>
      </c>
    </row>
    <row r="43" spans="1:8">
      <c r="A43" s="571">
        <v>22</v>
      </c>
      <c r="B43" s="572" t="s">
        <v>618</v>
      </c>
      <c r="C43" s="575">
        <f>SUM(C6,C13,C18,C19,C20,C21,C22,C23,C24,C25,C26,C27,C28,C29,C32,C33,C34,C37,C40,C41,C42)</f>
        <v>-589585.53999999992</v>
      </c>
      <c r="D43" s="575">
        <f>SUM(D6,D13,D18,D19,D20,D21,D22,D23,D24,D25,D26,D27,D28,D29,D32,D33,D34,D37,D40,D41,D42)</f>
        <v>701372.26000000059</v>
      </c>
      <c r="E43" s="576">
        <f t="shared" si="0"/>
        <v>111786.72000000067</v>
      </c>
      <c r="F43" s="575">
        <f>SUM(F6,F13,F18,F19,F20,F21,F22,F23,F24,F25,F26,F27,F28,F29,F32,F33,F34,F37,F40,F41,F42)</f>
        <v>-204021.83999999994</v>
      </c>
      <c r="G43" s="575">
        <f>SUM(G6,G13,G18,G19,G20,G21,G22,G23,G24,G25,G26,G27,G28,G29,G32,G33,G34,G37,G40,G41,G42)</f>
        <v>0</v>
      </c>
      <c r="H43" s="577">
        <f t="shared" si="1"/>
        <v>-204021.83999999994</v>
      </c>
    </row>
    <row r="44" spans="1:8">
      <c r="A44" s="571">
        <v>23</v>
      </c>
      <c r="B44" s="572" t="s">
        <v>619</v>
      </c>
      <c r="C44" s="575">
        <v>0</v>
      </c>
      <c r="D44" s="575">
        <v>0</v>
      </c>
      <c r="E44" s="576">
        <f t="shared" si="0"/>
        <v>0</v>
      </c>
      <c r="F44" s="575">
        <v>0</v>
      </c>
      <c r="G44" s="575">
        <v>0</v>
      </c>
      <c r="H44" s="577">
        <f t="shared" si="1"/>
        <v>0</v>
      </c>
    </row>
    <row r="45" spans="1:8" ht="15" thickBot="1">
      <c r="A45" s="573">
        <v>24</v>
      </c>
      <c r="B45" s="574" t="s">
        <v>620</v>
      </c>
      <c r="C45" s="578">
        <f>C43+C44</f>
        <v>-589585.53999999992</v>
      </c>
      <c r="D45" s="578">
        <f>D43+D44</f>
        <v>701372.26000000059</v>
      </c>
      <c r="E45" s="579">
        <f t="shared" si="0"/>
        <v>111786.72000000067</v>
      </c>
      <c r="F45" s="578">
        <f>F43+F44</f>
        <v>-204021.83999999994</v>
      </c>
      <c r="G45" s="578">
        <f>G43+G44</f>
        <v>0</v>
      </c>
      <c r="H45" s="580">
        <f t="shared" si="1"/>
        <v>-204021.83999999994</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70" zoomScaleNormal="70" workbookViewId="0">
      <selection activeCell="M30" sqref="M30"/>
    </sheetView>
  </sheetViews>
  <sheetFormatPr defaultColWidth="8.88671875" defaultRowHeight="13.8"/>
  <cols>
    <col min="1" max="1" width="8.88671875" style="469"/>
    <col min="2" max="2" width="87.6640625" style="456" bestFit="1" customWidth="1"/>
    <col min="3" max="8" width="15.44140625" style="456" customWidth="1"/>
    <col min="9" max="16384" width="8.88671875" style="456"/>
  </cols>
  <sheetData>
    <row r="1" spans="1:8">
      <c r="A1" s="126" t="s">
        <v>30</v>
      </c>
      <c r="B1" s="455" t="str">
        <f>'Info '!C2</f>
        <v>JSC Pave Bank Georgia</v>
      </c>
      <c r="C1" s="455"/>
    </row>
    <row r="2" spans="1:8">
      <c r="A2" s="126" t="s">
        <v>31</v>
      </c>
      <c r="B2" s="457">
        <f>'1. key ratios '!B2</f>
        <v>45838</v>
      </c>
      <c r="C2" s="455"/>
    </row>
    <row r="3" spans="1:8" ht="14.4" thickBot="1">
      <c r="A3" s="456"/>
    </row>
    <row r="4" spans="1:8">
      <c r="A4" s="697" t="s">
        <v>6</v>
      </c>
      <c r="B4" s="699" t="s">
        <v>94</v>
      </c>
      <c r="C4" s="701" t="s">
        <v>522</v>
      </c>
      <c r="D4" s="701"/>
      <c r="E4" s="701"/>
      <c r="F4" s="701" t="s">
        <v>523</v>
      </c>
      <c r="G4" s="701"/>
      <c r="H4" s="702"/>
    </row>
    <row r="5" spans="1:8">
      <c r="A5" s="698"/>
      <c r="B5" s="700"/>
      <c r="C5" s="569" t="s">
        <v>32</v>
      </c>
      <c r="D5" s="569" t="s">
        <v>33</v>
      </c>
      <c r="E5" s="569" t="s">
        <v>34</v>
      </c>
      <c r="F5" s="569" t="s">
        <v>32</v>
      </c>
      <c r="G5" s="569" t="s">
        <v>33</v>
      </c>
      <c r="H5" s="570" t="s">
        <v>34</v>
      </c>
    </row>
    <row r="6" spans="1:8">
      <c r="A6" s="581">
        <v>1</v>
      </c>
      <c r="B6" s="582" t="s">
        <v>621</v>
      </c>
      <c r="C6" s="583"/>
      <c r="D6" s="583"/>
      <c r="E6" s="584">
        <f t="shared" ref="E6:E43" si="0">C6+D6</f>
        <v>0</v>
      </c>
      <c r="F6" s="583"/>
      <c r="G6" s="583"/>
      <c r="H6" s="471">
        <f t="shared" ref="H6:H43" si="1">F6+G6</f>
        <v>0</v>
      </c>
    </row>
    <row r="7" spans="1:8">
      <c r="A7" s="581">
        <v>2</v>
      </c>
      <c r="B7" s="582" t="s">
        <v>183</v>
      </c>
      <c r="C7" s="583"/>
      <c r="D7" s="583"/>
      <c r="E7" s="584">
        <f t="shared" si="0"/>
        <v>0</v>
      </c>
      <c r="F7" s="583"/>
      <c r="G7" s="583"/>
      <c r="H7" s="471">
        <f t="shared" si="1"/>
        <v>0</v>
      </c>
    </row>
    <row r="8" spans="1:8">
      <c r="A8" s="581">
        <v>3</v>
      </c>
      <c r="B8" s="582" t="s">
        <v>193</v>
      </c>
      <c r="C8" s="583">
        <f>C9+C10</f>
        <v>0</v>
      </c>
      <c r="D8" s="583">
        <f>D9+D10</f>
        <v>0</v>
      </c>
      <c r="E8" s="584">
        <f t="shared" si="0"/>
        <v>0</v>
      </c>
      <c r="F8" s="583">
        <f>F9+F10</f>
        <v>0</v>
      </c>
      <c r="G8" s="583">
        <f>G9+G10</f>
        <v>0</v>
      </c>
      <c r="H8" s="471">
        <f t="shared" si="1"/>
        <v>0</v>
      </c>
    </row>
    <row r="9" spans="1:8">
      <c r="A9" s="581">
        <v>3.1</v>
      </c>
      <c r="B9" s="585" t="s">
        <v>184</v>
      </c>
      <c r="C9" s="583"/>
      <c r="D9" s="583"/>
      <c r="E9" s="584">
        <f t="shared" si="0"/>
        <v>0</v>
      </c>
      <c r="F9" s="583"/>
      <c r="G9" s="583"/>
      <c r="H9" s="471">
        <f t="shared" si="1"/>
        <v>0</v>
      </c>
    </row>
    <row r="10" spans="1:8">
      <c r="A10" s="581">
        <v>3.2</v>
      </c>
      <c r="B10" s="585" t="s">
        <v>180</v>
      </c>
      <c r="C10" s="583"/>
      <c r="D10" s="583"/>
      <c r="E10" s="584">
        <f t="shared" si="0"/>
        <v>0</v>
      </c>
      <c r="F10" s="583"/>
      <c r="G10" s="583"/>
      <c r="H10" s="471">
        <f t="shared" si="1"/>
        <v>0</v>
      </c>
    </row>
    <row r="11" spans="1:8">
      <c r="A11" s="581">
        <v>4</v>
      </c>
      <c r="B11" s="582" t="s">
        <v>182</v>
      </c>
      <c r="C11" s="583">
        <f>C12+C13</f>
        <v>0</v>
      </c>
      <c r="D11" s="583">
        <f>D12+D13</f>
        <v>0</v>
      </c>
      <c r="E11" s="584">
        <f t="shared" si="0"/>
        <v>0</v>
      </c>
      <c r="F11" s="583">
        <f>F12+F13</f>
        <v>0</v>
      </c>
      <c r="G11" s="583">
        <f>G12+G13</f>
        <v>0</v>
      </c>
      <c r="H11" s="471">
        <f t="shared" si="1"/>
        <v>0</v>
      </c>
    </row>
    <row r="12" spans="1:8">
      <c r="A12" s="581">
        <v>4.0999999999999996</v>
      </c>
      <c r="B12" s="585" t="s">
        <v>166</v>
      </c>
      <c r="C12" s="583"/>
      <c r="D12" s="583"/>
      <c r="E12" s="584">
        <f t="shared" si="0"/>
        <v>0</v>
      </c>
      <c r="F12" s="583"/>
      <c r="G12" s="583"/>
      <c r="H12" s="471">
        <f t="shared" si="1"/>
        <v>0</v>
      </c>
    </row>
    <row r="13" spans="1:8">
      <c r="A13" s="581">
        <v>4.2</v>
      </c>
      <c r="B13" s="585" t="s">
        <v>167</v>
      </c>
      <c r="C13" s="583"/>
      <c r="D13" s="583"/>
      <c r="E13" s="584">
        <f t="shared" si="0"/>
        <v>0</v>
      </c>
      <c r="F13" s="583"/>
      <c r="G13" s="583"/>
      <c r="H13" s="471">
        <f t="shared" si="1"/>
        <v>0</v>
      </c>
    </row>
    <row r="14" spans="1:8">
      <c r="A14" s="581">
        <v>5</v>
      </c>
      <c r="B14" s="582" t="s">
        <v>192</v>
      </c>
      <c r="C14" s="583">
        <f>C15+C16+C17+C23+C24+C25+C26</f>
        <v>0</v>
      </c>
      <c r="D14" s="583">
        <f>D15+D16+D17+D23+D24+D25+D26</f>
        <v>0</v>
      </c>
      <c r="E14" s="584">
        <f t="shared" si="0"/>
        <v>0</v>
      </c>
      <c r="F14" s="583">
        <f>F15+F16+F17+F23+F24+F25+F26</f>
        <v>0</v>
      </c>
      <c r="G14" s="583">
        <f>G15+G16+G17+G23+G24+G25+G26</f>
        <v>0</v>
      </c>
      <c r="H14" s="471">
        <f t="shared" si="1"/>
        <v>0</v>
      </c>
    </row>
    <row r="15" spans="1:8">
      <c r="A15" s="581">
        <v>5.0999999999999996</v>
      </c>
      <c r="B15" s="586" t="s">
        <v>170</v>
      </c>
      <c r="C15" s="583"/>
      <c r="D15" s="583"/>
      <c r="E15" s="584">
        <f t="shared" si="0"/>
        <v>0</v>
      </c>
      <c r="F15" s="583"/>
      <c r="G15" s="583"/>
      <c r="H15" s="471">
        <f t="shared" si="1"/>
        <v>0</v>
      </c>
    </row>
    <row r="16" spans="1:8">
      <c r="A16" s="581">
        <v>5.2</v>
      </c>
      <c r="B16" s="586" t="s">
        <v>169</v>
      </c>
      <c r="C16" s="583"/>
      <c r="D16" s="583"/>
      <c r="E16" s="584">
        <f t="shared" si="0"/>
        <v>0</v>
      </c>
      <c r="F16" s="583"/>
      <c r="G16" s="583"/>
      <c r="H16" s="471">
        <f t="shared" si="1"/>
        <v>0</v>
      </c>
    </row>
    <row r="17" spans="1:8">
      <c r="A17" s="581">
        <v>5.3</v>
      </c>
      <c r="B17" s="586" t="s">
        <v>168</v>
      </c>
      <c r="C17" s="583">
        <f>C18+C19+C20+C21+C22</f>
        <v>0</v>
      </c>
      <c r="D17" s="583">
        <f>D18+D19+D20+D21+D22</f>
        <v>0</v>
      </c>
      <c r="E17" s="584">
        <f t="shared" si="0"/>
        <v>0</v>
      </c>
      <c r="F17" s="583"/>
      <c r="G17" s="583"/>
      <c r="H17" s="471">
        <f t="shared" si="1"/>
        <v>0</v>
      </c>
    </row>
    <row r="18" spans="1:8">
      <c r="A18" s="581" t="s">
        <v>15</v>
      </c>
      <c r="B18" s="587" t="s">
        <v>36</v>
      </c>
      <c r="C18" s="583"/>
      <c r="D18" s="583"/>
      <c r="E18" s="584">
        <f t="shared" si="0"/>
        <v>0</v>
      </c>
      <c r="F18" s="583"/>
      <c r="G18" s="583"/>
      <c r="H18" s="471">
        <f t="shared" si="1"/>
        <v>0</v>
      </c>
    </row>
    <row r="19" spans="1:8">
      <c r="A19" s="581" t="s">
        <v>16</v>
      </c>
      <c r="B19" s="587" t="s">
        <v>37</v>
      </c>
      <c r="C19" s="583"/>
      <c r="D19" s="583"/>
      <c r="E19" s="584">
        <f t="shared" si="0"/>
        <v>0</v>
      </c>
      <c r="F19" s="583"/>
      <c r="G19" s="583"/>
      <c r="H19" s="471">
        <f t="shared" si="1"/>
        <v>0</v>
      </c>
    </row>
    <row r="20" spans="1:8">
      <c r="A20" s="581" t="s">
        <v>17</v>
      </c>
      <c r="B20" s="587" t="s">
        <v>38</v>
      </c>
      <c r="C20" s="583"/>
      <c r="D20" s="583"/>
      <c r="E20" s="584">
        <f t="shared" si="0"/>
        <v>0</v>
      </c>
      <c r="F20" s="583"/>
      <c r="G20" s="583"/>
      <c r="H20" s="471">
        <f t="shared" si="1"/>
        <v>0</v>
      </c>
    </row>
    <row r="21" spans="1:8">
      <c r="A21" s="581" t="s">
        <v>18</v>
      </c>
      <c r="B21" s="587" t="s">
        <v>39</v>
      </c>
      <c r="C21" s="583"/>
      <c r="D21" s="583"/>
      <c r="E21" s="584">
        <f t="shared" si="0"/>
        <v>0</v>
      </c>
      <c r="F21" s="583"/>
      <c r="G21" s="583"/>
      <c r="H21" s="471">
        <f t="shared" si="1"/>
        <v>0</v>
      </c>
    </row>
    <row r="22" spans="1:8">
      <c r="A22" s="581" t="s">
        <v>19</v>
      </c>
      <c r="B22" s="587" t="s">
        <v>40</v>
      </c>
      <c r="C22" s="583"/>
      <c r="D22" s="583"/>
      <c r="E22" s="584">
        <f t="shared" si="0"/>
        <v>0</v>
      </c>
      <c r="F22" s="583"/>
      <c r="G22" s="583"/>
      <c r="H22" s="471">
        <f t="shared" si="1"/>
        <v>0</v>
      </c>
    </row>
    <row r="23" spans="1:8">
      <c r="A23" s="581">
        <v>5.4</v>
      </c>
      <c r="B23" s="586" t="s">
        <v>171</v>
      </c>
      <c r="C23" s="583"/>
      <c r="D23" s="583"/>
      <c r="E23" s="584">
        <f t="shared" si="0"/>
        <v>0</v>
      </c>
      <c r="F23" s="583"/>
      <c r="G23" s="583"/>
      <c r="H23" s="471">
        <f t="shared" si="1"/>
        <v>0</v>
      </c>
    </row>
    <row r="24" spans="1:8">
      <c r="A24" s="581">
        <v>5.5</v>
      </c>
      <c r="B24" s="586" t="s">
        <v>172</v>
      </c>
      <c r="C24" s="583"/>
      <c r="D24" s="583"/>
      <c r="E24" s="584">
        <f t="shared" si="0"/>
        <v>0</v>
      </c>
      <c r="F24" s="583"/>
      <c r="G24" s="583"/>
      <c r="H24" s="471">
        <f t="shared" si="1"/>
        <v>0</v>
      </c>
    </row>
    <row r="25" spans="1:8">
      <c r="A25" s="581">
        <v>5.6</v>
      </c>
      <c r="B25" s="586" t="s">
        <v>173</v>
      </c>
      <c r="C25" s="583"/>
      <c r="D25" s="583"/>
      <c r="E25" s="584">
        <f t="shared" si="0"/>
        <v>0</v>
      </c>
      <c r="F25" s="583"/>
      <c r="G25" s="583"/>
      <c r="H25" s="471">
        <f t="shared" si="1"/>
        <v>0</v>
      </c>
    </row>
    <row r="26" spans="1:8">
      <c r="A26" s="581">
        <v>5.7</v>
      </c>
      <c r="B26" s="586" t="s">
        <v>40</v>
      </c>
      <c r="C26" s="583"/>
      <c r="D26" s="583"/>
      <c r="E26" s="584">
        <f t="shared" si="0"/>
        <v>0</v>
      </c>
      <c r="F26" s="583"/>
      <c r="G26" s="583"/>
      <c r="H26" s="471">
        <f t="shared" si="1"/>
        <v>0</v>
      </c>
    </row>
    <row r="27" spans="1:8">
      <c r="A27" s="581">
        <v>6</v>
      </c>
      <c r="B27" s="588" t="s">
        <v>622</v>
      </c>
      <c r="C27" s="583"/>
      <c r="D27" s="583"/>
      <c r="E27" s="584">
        <f t="shared" si="0"/>
        <v>0</v>
      </c>
      <c r="F27" s="583"/>
      <c r="G27" s="583"/>
      <c r="H27" s="471">
        <f t="shared" si="1"/>
        <v>0</v>
      </c>
    </row>
    <row r="28" spans="1:8">
      <c r="A28" s="581">
        <v>7</v>
      </c>
      <c r="B28" s="588" t="s">
        <v>623</v>
      </c>
      <c r="C28" s="583"/>
      <c r="D28" s="583"/>
      <c r="E28" s="584">
        <f t="shared" si="0"/>
        <v>0</v>
      </c>
      <c r="F28" s="583"/>
      <c r="G28" s="583"/>
      <c r="H28" s="471">
        <f t="shared" si="1"/>
        <v>0</v>
      </c>
    </row>
    <row r="29" spans="1:8">
      <c r="A29" s="581">
        <v>8</v>
      </c>
      <c r="B29" s="588" t="s">
        <v>181</v>
      </c>
      <c r="C29" s="583"/>
      <c r="D29" s="583"/>
      <c r="E29" s="584">
        <f t="shared" si="0"/>
        <v>0</v>
      </c>
      <c r="F29" s="583"/>
      <c r="G29" s="583"/>
      <c r="H29" s="471">
        <f t="shared" si="1"/>
        <v>0</v>
      </c>
    </row>
    <row r="30" spans="1:8">
      <c r="A30" s="581">
        <v>9</v>
      </c>
      <c r="B30" s="589" t="s">
        <v>198</v>
      </c>
      <c r="C30" s="583">
        <f>C31+C32+C33+C34+C35+C36+C37</f>
        <v>0</v>
      </c>
      <c r="D30" s="583">
        <f>D31+D32+D33+D34+D35+D36+D37</f>
        <v>0</v>
      </c>
      <c r="E30" s="584">
        <f t="shared" si="0"/>
        <v>0</v>
      </c>
      <c r="F30" s="583">
        <f>F31+F32+F33+F34+F35+F36+F37</f>
        <v>0</v>
      </c>
      <c r="G30" s="583">
        <f>G31+G32+G33+G34+G35+G36+G37</f>
        <v>0</v>
      </c>
      <c r="H30" s="471">
        <f t="shared" si="1"/>
        <v>0</v>
      </c>
    </row>
    <row r="31" spans="1:8">
      <c r="A31" s="581">
        <v>9.1</v>
      </c>
      <c r="B31" s="590" t="s">
        <v>188</v>
      </c>
      <c r="C31" s="583"/>
      <c r="D31" s="583"/>
      <c r="E31" s="584">
        <f t="shared" si="0"/>
        <v>0</v>
      </c>
      <c r="F31" s="583"/>
      <c r="G31" s="583"/>
      <c r="H31" s="471">
        <f t="shared" si="1"/>
        <v>0</v>
      </c>
    </row>
    <row r="32" spans="1:8">
      <c r="A32" s="581">
        <v>9.1999999999999993</v>
      </c>
      <c r="B32" s="590" t="s">
        <v>189</v>
      </c>
      <c r="C32" s="583"/>
      <c r="D32" s="583"/>
      <c r="E32" s="584">
        <f t="shared" si="0"/>
        <v>0</v>
      </c>
      <c r="F32" s="583"/>
      <c r="G32" s="583"/>
      <c r="H32" s="471">
        <f t="shared" si="1"/>
        <v>0</v>
      </c>
    </row>
    <row r="33" spans="1:8">
      <c r="A33" s="581">
        <v>9.3000000000000007</v>
      </c>
      <c r="B33" s="590" t="s">
        <v>185</v>
      </c>
      <c r="C33" s="583"/>
      <c r="D33" s="583"/>
      <c r="E33" s="584">
        <f t="shared" si="0"/>
        <v>0</v>
      </c>
      <c r="F33" s="583"/>
      <c r="G33" s="583"/>
      <c r="H33" s="471">
        <f t="shared" si="1"/>
        <v>0</v>
      </c>
    </row>
    <row r="34" spans="1:8">
      <c r="A34" s="581">
        <v>9.4</v>
      </c>
      <c r="B34" s="590" t="s">
        <v>186</v>
      </c>
      <c r="C34" s="583"/>
      <c r="D34" s="583"/>
      <c r="E34" s="584">
        <f t="shared" si="0"/>
        <v>0</v>
      </c>
      <c r="F34" s="583"/>
      <c r="G34" s="583"/>
      <c r="H34" s="471">
        <f t="shared" si="1"/>
        <v>0</v>
      </c>
    </row>
    <row r="35" spans="1:8">
      <c r="A35" s="581">
        <v>9.5</v>
      </c>
      <c r="B35" s="590" t="s">
        <v>187</v>
      </c>
      <c r="C35" s="583"/>
      <c r="D35" s="583"/>
      <c r="E35" s="584">
        <f t="shared" si="0"/>
        <v>0</v>
      </c>
      <c r="F35" s="583"/>
      <c r="G35" s="583"/>
      <c r="H35" s="471">
        <f t="shared" si="1"/>
        <v>0</v>
      </c>
    </row>
    <row r="36" spans="1:8">
      <c r="A36" s="581">
        <v>9.6</v>
      </c>
      <c r="B36" s="590" t="s">
        <v>190</v>
      </c>
      <c r="C36" s="583"/>
      <c r="D36" s="583"/>
      <c r="E36" s="584">
        <f t="shared" si="0"/>
        <v>0</v>
      </c>
      <c r="F36" s="583"/>
      <c r="G36" s="583"/>
      <c r="H36" s="471">
        <f t="shared" si="1"/>
        <v>0</v>
      </c>
    </row>
    <row r="37" spans="1:8">
      <c r="A37" s="581">
        <v>9.6999999999999993</v>
      </c>
      <c r="B37" s="590" t="s">
        <v>191</v>
      </c>
      <c r="C37" s="583"/>
      <c r="D37" s="583"/>
      <c r="E37" s="584">
        <f t="shared" si="0"/>
        <v>0</v>
      </c>
      <c r="F37" s="583"/>
      <c r="G37" s="583"/>
      <c r="H37" s="471">
        <f t="shared" si="1"/>
        <v>0</v>
      </c>
    </row>
    <row r="38" spans="1:8">
      <c r="A38" s="581">
        <v>10</v>
      </c>
      <c r="B38" s="582" t="s">
        <v>194</v>
      </c>
      <c r="C38" s="474">
        <f>C41+C42</f>
        <v>0</v>
      </c>
      <c r="D38" s="474">
        <f>D41+D42</f>
        <v>0</v>
      </c>
      <c r="E38" s="472">
        <f t="shared" si="0"/>
        <v>0</v>
      </c>
      <c r="F38" s="474">
        <f>F41+F42</f>
        <v>0</v>
      </c>
      <c r="G38" s="474">
        <f>G41+G42</f>
        <v>0</v>
      </c>
      <c r="H38" s="471">
        <f t="shared" si="1"/>
        <v>0</v>
      </c>
    </row>
    <row r="39" spans="1:8">
      <c r="A39" s="581">
        <v>10.1</v>
      </c>
      <c r="B39" s="590" t="s">
        <v>195</v>
      </c>
      <c r="C39" s="583"/>
      <c r="D39" s="583"/>
      <c r="E39" s="584">
        <f t="shared" si="0"/>
        <v>0</v>
      </c>
      <c r="F39" s="583"/>
      <c r="G39" s="583"/>
      <c r="H39" s="471">
        <f t="shared" si="1"/>
        <v>0</v>
      </c>
    </row>
    <row r="40" spans="1:8">
      <c r="A40" s="581">
        <v>10.199999999999999</v>
      </c>
      <c r="B40" s="590" t="s">
        <v>196</v>
      </c>
      <c r="C40" s="583"/>
      <c r="D40" s="583"/>
      <c r="E40" s="584">
        <f t="shared" si="0"/>
        <v>0</v>
      </c>
      <c r="F40" s="583"/>
      <c r="G40" s="583"/>
      <c r="H40" s="471">
        <f t="shared" si="1"/>
        <v>0</v>
      </c>
    </row>
    <row r="41" spans="1:8">
      <c r="A41" s="581">
        <v>10.3</v>
      </c>
      <c r="B41" s="590" t="s">
        <v>199</v>
      </c>
      <c r="C41" s="583"/>
      <c r="D41" s="583"/>
      <c r="E41" s="584">
        <f t="shared" si="0"/>
        <v>0</v>
      </c>
      <c r="F41" s="583"/>
      <c r="G41" s="583"/>
      <c r="H41" s="471">
        <f t="shared" si="1"/>
        <v>0</v>
      </c>
    </row>
    <row r="42" spans="1:8" ht="26.4">
      <c r="A42" s="581">
        <v>10.4</v>
      </c>
      <c r="B42" s="590" t="s">
        <v>200</v>
      </c>
      <c r="C42" s="583"/>
      <c r="D42" s="583"/>
      <c r="E42" s="584">
        <f t="shared" si="0"/>
        <v>0</v>
      </c>
      <c r="F42" s="583"/>
      <c r="G42" s="583"/>
      <c r="H42" s="471">
        <f t="shared" si="1"/>
        <v>0</v>
      </c>
    </row>
    <row r="43" spans="1:8" ht="14.4" thickBot="1">
      <c r="A43" s="591">
        <v>11</v>
      </c>
      <c r="B43" s="592" t="s">
        <v>197</v>
      </c>
      <c r="C43" s="593"/>
      <c r="D43" s="593"/>
      <c r="E43" s="594">
        <f t="shared" si="0"/>
        <v>0</v>
      </c>
      <c r="F43" s="593"/>
      <c r="G43" s="593"/>
      <c r="H43" s="595">
        <f t="shared" si="1"/>
        <v>0</v>
      </c>
    </row>
    <row r="44" spans="1:8">
      <c r="C44" s="311"/>
      <c r="D44" s="311"/>
      <c r="E44" s="311"/>
      <c r="F44" s="311"/>
      <c r="G44" s="311"/>
      <c r="H44" s="311"/>
    </row>
    <row r="45" spans="1:8">
      <c r="C45" s="311"/>
      <c r="D45" s="311"/>
      <c r="E45" s="311"/>
      <c r="F45" s="311"/>
      <c r="G45" s="311"/>
      <c r="H45" s="311"/>
    </row>
    <row r="46" spans="1:8">
      <c r="C46" s="311"/>
      <c r="D46" s="311"/>
      <c r="E46" s="311"/>
      <c r="F46" s="311"/>
      <c r="G46" s="311"/>
      <c r="H46" s="311"/>
    </row>
    <row r="47" spans="1:8">
      <c r="C47" s="311"/>
      <c r="D47" s="311"/>
      <c r="E47" s="311"/>
      <c r="F47" s="311"/>
      <c r="G47" s="311"/>
      <c r="H47" s="311"/>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G25" sqref="G25"/>
    </sheetView>
  </sheetViews>
  <sheetFormatPr defaultColWidth="9.109375" defaultRowHeight="13.2"/>
  <cols>
    <col min="1" max="1" width="9.44140625" style="4" bestFit="1" customWidth="1"/>
    <col min="2" max="2" width="93.44140625" style="4" customWidth="1"/>
    <col min="3" max="4" width="10.88671875" style="4" customWidth="1"/>
    <col min="5" max="11" width="9.88671875" style="19" customWidth="1"/>
    <col min="12" max="16384" width="9.109375" style="19"/>
  </cols>
  <sheetData>
    <row r="1" spans="1:7">
      <c r="A1" s="2" t="s">
        <v>30</v>
      </c>
      <c r="B1" s="3" t="str">
        <f>'Info '!C2</f>
        <v>JSC Pave Bank Georgia</v>
      </c>
      <c r="C1" s="3"/>
    </row>
    <row r="2" spans="1:7">
      <c r="A2" s="2" t="s">
        <v>31</v>
      </c>
      <c r="B2" s="241">
        <f>'1. key ratios '!B2</f>
        <v>45838</v>
      </c>
      <c r="C2" s="3"/>
    </row>
    <row r="3" spans="1:7">
      <c r="A3" s="2"/>
      <c r="B3" s="3"/>
      <c r="C3" s="3"/>
    </row>
    <row r="4" spans="1:7" ht="15" customHeight="1" thickBot="1">
      <c r="A4" s="4" t="s">
        <v>96</v>
      </c>
      <c r="B4" s="85" t="s">
        <v>174</v>
      </c>
      <c r="C4" s="22" t="s">
        <v>35</v>
      </c>
    </row>
    <row r="5" spans="1:7" ht="15" customHeight="1">
      <c r="A5" s="598" t="s">
        <v>6</v>
      </c>
      <c r="B5" s="599"/>
      <c r="C5" s="600" t="str">
        <f>INT((MONTH($B$2))/3)&amp;"Q"&amp;"-"&amp;YEAR($B$2)</f>
        <v>2Q-2025</v>
      </c>
      <c r="D5" s="600" t="str">
        <f>IF(INT(MONTH($B$2))=3, "4"&amp;"Q"&amp;"-"&amp;YEAR($B$2)-1, IF(INT(MONTH($B$2))=6, "1"&amp;"Q"&amp;"-"&amp;YEAR($B$2), IF(INT(MONTH($B$2))=9, "2"&amp;"Q"&amp;"-"&amp;YEAR($B$2),IF(INT(MONTH($B$2))=12, "3"&amp;"Q"&amp;"-"&amp;YEAR($B$2), 0))))</f>
        <v>1Q-2025</v>
      </c>
      <c r="E5" s="600" t="str">
        <f>IF(INT(MONTH($B$2))=3, "3"&amp;"Q"&amp;"-"&amp;YEAR($B$2)-1, IF(INT(MONTH($B$2))=6, "4"&amp;"Q"&amp;"-"&amp;YEAR($B$2)-1, IF(INT(MONTH($B$2))=9, "1"&amp;"Q"&amp;"-"&amp;YEAR($B$2),IF(INT(MONTH($B$2))=12, "2"&amp;"Q"&amp;"-"&amp;YEAR($B$2), 0))))</f>
        <v>4Q-2024</v>
      </c>
      <c r="F5" s="600" t="str">
        <f>IF(INT(MONTH($B$2))=3, "2"&amp;"Q"&amp;"-"&amp;YEAR($B$2)-1, IF(INT(MONTH($B$2))=6, "3"&amp;"Q"&amp;"-"&amp;YEAR($B$2)-1, IF(INT(MONTH($B$2))=9, "4"&amp;"Q"&amp;"-"&amp;YEAR($B$2)-1,IF(INT(MONTH($B$2))=12, "1"&amp;"Q"&amp;"-"&amp;YEAR($B$2), 0))))</f>
        <v>3Q-2024</v>
      </c>
      <c r="G5" s="601" t="str">
        <f>IF(INT(MONTH($B$2))=3, "1"&amp;"Q"&amp;"-"&amp;YEAR($B$2)-1, IF(INT(MONTH($B$2))=6, "2"&amp;"Q"&amp;"-"&amp;YEAR($B$2)-1, IF(INT(MONTH($B$2))=9, "3"&amp;"Q"&amp;"-"&amp;YEAR($B$2)-1,IF(INT(MONTH($B$2))=12, "4"&amp;"Q"&amp;"-"&amp;YEAR($B$2)-1, 0))))</f>
        <v>2Q-2024</v>
      </c>
    </row>
    <row r="6" spans="1:7" ht="15" customHeight="1">
      <c r="A6" s="602">
        <v>1</v>
      </c>
      <c r="B6" s="603" t="s">
        <v>178</v>
      </c>
      <c r="C6" s="596">
        <f>C7+C9+C10</f>
        <v>21511362.232000001</v>
      </c>
      <c r="D6" s="596">
        <f>D7+D9+D10</f>
        <v>21136257.579999998</v>
      </c>
      <c r="E6" s="596">
        <f t="shared" ref="E6:G6" si="0">E7+E9+E10</f>
        <v>2491048.2879999997</v>
      </c>
      <c r="F6" s="596">
        <f t="shared" si="0"/>
        <v>8040672.950000002</v>
      </c>
      <c r="G6" s="604">
        <f t="shared" si="0"/>
        <v>8445428.2599999998</v>
      </c>
    </row>
    <row r="7" spans="1:7" ht="15" customHeight="1">
      <c r="A7" s="602">
        <v>1.1000000000000001</v>
      </c>
      <c r="B7" s="603" t="s">
        <v>745</v>
      </c>
      <c r="C7" s="597">
        <v>21511362.232000001</v>
      </c>
      <c r="D7" s="597">
        <v>21136257.579999998</v>
      </c>
      <c r="E7" s="597">
        <v>2491048.2879999997</v>
      </c>
      <c r="F7" s="597">
        <v>8040672.950000002</v>
      </c>
      <c r="G7" s="605">
        <v>8445428.2599999998</v>
      </c>
    </row>
    <row r="8" spans="1:7">
      <c r="A8" s="602" t="s">
        <v>14</v>
      </c>
      <c r="B8" s="603" t="s">
        <v>95</v>
      </c>
      <c r="C8" s="597">
        <v>0</v>
      </c>
      <c r="D8" s="597">
        <v>0</v>
      </c>
      <c r="E8" s="597">
        <v>0</v>
      </c>
      <c r="F8" s="597">
        <v>0</v>
      </c>
      <c r="G8" s="605">
        <v>0</v>
      </c>
    </row>
    <row r="9" spans="1:7" ht="15" customHeight="1">
      <c r="A9" s="602">
        <v>1.2</v>
      </c>
      <c r="B9" s="606" t="s">
        <v>94</v>
      </c>
      <c r="C9" s="597">
        <v>0</v>
      </c>
      <c r="D9" s="597">
        <v>0</v>
      </c>
      <c r="E9" s="597">
        <v>0</v>
      </c>
      <c r="F9" s="597">
        <v>0</v>
      </c>
      <c r="G9" s="605">
        <v>0</v>
      </c>
    </row>
    <row r="10" spans="1:7" ht="15" customHeight="1">
      <c r="A10" s="602">
        <v>1.3</v>
      </c>
      <c r="B10" s="603" t="s">
        <v>28</v>
      </c>
      <c r="C10" s="597">
        <v>0</v>
      </c>
      <c r="D10" s="597">
        <v>0</v>
      </c>
      <c r="E10" s="597">
        <v>0</v>
      </c>
      <c r="F10" s="597">
        <v>0</v>
      </c>
      <c r="G10" s="605">
        <v>0</v>
      </c>
    </row>
    <row r="11" spans="1:7" ht="15" customHeight="1">
      <c r="A11" s="602">
        <v>2</v>
      </c>
      <c r="B11" s="603" t="s">
        <v>175</v>
      </c>
      <c r="C11" s="597">
        <v>212273.95999999976</v>
      </c>
      <c r="D11" s="597">
        <v>490516.39999997796</v>
      </c>
      <c r="E11" s="597">
        <v>430596.87999999995</v>
      </c>
      <c r="F11" s="597">
        <v>837759.44010199956</v>
      </c>
      <c r="G11" s="605">
        <v>827136.84010200039</v>
      </c>
    </row>
    <row r="12" spans="1:7" ht="15" customHeight="1">
      <c r="A12" s="602">
        <v>3</v>
      </c>
      <c r="B12" s="603" t="s">
        <v>176</v>
      </c>
      <c r="C12" s="597">
        <v>204515.16175999999</v>
      </c>
      <c r="D12" s="597">
        <v>204515.16175999999</v>
      </c>
      <c r="E12" s="597">
        <v>204515.16175999999</v>
      </c>
      <c r="F12" s="597">
        <v>0</v>
      </c>
      <c r="G12" s="605">
        <v>0</v>
      </c>
    </row>
    <row r="13" spans="1:7" ht="15" customHeight="1" thickBot="1">
      <c r="A13" s="607">
        <v>4</v>
      </c>
      <c r="B13" s="608" t="s">
        <v>177</v>
      </c>
      <c r="C13" s="609">
        <f>C6+C11+C12</f>
        <v>21928151.35376</v>
      </c>
      <c r="D13" s="609">
        <f>D6+D11+D12</f>
        <v>21831289.141759973</v>
      </c>
      <c r="E13" s="609">
        <f t="shared" ref="E13:G13" si="1">E6+E11+E12</f>
        <v>3126160.3297599996</v>
      </c>
      <c r="F13" s="609">
        <f t="shared" si="1"/>
        <v>8878432.3901020009</v>
      </c>
      <c r="G13" s="610">
        <f t="shared" si="1"/>
        <v>9272565.1001019999</v>
      </c>
    </row>
    <row r="14" spans="1:7">
      <c r="B14" s="28"/>
    </row>
    <row r="15" spans="1:7">
      <c r="B15" s="28"/>
    </row>
    <row r="16" spans="1:7">
      <c r="B16" s="28"/>
    </row>
    <row r="17" s="19" customFormat="1" ht="10.199999999999999"/>
    <row r="18" s="19" customFormat="1" ht="10.199999999999999"/>
    <row r="19" s="19" customFormat="1" ht="10.199999999999999"/>
    <row r="20" s="19" customFormat="1" ht="10.199999999999999"/>
    <row r="21" s="19" customFormat="1" ht="10.199999999999999"/>
    <row r="22" s="19" customFormat="1" ht="10.199999999999999"/>
    <row r="23" s="19" customFormat="1" ht="10.199999999999999"/>
    <row r="24" s="19" customFormat="1" ht="10.199999999999999"/>
    <row r="25" s="19" customFormat="1" ht="10.199999999999999"/>
    <row r="26" s="19" customFormat="1" ht="10.199999999999999"/>
    <row r="27" s="19" customFormat="1" ht="10.199999999999999"/>
    <row r="28" s="19" customFormat="1" ht="10.199999999999999"/>
    <row r="29" s="19"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7"/>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G23" sqref="G23"/>
    </sheetView>
  </sheetViews>
  <sheetFormatPr defaultColWidth="9.109375" defaultRowHeight="13.8"/>
  <cols>
    <col min="1" max="1" width="9.44140625" style="4" bestFit="1" customWidth="1"/>
    <col min="2" max="2" width="65.44140625" style="4" customWidth="1"/>
    <col min="3" max="3" width="81.77734375" style="4" bestFit="1" customWidth="1"/>
    <col min="4" max="16384" width="9.109375" style="5"/>
  </cols>
  <sheetData>
    <row r="1" spans="1:8">
      <c r="A1" s="2" t="s">
        <v>30</v>
      </c>
      <c r="B1" s="3" t="str">
        <f>'Info '!C2</f>
        <v>JSC Pave Bank Georgia</v>
      </c>
    </row>
    <row r="2" spans="1:8">
      <c r="A2" s="2" t="s">
        <v>31</v>
      </c>
      <c r="B2" s="241">
        <f>'1. key ratios '!B2</f>
        <v>45838</v>
      </c>
    </row>
    <row r="4" spans="1:8" ht="27.9" customHeight="1" thickBot="1">
      <c r="A4" s="29" t="s">
        <v>41</v>
      </c>
      <c r="B4" s="30" t="s">
        <v>151</v>
      </c>
      <c r="C4" s="31"/>
    </row>
    <row r="5" spans="1:8">
      <c r="A5" s="32"/>
      <c r="B5" s="234" t="s">
        <v>42</v>
      </c>
      <c r="C5" s="235" t="s">
        <v>335</v>
      </c>
    </row>
    <row r="6" spans="1:8">
      <c r="A6" s="33">
        <v>1</v>
      </c>
      <c r="B6" s="34" t="s">
        <v>764</v>
      </c>
      <c r="C6" s="35" t="s">
        <v>765</v>
      </c>
    </row>
    <row r="7" spans="1:8">
      <c r="A7" s="33">
        <v>2</v>
      </c>
      <c r="B7" s="34" t="s">
        <v>753</v>
      </c>
      <c r="C7" s="35" t="s">
        <v>766</v>
      </c>
    </row>
    <row r="8" spans="1:8">
      <c r="A8" s="33">
        <v>3</v>
      </c>
      <c r="B8" s="34" t="s">
        <v>767</v>
      </c>
      <c r="C8" s="35" t="s">
        <v>765</v>
      </c>
    </row>
    <row r="9" spans="1:8">
      <c r="A9" s="33">
        <v>4</v>
      </c>
      <c r="B9" s="34" t="s">
        <v>757</v>
      </c>
      <c r="C9" s="35" t="s">
        <v>757</v>
      </c>
    </row>
    <row r="10" spans="1:8">
      <c r="A10" s="33">
        <v>5</v>
      </c>
      <c r="B10" s="34" t="s">
        <v>757</v>
      </c>
      <c r="C10" s="35" t="s">
        <v>757</v>
      </c>
    </row>
    <row r="11" spans="1:8">
      <c r="A11" s="33">
        <v>6</v>
      </c>
      <c r="B11" s="34" t="s">
        <v>757</v>
      </c>
      <c r="C11" s="35" t="s">
        <v>757</v>
      </c>
    </row>
    <row r="12" spans="1:8">
      <c r="A12" s="33">
        <v>7</v>
      </c>
      <c r="B12" s="34" t="s">
        <v>757</v>
      </c>
      <c r="C12" s="35" t="s">
        <v>757</v>
      </c>
      <c r="H12" s="36"/>
    </row>
    <row r="13" spans="1:8">
      <c r="A13" s="33">
        <v>8</v>
      </c>
      <c r="B13" s="34" t="s">
        <v>757</v>
      </c>
      <c r="C13" s="35" t="s">
        <v>757</v>
      </c>
    </row>
    <row r="14" spans="1:8">
      <c r="A14" s="33">
        <v>9</v>
      </c>
      <c r="B14" s="34" t="s">
        <v>757</v>
      </c>
      <c r="C14" s="35" t="s">
        <v>757</v>
      </c>
    </row>
    <row r="15" spans="1:8">
      <c r="A15" s="33">
        <v>10</v>
      </c>
      <c r="B15" s="34" t="s">
        <v>757</v>
      </c>
      <c r="C15" s="35" t="s">
        <v>757</v>
      </c>
    </row>
    <row r="16" spans="1:8">
      <c r="A16" s="33"/>
      <c r="B16" s="236"/>
      <c r="C16" s="237"/>
    </row>
    <row r="17" spans="1:3">
      <c r="A17" s="33"/>
      <c r="B17" s="113" t="s">
        <v>43</v>
      </c>
      <c r="C17" s="238" t="s">
        <v>336</v>
      </c>
    </row>
    <row r="18" spans="1:3">
      <c r="A18" s="33">
        <v>1</v>
      </c>
      <c r="B18" s="34" t="s">
        <v>754</v>
      </c>
      <c r="C18" s="35" t="s">
        <v>761</v>
      </c>
    </row>
    <row r="19" spans="1:3">
      <c r="A19" s="33">
        <v>2</v>
      </c>
      <c r="B19" s="34" t="s">
        <v>759</v>
      </c>
      <c r="C19" s="35" t="s">
        <v>762</v>
      </c>
    </row>
    <row r="20" spans="1:3">
      <c r="A20" s="33">
        <v>3</v>
      </c>
      <c r="B20" s="34" t="s">
        <v>760</v>
      </c>
      <c r="C20" s="35" t="s">
        <v>763</v>
      </c>
    </row>
    <row r="21" spans="1:3">
      <c r="A21" s="33">
        <v>4</v>
      </c>
      <c r="B21" s="34" t="s">
        <v>757</v>
      </c>
      <c r="C21" s="35" t="s">
        <v>757</v>
      </c>
    </row>
    <row r="22" spans="1:3">
      <c r="A22" s="33">
        <v>5</v>
      </c>
      <c r="B22" s="34" t="s">
        <v>757</v>
      </c>
      <c r="C22" s="35" t="s">
        <v>757</v>
      </c>
    </row>
    <row r="23" spans="1:3">
      <c r="A23" s="33">
        <v>6</v>
      </c>
      <c r="B23" s="34" t="s">
        <v>757</v>
      </c>
      <c r="C23" s="35" t="s">
        <v>757</v>
      </c>
    </row>
    <row r="24" spans="1:3">
      <c r="A24" s="33">
        <v>7</v>
      </c>
      <c r="B24" s="34" t="s">
        <v>757</v>
      </c>
      <c r="C24" s="35" t="s">
        <v>757</v>
      </c>
    </row>
    <row r="25" spans="1:3">
      <c r="A25" s="33">
        <v>8</v>
      </c>
      <c r="B25" s="34" t="s">
        <v>757</v>
      </c>
      <c r="C25" s="35" t="s">
        <v>757</v>
      </c>
    </row>
    <row r="26" spans="1:3">
      <c r="A26" s="33">
        <v>9</v>
      </c>
      <c r="B26" s="34" t="s">
        <v>757</v>
      </c>
      <c r="C26" s="35" t="s">
        <v>757</v>
      </c>
    </row>
    <row r="27" spans="1:3" ht="15.75" customHeight="1">
      <c r="A27" s="33">
        <v>10</v>
      </c>
      <c r="B27" s="34" t="s">
        <v>757</v>
      </c>
      <c r="C27" s="35" t="s">
        <v>757</v>
      </c>
    </row>
    <row r="28" spans="1:3" ht="15.75" customHeight="1">
      <c r="A28" s="33"/>
      <c r="B28" s="34"/>
      <c r="C28" s="37"/>
    </row>
    <row r="29" spans="1:3" ht="30" customHeight="1">
      <c r="A29" s="33"/>
      <c r="B29" s="703" t="s">
        <v>44</v>
      </c>
      <c r="C29" s="704"/>
    </row>
    <row r="30" spans="1:3">
      <c r="A30" s="33">
        <v>1</v>
      </c>
      <c r="B30" s="34" t="s">
        <v>758</v>
      </c>
      <c r="C30" s="529">
        <v>1</v>
      </c>
    </row>
    <row r="31" spans="1:3" ht="15.75" customHeight="1">
      <c r="A31" s="33"/>
      <c r="B31" s="34"/>
      <c r="C31" s="35"/>
    </row>
    <row r="32" spans="1:3" ht="29.25" customHeight="1">
      <c r="A32" s="33"/>
      <c r="B32" s="703" t="s">
        <v>45</v>
      </c>
      <c r="C32" s="704"/>
    </row>
    <row r="33" spans="1:3">
      <c r="A33" s="33">
        <v>1</v>
      </c>
      <c r="B33" s="34" t="s">
        <v>754</v>
      </c>
      <c r="C33" s="611">
        <v>0.7087</v>
      </c>
    </row>
    <row r="34" spans="1:3">
      <c r="A34" s="530">
        <f>A33+1</f>
        <v>2</v>
      </c>
      <c r="B34" s="34" t="s">
        <v>759</v>
      </c>
      <c r="C34" s="611">
        <v>0.12330000000000001</v>
      </c>
    </row>
    <row r="35" spans="1:3">
      <c r="A35" s="530">
        <f>A34+1</f>
        <v>3</v>
      </c>
      <c r="B35" s="34" t="s">
        <v>760</v>
      </c>
      <c r="C35" s="611">
        <v>0.16800000000000001</v>
      </c>
    </row>
    <row r="36" spans="1:3">
      <c r="A36" s="530"/>
      <c r="B36" s="531"/>
      <c r="C36" s="532"/>
    </row>
    <row r="37" spans="1:3" ht="14.4" thickBot="1">
      <c r="A37" s="38"/>
      <c r="B37" s="39"/>
      <c r="C37" s="40"/>
    </row>
  </sheetData>
  <mergeCells count="2">
    <mergeCell ref="B32:C32"/>
    <mergeCell ref="B29:C29"/>
  </mergeCells>
  <dataValidations count="1">
    <dataValidation type="list" allowBlank="1" showInputMessage="1" showErrorMessage="1" sqref="C6:C15 C18:C27 C30 C33:C3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H20" sqref="H20"/>
    </sheetView>
  </sheetViews>
  <sheetFormatPr defaultColWidth="9.109375" defaultRowHeight="13.8"/>
  <cols>
    <col min="1" max="1" width="9.44140625" style="4" bestFit="1" customWidth="1"/>
    <col min="2" max="2" width="54.109375" style="4" customWidth="1"/>
    <col min="3" max="3" width="28" style="4" customWidth="1"/>
    <col min="4" max="4" width="22.44140625" style="4" customWidth="1"/>
    <col min="5" max="5" width="22.109375" style="4" customWidth="1"/>
    <col min="6" max="6" width="12" style="5" bestFit="1" customWidth="1"/>
    <col min="7" max="7" width="12.44140625" style="5" bestFit="1" customWidth="1"/>
    <col min="8" max="16384" width="9.109375" style="5"/>
  </cols>
  <sheetData>
    <row r="1" spans="1:5">
      <c r="A1" s="27" t="s">
        <v>30</v>
      </c>
      <c r="B1" s="3" t="str">
        <f>'Info '!C2</f>
        <v>JSC Pave Bank Georgia</v>
      </c>
    </row>
    <row r="2" spans="1:5" s="2" customFormat="1" ht="15.75" customHeight="1">
      <c r="A2" s="27" t="s">
        <v>31</v>
      </c>
      <c r="B2" s="241">
        <f>'1. key ratios '!B2</f>
        <v>45838</v>
      </c>
    </row>
    <row r="3" spans="1:5" s="2" customFormat="1" ht="15.75" customHeight="1">
      <c r="A3" s="27"/>
    </row>
    <row r="4" spans="1:5" s="2" customFormat="1" ht="15.75" customHeight="1" thickBot="1">
      <c r="A4" s="161" t="s">
        <v>99</v>
      </c>
      <c r="B4" s="709" t="s">
        <v>212</v>
      </c>
      <c r="C4" s="710"/>
      <c r="D4" s="710"/>
      <c r="E4" s="710"/>
    </row>
    <row r="5" spans="1:5" s="42" customFormat="1" ht="17.399999999999999" customHeight="1">
      <c r="A5" s="612"/>
      <c r="B5" s="613"/>
      <c r="C5" s="614" t="s">
        <v>0</v>
      </c>
      <c r="D5" s="614" t="s">
        <v>1</v>
      </c>
      <c r="E5" s="615" t="s">
        <v>2</v>
      </c>
    </row>
    <row r="6" spans="1:5" ht="14.4" customHeight="1">
      <c r="A6" s="616"/>
      <c r="B6" s="705" t="s">
        <v>219</v>
      </c>
      <c r="C6" s="705" t="s">
        <v>624</v>
      </c>
      <c r="D6" s="707" t="s">
        <v>98</v>
      </c>
      <c r="E6" s="708"/>
    </row>
    <row r="7" spans="1:5" ht="99.6" customHeight="1">
      <c r="A7" s="616"/>
      <c r="B7" s="706"/>
      <c r="C7" s="705"/>
      <c r="D7" s="617" t="s">
        <v>97</v>
      </c>
      <c r="E7" s="618" t="s">
        <v>220</v>
      </c>
    </row>
    <row r="8" spans="1:5" ht="20.399999999999999">
      <c r="A8" s="619">
        <v>1</v>
      </c>
      <c r="B8" s="620" t="s">
        <v>525</v>
      </c>
      <c r="C8" s="626">
        <f>SUM(C9:C11)</f>
        <v>34699484.32</v>
      </c>
      <c r="D8" s="626">
        <f>SUM(D9:D11)</f>
        <v>0</v>
      </c>
      <c r="E8" s="627">
        <f>SUM(E9:E11)</f>
        <v>34699484.32</v>
      </c>
    </row>
    <row r="9" spans="1:5" ht="14.4">
      <c r="A9" s="619">
        <v>1.1000000000000001</v>
      </c>
      <c r="B9" s="621" t="s">
        <v>526</v>
      </c>
      <c r="C9" s="626">
        <v>0</v>
      </c>
      <c r="D9" s="626">
        <v>0</v>
      </c>
      <c r="E9" s="627">
        <v>0</v>
      </c>
    </row>
    <row r="10" spans="1:5" ht="14.4">
      <c r="A10" s="619">
        <v>1.2</v>
      </c>
      <c r="B10" s="621" t="s">
        <v>527</v>
      </c>
      <c r="C10" s="626">
        <v>16703832.310000001</v>
      </c>
      <c r="D10" s="626">
        <v>0</v>
      </c>
      <c r="E10" s="627">
        <v>16703832.310000001</v>
      </c>
    </row>
    <row r="11" spans="1:5" ht="14.4">
      <c r="A11" s="619">
        <v>1.3</v>
      </c>
      <c r="B11" s="621" t="s">
        <v>528</v>
      </c>
      <c r="C11" s="626">
        <v>17995652.010000002</v>
      </c>
      <c r="D11" s="626">
        <v>0</v>
      </c>
      <c r="E11" s="627">
        <v>17995652.010000002</v>
      </c>
    </row>
    <row r="12" spans="1:5" ht="14.4">
      <c r="A12" s="619">
        <v>2</v>
      </c>
      <c r="B12" s="292" t="s">
        <v>529</v>
      </c>
      <c r="C12" s="626">
        <v>0</v>
      </c>
      <c r="D12" s="626">
        <v>0</v>
      </c>
      <c r="E12" s="627">
        <v>0</v>
      </c>
    </row>
    <row r="13" spans="1:5" ht="14.4">
      <c r="A13" s="619">
        <v>2.1</v>
      </c>
      <c r="B13" s="622" t="s">
        <v>530</v>
      </c>
      <c r="C13" s="626">
        <v>0</v>
      </c>
      <c r="D13" s="626">
        <v>0</v>
      </c>
      <c r="E13" s="627">
        <v>0</v>
      </c>
    </row>
    <row r="14" spans="1:5" ht="20.399999999999999">
      <c r="A14" s="619">
        <v>3</v>
      </c>
      <c r="B14" s="293" t="s">
        <v>531</v>
      </c>
      <c r="C14" s="626">
        <v>0</v>
      </c>
      <c r="D14" s="626">
        <v>0</v>
      </c>
      <c r="E14" s="627">
        <v>0</v>
      </c>
    </row>
    <row r="15" spans="1:5" ht="14.4">
      <c r="A15" s="619">
        <v>4</v>
      </c>
      <c r="B15" s="294" t="s">
        <v>532</v>
      </c>
      <c r="C15" s="626">
        <v>0</v>
      </c>
      <c r="D15" s="626">
        <v>0</v>
      </c>
      <c r="E15" s="627">
        <v>0</v>
      </c>
    </row>
    <row r="16" spans="1:5" ht="20.399999999999999">
      <c r="A16" s="619">
        <v>5</v>
      </c>
      <c r="B16" s="295" t="s">
        <v>533</v>
      </c>
      <c r="C16" s="626">
        <f>SUM(C17:C19)</f>
        <v>0</v>
      </c>
      <c r="D16" s="626">
        <f>SUM(D17:D19)</f>
        <v>0</v>
      </c>
      <c r="E16" s="627">
        <f>SUM(E17:E19)</f>
        <v>0</v>
      </c>
    </row>
    <row r="17" spans="1:5" ht="14.4">
      <c r="A17" s="619">
        <v>5.0999999999999996</v>
      </c>
      <c r="B17" s="296" t="s">
        <v>534</v>
      </c>
      <c r="C17" s="626">
        <v>0</v>
      </c>
      <c r="D17" s="626">
        <v>0</v>
      </c>
      <c r="E17" s="627">
        <v>0</v>
      </c>
    </row>
    <row r="18" spans="1:5" ht="14.4">
      <c r="A18" s="619">
        <v>5.2</v>
      </c>
      <c r="B18" s="296" t="s">
        <v>535</v>
      </c>
      <c r="C18" s="626">
        <v>0</v>
      </c>
      <c r="D18" s="626">
        <v>0</v>
      </c>
      <c r="E18" s="627">
        <v>0</v>
      </c>
    </row>
    <row r="19" spans="1:5" ht="14.4">
      <c r="A19" s="619">
        <v>5.3</v>
      </c>
      <c r="B19" s="297" t="s">
        <v>536</v>
      </c>
      <c r="C19" s="626">
        <v>0</v>
      </c>
      <c r="D19" s="626">
        <v>0</v>
      </c>
      <c r="E19" s="627">
        <v>0</v>
      </c>
    </row>
    <row r="20" spans="1:5" ht="14.4">
      <c r="A20" s="619">
        <v>6</v>
      </c>
      <c r="B20" s="293" t="s">
        <v>537</v>
      </c>
      <c r="C20" s="626">
        <f>SUM(C21:C22)</f>
        <v>16310457.24</v>
      </c>
      <c r="D20" s="626">
        <f>SUM(D21:D22)</f>
        <v>0</v>
      </c>
      <c r="E20" s="627">
        <f>SUM(E21:E22)</f>
        <v>16310457.24</v>
      </c>
    </row>
    <row r="21" spans="1:5" ht="14.4">
      <c r="A21" s="619">
        <v>6.1</v>
      </c>
      <c r="B21" s="296" t="s">
        <v>535</v>
      </c>
      <c r="C21" s="626">
        <v>16310457.24</v>
      </c>
      <c r="D21" s="626">
        <v>0</v>
      </c>
      <c r="E21" s="627">
        <v>16310457.24</v>
      </c>
    </row>
    <row r="22" spans="1:5" ht="14.4">
      <c r="A22" s="619">
        <v>6.2</v>
      </c>
      <c r="B22" s="297" t="s">
        <v>536</v>
      </c>
      <c r="C22" s="626">
        <v>0</v>
      </c>
      <c r="D22" s="626">
        <v>0</v>
      </c>
      <c r="E22" s="627">
        <v>0</v>
      </c>
    </row>
    <row r="23" spans="1:5" ht="14.4">
      <c r="A23" s="619">
        <v>7</v>
      </c>
      <c r="B23" s="292" t="s">
        <v>538</v>
      </c>
      <c r="C23" s="626">
        <v>0</v>
      </c>
      <c r="D23" s="626">
        <v>0</v>
      </c>
      <c r="E23" s="627">
        <v>0</v>
      </c>
    </row>
    <row r="24" spans="1:5" ht="20.399999999999999">
      <c r="A24" s="619">
        <v>8</v>
      </c>
      <c r="B24" s="298" t="s">
        <v>539</v>
      </c>
      <c r="C24" s="626">
        <v>0</v>
      </c>
      <c r="D24" s="626">
        <v>0</v>
      </c>
      <c r="E24" s="627">
        <v>0</v>
      </c>
    </row>
    <row r="25" spans="1:5" ht="14.4">
      <c r="A25" s="619">
        <v>9</v>
      </c>
      <c r="B25" s="294" t="s">
        <v>540</v>
      </c>
      <c r="C25" s="626">
        <f>SUM(C26:C27)</f>
        <v>21665.210000000003</v>
      </c>
      <c r="D25" s="626">
        <f>SUM(D26:D27)</f>
        <v>0</v>
      </c>
      <c r="E25" s="627">
        <f>SUM(E26:E27)</f>
        <v>21665.210000000003</v>
      </c>
    </row>
    <row r="26" spans="1:5" ht="14.4">
      <c r="A26" s="619">
        <v>9.1</v>
      </c>
      <c r="B26" s="296" t="s">
        <v>541</v>
      </c>
      <c r="C26" s="626">
        <v>21665.210000000003</v>
      </c>
      <c r="D26" s="626">
        <v>0</v>
      </c>
      <c r="E26" s="627">
        <v>21665.210000000003</v>
      </c>
    </row>
    <row r="27" spans="1:5" ht="14.4">
      <c r="A27" s="619">
        <v>9.1999999999999993</v>
      </c>
      <c r="B27" s="296" t="s">
        <v>542</v>
      </c>
      <c r="C27" s="626">
        <v>0</v>
      </c>
      <c r="D27" s="626">
        <v>0</v>
      </c>
      <c r="E27" s="627">
        <v>0</v>
      </c>
    </row>
    <row r="28" spans="1:5" ht="14.4">
      <c r="A28" s="619">
        <v>10</v>
      </c>
      <c r="B28" s="294" t="s">
        <v>543</v>
      </c>
      <c r="C28" s="626">
        <f>SUM(C29:C30)</f>
        <v>255890.83000000002</v>
      </c>
      <c r="D28" s="626">
        <f>SUM(D29:D30)</f>
        <v>255890.83000000002</v>
      </c>
      <c r="E28" s="627">
        <f>SUM(E29:E30)</f>
        <v>0</v>
      </c>
    </row>
    <row r="29" spans="1:5" ht="14.4">
      <c r="A29" s="619">
        <v>10.1</v>
      </c>
      <c r="B29" s="296" t="s">
        <v>544</v>
      </c>
      <c r="C29" s="626">
        <v>0</v>
      </c>
      <c r="D29" s="626">
        <v>0</v>
      </c>
      <c r="E29" s="627">
        <v>0</v>
      </c>
    </row>
    <row r="30" spans="1:5" ht="14.4">
      <c r="A30" s="619">
        <v>10.199999999999999</v>
      </c>
      <c r="B30" s="296" t="s">
        <v>545</v>
      </c>
      <c r="C30" s="626">
        <v>255890.83000000002</v>
      </c>
      <c r="D30" s="626">
        <v>255890.83000000002</v>
      </c>
      <c r="E30" s="627">
        <v>0</v>
      </c>
    </row>
    <row r="31" spans="1:5" ht="14.4">
      <c r="A31" s="619">
        <v>11</v>
      </c>
      <c r="B31" s="294" t="s">
        <v>546</v>
      </c>
      <c r="C31" s="626">
        <f>SUM(C32:C33)</f>
        <v>0</v>
      </c>
      <c r="D31" s="626">
        <f>SUM(D32:D33)</f>
        <v>0</v>
      </c>
      <c r="E31" s="627">
        <f>SUM(E32:E33)</f>
        <v>0</v>
      </c>
    </row>
    <row r="32" spans="1:5" ht="14.4">
      <c r="A32" s="619">
        <v>11.1</v>
      </c>
      <c r="B32" s="296" t="s">
        <v>547</v>
      </c>
      <c r="C32" s="626">
        <v>0</v>
      </c>
      <c r="D32" s="626">
        <v>0</v>
      </c>
      <c r="E32" s="627">
        <v>0</v>
      </c>
    </row>
    <row r="33" spans="1:7" ht="14.4">
      <c r="A33" s="619">
        <v>11.2</v>
      </c>
      <c r="B33" s="296" t="s">
        <v>548</v>
      </c>
      <c r="C33" s="626">
        <v>0</v>
      </c>
      <c r="D33" s="626">
        <v>0</v>
      </c>
      <c r="E33" s="627">
        <v>0</v>
      </c>
    </row>
    <row r="34" spans="1:7" ht="14.4">
      <c r="A34" s="619">
        <v>13</v>
      </c>
      <c r="B34" s="294" t="s">
        <v>549</v>
      </c>
      <c r="C34" s="626">
        <v>1078721.07</v>
      </c>
      <c r="D34" s="626">
        <v>0</v>
      </c>
      <c r="E34" s="627">
        <v>1078721.07</v>
      </c>
    </row>
    <row r="35" spans="1:7" ht="14.4">
      <c r="A35" s="619">
        <v>13.1</v>
      </c>
      <c r="B35" s="623" t="s">
        <v>550</v>
      </c>
      <c r="C35" s="626">
        <v>0</v>
      </c>
      <c r="D35" s="626">
        <v>0</v>
      </c>
      <c r="E35" s="627">
        <v>0</v>
      </c>
    </row>
    <row r="36" spans="1:7" ht="14.4">
      <c r="A36" s="619">
        <v>13.2</v>
      </c>
      <c r="B36" s="623" t="s">
        <v>551</v>
      </c>
      <c r="C36" s="626">
        <v>0</v>
      </c>
      <c r="D36" s="626">
        <v>0</v>
      </c>
      <c r="E36" s="627">
        <v>0</v>
      </c>
    </row>
    <row r="37" spans="1:7" ht="27" thickBot="1">
      <c r="A37" s="624"/>
      <c r="B37" s="625" t="s">
        <v>221</v>
      </c>
      <c r="C37" s="628">
        <f>SUM(C8,C12,C14,C15,C16,C20,C23,C24,C25,C28,C31,C34)</f>
        <v>52366218.670000002</v>
      </c>
      <c r="D37" s="628">
        <f>SUM(D8,D12,D14,D15,D16,D20,D23,D24,D25,D28,D31,D34)</f>
        <v>255890.83000000002</v>
      </c>
      <c r="E37" s="629">
        <f>SUM(E8,E12,E14,E15,E16,E20,E23,E24,E25,E28,E31,E34)</f>
        <v>52110327.840000004</v>
      </c>
    </row>
    <row r="38" spans="1:7">
      <c r="A38" s="5"/>
      <c r="B38" s="5"/>
      <c r="C38" s="5"/>
      <c r="D38" s="5"/>
      <c r="E38" s="5"/>
    </row>
    <row r="39" spans="1:7">
      <c r="A39" s="5"/>
      <c r="B39" s="5"/>
      <c r="C39" s="5"/>
      <c r="D39" s="5"/>
      <c r="E39" s="5"/>
    </row>
    <row r="41" spans="1:7" s="4" customFormat="1">
      <c r="B41" s="44"/>
      <c r="F41" s="5"/>
      <c r="G41" s="5"/>
    </row>
    <row r="42" spans="1:7" s="4" customFormat="1">
      <c r="B42" s="44"/>
      <c r="F42" s="5"/>
      <c r="G42" s="5"/>
    </row>
    <row r="43" spans="1:7" s="4" customFormat="1">
      <c r="B43" s="44"/>
      <c r="F43" s="5"/>
      <c r="G43" s="5"/>
    </row>
    <row r="44" spans="1:7" s="4" customFormat="1">
      <c r="B44" s="44"/>
      <c r="F44" s="5"/>
      <c r="G44" s="5"/>
    </row>
    <row r="45" spans="1:7" s="4" customFormat="1">
      <c r="B45" s="44"/>
      <c r="F45" s="5"/>
      <c r="G45" s="5"/>
    </row>
    <row r="46" spans="1:7" s="4" customFormat="1">
      <c r="B46" s="44"/>
      <c r="F46" s="5"/>
      <c r="G46" s="5"/>
    </row>
    <row r="47" spans="1:7" s="4" customFormat="1">
      <c r="B47" s="44"/>
      <c r="F47" s="5"/>
      <c r="G47" s="5"/>
    </row>
    <row r="48" spans="1:7" s="4" customFormat="1">
      <c r="B48" s="44"/>
      <c r="F48" s="5"/>
      <c r="G48" s="5"/>
    </row>
    <row r="49" spans="2:7" s="4" customFormat="1">
      <c r="B49" s="44"/>
      <c r="F49" s="5"/>
      <c r="G49" s="5"/>
    </row>
    <row r="50" spans="2:7" s="4" customFormat="1">
      <c r="B50" s="44"/>
      <c r="F50" s="5"/>
      <c r="G50" s="5"/>
    </row>
    <row r="51" spans="2:7" s="4" customFormat="1">
      <c r="B51" s="44"/>
      <c r="F51" s="5"/>
      <c r="G51" s="5"/>
    </row>
    <row r="52" spans="2:7" s="4" customFormat="1">
      <c r="B52" s="44"/>
      <c r="F52" s="5"/>
      <c r="G52" s="5"/>
    </row>
    <row r="53" spans="2:7" s="4" customFormat="1">
      <c r="B53" s="44"/>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26" sqref="D26"/>
    </sheetView>
  </sheetViews>
  <sheetFormatPr defaultColWidth="9.109375" defaultRowHeight="13.2" outlineLevelRow="1"/>
  <cols>
    <col min="1" max="1" width="9.44140625" style="4" bestFit="1" customWidth="1"/>
    <col min="2" max="2" width="114.109375" style="4" customWidth="1"/>
    <col min="3" max="3" width="18.88671875" style="4" customWidth="1"/>
    <col min="4" max="4" width="25.44140625" style="4" customWidth="1"/>
    <col min="5" max="5" width="24.109375" style="4" customWidth="1"/>
    <col min="6" max="6" width="24" style="4" customWidth="1"/>
    <col min="7" max="7" width="10" style="4" bestFit="1" customWidth="1"/>
    <col min="8" max="8" width="12" style="4" bestFit="1" customWidth="1"/>
    <col min="9" max="9" width="12.44140625" style="4" bestFit="1" customWidth="1"/>
    <col min="10" max="16384" width="9.109375" style="4"/>
  </cols>
  <sheetData>
    <row r="1" spans="1:6">
      <c r="A1" s="2" t="s">
        <v>30</v>
      </c>
      <c r="B1" s="3" t="str">
        <f>'Info '!C2</f>
        <v>JSC Pave Bank Georgia</v>
      </c>
    </row>
    <row r="2" spans="1:6" s="2" customFormat="1" ht="15.75" customHeight="1">
      <c r="A2" s="2" t="s">
        <v>31</v>
      </c>
      <c r="B2" s="241">
        <f>'1. key ratios '!B2</f>
        <v>45838</v>
      </c>
      <c r="C2" s="4"/>
      <c r="D2" s="4"/>
      <c r="E2" s="4"/>
      <c r="F2" s="4"/>
    </row>
    <row r="3" spans="1:6" s="2" customFormat="1" ht="15.75" customHeight="1">
      <c r="C3" s="4"/>
      <c r="D3" s="4"/>
      <c r="E3" s="4"/>
      <c r="F3" s="4"/>
    </row>
    <row r="4" spans="1:6" s="2" customFormat="1" ht="13.8" thickBot="1">
      <c r="A4" s="2" t="s">
        <v>46</v>
      </c>
      <c r="B4" s="162" t="s">
        <v>518</v>
      </c>
      <c r="C4" s="41" t="s">
        <v>35</v>
      </c>
      <c r="D4" s="4"/>
      <c r="E4" s="4"/>
      <c r="F4" s="4"/>
    </row>
    <row r="5" spans="1:6">
      <c r="A5" s="119">
        <v>1</v>
      </c>
      <c r="B5" s="163" t="s">
        <v>520</v>
      </c>
      <c r="C5" s="120">
        <f>'7. LI1 '!E37</f>
        <v>52110327.840000004</v>
      </c>
    </row>
    <row r="6" spans="1:6">
      <c r="A6" s="45">
        <v>2.1</v>
      </c>
      <c r="B6" s="103" t="s">
        <v>201</v>
      </c>
      <c r="C6" s="94">
        <v>0</v>
      </c>
    </row>
    <row r="7" spans="1:6" s="28" customFormat="1" outlineLevel="1">
      <c r="A7" s="23">
        <v>2.2000000000000002</v>
      </c>
      <c r="B7" s="24" t="s">
        <v>202</v>
      </c>
      <c r="C7" s="121">
        <v>0</v>
      </c>
    </row>
    <row r="8" spans="1:6" s="28" customFormat="1">
      <c r="A8" s="23">
        <v>3</v>
      </c>
      <c r="B8" s="117" t="s">
        <v>519</v>
      </c>
      <c r="C8" s="122">
        <f>SUM(C5:C7)</f>
        <v>52110327.840000004</v>
      </c>
    </row>
    <row r="9" spans="1:6">
      <c r="A9" s="45">
        <v>4</v>
      </c>
      <c r="B9" s="46" t="s">
        <v>48</v>
      </c>
      <c r="C9" s="94">
        <v>0</v>
      </c>
    </row>
    <row r="10" spans="1:6" s="28" customFormat="1" outlineLevel="1">
      <c r="A10" s="23">
        <v>5.0999999999999996</v>
      </c>
      <c r="B10" s="24" t="s">
        <v>203</v>
      </c>
      <c r="C10" s="121">
        <v>0</v>
      </c>
    </row>
    <row r="11" spans="1:6" s="28" customFormat="1" outlineLevel="1">
      <c r="A11" s="23">
        <v>5.2</v>
      </c>
      <c r="B11" s="24" t="s">
        <v>204</v>
      </c>
      <c r="C11" s="121">
        <v>0</v>
      </c>
    </row>
    <row r="12" spans="1:6" s="28" customFormat="1">
      <c r="A12" s="23">
        <v>6</v>
      </c>
      <c r="B12" s="116" t="s">
        <v>746</v>
      </c>
      <c r="C12" s="121">
        <v>0</v>
      </c>
    </row>
    <row r="13" spans="1:6" s="28" customFormat="1" ht="13.8" thickBot="1">
      <c r="A13" s="25">
        <v>7</v>
      </c>
      <c r="B13" s="118" t="s">
        <v>164</v>
      </c>
      <c r="C13" s="123">
        <f>SUM(C8:C12)</f>
        <v>52110327.840000004</v>
      </c>
    </row>
    <row r="15" spans="1:6">
      <c r="B15" s="28"/>
    </row>
    <row r="17" spans="1:2" ht="13.8">
      <c r="A17" s="126"/>
      <c r="B17" s="127"/>
    </row>
    <row r="18" spans="1:2" ht="14.4">
      <c r="A18" s="131"/>
      <c r="B18" s="132"/>
    </row>
    <row r="19" spans="1:2" ht="13.8">
      <c r="A19" s="133"/>
      <c r="B19" s="128"/>
    </row>
    <row r="20" spans="1:2" ht="13.8">
      <c r="A20" s="134"/>
      <c r="B20" s="129"/>
    </row>
    <row r="21" spans="1:2" ht="13.8">
      <c r="A21" s="134"/>
      <c r="B21" s="132"/>
    </row>
    <row r="22" spans="1:2" ht="13.8">
      <c r="A22" s="133"/>
      <c r="B22" s="130"/>
    </row>
    <row r="23" spans="1:2" ht="13.8">
      <c r="A23" s="134"/>
      <c r="B23" s="129"/>
    </row>
    <row r="24" spans="1:2" ht="13.8">
      <c r="A24" s="134"/>
      <c r="B24" s="129"/>
    </row>
    <row r="25" spans="1:2" ht="13.8">
      <c r="A25" s="134"/>
      <c r="B25" s="135"/>
    </row>
    <row r="26" spans="1:2" ht="13.8">
      <c r="A26" s="134"/>
      <c r="B26" s="132"/>
    </row>
    <row r="27" spans="1:2">
      <c r="B27" s="44"/>
    </row>
    <row r="28" spans="1:2">
      <c r="B28" s="44"/>
    </row>
    <row r="29" spans="1:2">
      <c r="B29" s="44"/>
    </row>
    <row r="30" spans="1:2">
      <c r="B30" s="44"/>
    </row>
    <row r="31" spans="1:2">
      <c r="B31" s="44"/>
    </row>
    <row r="32" spans="1:2">
      <c r="B32" s="44"/>
    </row>
    <row r="33" spans="2:2">
      <c r="B33" s="44"/>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2025-08-12T10:27:03Z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