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DA50A1E-ED57-47DB-8258-D0E2BDFCA24C}" xr6:coauthVersionLast="47" xr6:coauthVersionMax="47" xr10:uidLastSave="{00000000-0000-0000-0000-000000000000}"/>
  <bookViews>
    <workbookView xWindow="2868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95" l="1"/>
  <c r="C62" i="69"/>
  <c r="C58" i="69"/>
  <c r="C67" i="69"/>
  <c r="C46" i="69"/>
  <c r="C40" i="69"/>
  <c r="C52" i="69"/>
  <c r="C29" i="69"/>
  <c r="C26" i="69"/>
  <c r="C23" i="69"/>
  <c r="C18" i="69"/>
  <c r="C14" i="69"/>
  <c r="C6" i="69"/>
  <c r="C31" i="88"/>
  <c r="C28" i="88"/>
  <c r="C25" i="88"/>
  <c r="C20" i="88"/>
  <c r="C16" i="88"/>
  <c r="C8" i="88"/>
  <c r="D63" i="108"/>
  <c r="C63" i="108"/>
  <c r="D59" i="108"/>
  <c r="D68" i="108" s="1"/>
  <c r="D69" i="108" s="1"/>
  <c r="C59" i="108"/>
  <c r="C68" i="108" s="1"/>
  <c r="C69" i="108" s="1"/>
  <c r="D53" i="108"/>
  <c r="C53" i="108"/>
  <c r="D47" i="108"/>
  <c r="C47" i="108"/>
  <c r="D41" i="108"/>
  <c r="C41" i="108"/>
  <c r="D39" i="108"/>
  <c r="C39" i="108"/>
  <c r="D30" i="108"/>
  <c r="C30" i="108"/>
  <c r="D27" i="108"/>
  <c r="D36" i="108" s="1"/>
  <c r="C27" i="108"/>
  <c r="D24" i="108"/>
  <c r="C24" i="108"/>
  <c r="D19" i="108"/>
  <c r="C19" i="108"/>
  <c r="D15" i="108"/>
  <c r="C15" i="108"/>
  <c r="D7" i="108"/>
  <c r="C7" i="108"/>
  <c r="C36" i="108" s="1"/>
  <c r="C22" i="111"/>
  <c r="C68" i="69" l="1"/>
  <c r="C35" i="69"/>
  <c r="H7" i="112"/>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c r="C7" i="114"/>
  <c r="D7" i="114"/>
  <c r="D15" i="114" s="1"/>
  <c r="C10" i="114"/>
  <c r="D10" i="114"/>
  <c r="C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H34" i="113" s="1"/>
  <c r="D34" i="113"/>
  <c r="E34" i="113"/>
  <c r="F34" i="113"/>
  <c r="G34" i="113"/>
  <c r="H8" i="112"/>
  <c r="H9" i="112"/>
  <c r="H10" i="112"/>
  <c r="H11" i="112"/>
  <c r="H12" i="112"/>
  <c r="H21" i="112" s="1"/>
  <c r="H13" i="112"/>
  <c r="H14" i="112"/>
  <c r="H15" i="112"/>
  <c r="H16" i="112"/>
  <c r="H17" i="112"/>
  <c r="H18" i="112"/>
  <c r="H19" i="112"/>
  <c r="H20" i="112"/>
  <c r="C21" i="112"/>
  <c r="D21" i="112"/>
  <c r="E21" i="112"/>
  <c r="F21" i="112"/>
  <c r="G21" i="112"/>
  <c r="H22" i="112"/>
  <c r="H23" i="112"/>
  <c r="H8" i="111"/>
  <c r="H9" i="111"/>
  <c r="H10" i="111"/>
  <c r="H22" i="111" s="1"/>
  <c r="H11" i="111"/>
  <c r="H12" i="111"/>
  <c r="H13" i="111"/>
  <c r="H14" i="111"/>
  <c r="H15" i="111"/>
  <c r="H16" i="111"/>
  <c r="H17" i="111"/>
  <c r="H18" i="111"/>
  <c r="H19" i="111"/>
  <c r="H20" i="111"/>
  <c r="H21" i="111"/>
  <c r="D22" i="111"/>
  <c r="E22" i="111"/>
  <c r="F22" i="111"/>
  <c r="G22" i="111"/>
  <c r="E8" i="88" l="1"/>
  <c r="E37" i="88" s="1"/>
  <c r="E16" i="88"/>
  <c r="E20" i="88"/>
  <c r="E25" i="88"/>
  <c r="E28" i="88"/>
  <c r="E31" i="88"/>
  <c r="D37" i="88"/>
  <c r="D8" i="88"/>
  <c r="D16" i="88"/>
  <c r="D20" i="88"/>
  <c r="D25" i="88"/>
  <c r="D28" i="88"/>
  <c r="D31" i="88"/>
  <c r="C37" i="88"/>
  <c r="H43" i="110" l="1"/>
  <c r="E43" i="110"/>
  <c r="H42" i="110"/>
  <c r="E42" i="110"/>
  <c r="H41" i="110"/>
  <c r="E41" i="110"/>
  <c r="H40" i="110"/>
  <c r="E40" i="110"/>
  <c r="H39" i="110"/>
  <c r="E39" i="110"/>
  <c r="G38" i="110"/>
  <c r="F38" i="110"/>
  <c r="D38" i="110"/>
  <c r="C38" i="110"/>
  <c r="E38" i="110" s="1"/>
  <c r="H37" i="110"/>
  <c r="E37" i="110"/>
  <c r="H36" i="110"/>
  <c r="E36" i="110"/>
  <c r="H35" i="110"/>
  <c r="E35" i="110"/>
  <c r="H34" i="110"/>
  <c r="E34" i="110"/>
  <c r="H33" i="110"/>
  <c r="E33" i="110"/>
  <c r="H32" i="110"/>
  <c r="E32" i="110"/>
  <c r="H31" i="110"/>
  <c r="E31" i="110"/>
  <c r="G30" i="110"/>
  <c r="H30" i="110" s="1"/>
  <c r="F30" i="110"/>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4" i="110" s="1"/>
  <c r="H13" i="110"/>
  <c r="E13" i="110"/>
  <c r="H12" i="110"/>
  <c r="E12" i="110"/>
  <c r="G11" i="110"/>
  <c r="H11" i="110" s="1"/>
  <c r="F11" i="110"/>
  <c r="D11" i="110"/>
  <c r="C11" i="110"/>
  <c r="E11" i="110" s="1"/>
  <c r="H10" i="110"/>
  <c r="E10" i="110"/>
  <c r="H9" i="110"/>
  <c r="E9" i="110"/>
  <c r="G8" i="110"/>
  <c r="H8" i="110" s="1"/>
  <c r="F8" i="110"/>
  <c r="D8" i="110"/>
  <c r="C8" i="110"/>
  <c r="H7" i="110"/>
  <c r="E7" i="110"/>
  <c r="H6" i="110"/>
  <c r="E6" i="110"/>
  <c r="H44" i="109"/>
  <c r="E44" i="109"/>
  <c r="H42" i="109"/>
  <c r="E42" i="109"/>
  <c r="H41" i="109"/>
  <c r="E41" i="109"/>
  <c r="H40" i="109"/>
  <c r="E40" i="109"/>
  <c r="H39" i="109"/>
  <c r="E39" i="109"/>
  <c r="H38" i="109"/>
  <c r="E38" i="109"/>
  <c r="G37" i="109"/>
  <c r="F37" i="109"/>
  <c r="H37" i="109" s="1"/>
  <c r="D37" i="109"/>
  <c r="C37" i="109"/>
  <c r="E37" i="109" s="1"/>
  <c r="H36" i="109"/>
  <c r="E36" i="109"/>
  <c r="H35" i="109"/>
  <c r="E35" i="109"/>
  <c r="H34" i="109"/>
  <c r="G34" i="109"/>
  <c r="F34" i="109"/>
  <c r="D34" i="109"/>
  <c r="C34" i="109"/>
  <c r="H33" i="109"/>
  <c r="E33" i="109"/>
  <c r="H32" i="109"/>
  <c r="E32" i="109"/>
  <c r="H31" i="109"/>
  <c r="E31" i="109"/>
  <c r="H30" i="109"/>
  <c r="E30" i="109"/>
  <c r="G29" i="109"/>
  <c r="F29" i="109"/>
  <c r="H29" i="109" s="1"/>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E13" i="109" s="1"/>
  <c r="H12" i="109"/>
  <c r="E12" i="109"/>
  <c r="H11" i="109"/>
  <c r="E11" i="109"/>
  <c r="H10" i="109"/>
  <c r="E10" i="109"/>
  <c r="H9" i="109"/>
  <c r="E9" i="109"/>
  <c r="H8" i="109"/>
  <c r="E8" i="109"/>
  <c r="H7" i="109"/>
  <c r="E7" i="109"/>
  <c r="G6" i="109"/>
  <c r="F6" i="109"/>
  <c r="F43" i="109" s="1"/>
  <c r="D6" i="109"/>
  <c r="C6" i="109"/>
  <c r="C43" i="109" s="1"/>
  <c r="G68" i="108"/>
  <c r="G69" i="108" s="1"/>
  <c r="F68" i="108"/>
  <c r="F69" i="108" s="1"/>
  <c r="H69" i="108" s="1"/>
  <c r="H67" i="108"/>
  <c r="E67" i="108"/>
  <c r="H66" i="108"/>
  <c r="E66" i="108"/>
  <c r="H65" i="108"/>
  <c r="E65" i="108"/>
  <c r="H64" i="108"/>
  <c r="E64" i="108"/>
  <c r="H63" i="108"/>
  <c r="H62" i="108"/>
  <c r="E62" i="108"/>
  <c r="H61" i="108"/>
  <c r="E61" i="108"/>
  <c r="H60" i="108"/>
  <c r="E60" i="108"/>
  <c r="H59" i="108"/>
  <c r="H58" i="108"/>
  <c r="E58" i="108"/>
  <c r="H57" i="108"/>
  <c r="E57" i="108"/>
  <c r="H56" i="108"/>
  <c r="E56" i="108"/>
  <c r="H55" i="108"/>
  <c r="E55" i="108"/>
  <c r="H52" i="108"/>
  <c r="E52" i="108"/>
  <c r="H51" i="108"/>
  <c r="E51" i="108"/>
  <c r="H50" i="108"/>
  <c r="E50" i="108"/>
  <c r="H49" i="108"/>
  <c r="E49" i="108"/>
  <c r="H48" i="108"/>
  <c r="E48" i="108"/>
  <c r="G47" i="108"/>
  <c r="F47" i="108"/>
  <c r="H47" i="108" s="1"/>
  <c r="E47" i="108"/>
  <c r="H46" i="108"/>
  <c r="E46" i="108"/>
  <c r="H45" i="108"/>
  <c r="E45" i="108"/>
  <c r="H44" i="108"/>
  <c r="E44" i="108"/>
  <c r="H43" i="108"/>
  <c r="E43" i="108"/>
  <c r="H42" i="108"/>
  <c r="E42" i="108"/>
  <c r="G41" i="108"/>
  <c r="G53" i="108" s="1"/>
  <c r="F41" i="108"/>
  <c r="H41" i="108" s="1"/>
  <c r="H40" i="108"/>
  <c r="E40" i="108"/>
  <c r="H39" i="108"/>
  <c r="E39" i="108"/>
  <c r="H38" i="108"/>
  <c r="E38" i="108"/>
  <c r="H35" i="108"/>
  <c r="E35" i="108"/>
  <c r="H34" i="108"/>
  <c r="E34" i="108"/>
  <c r="H33" i="108"/>
  <c r="E33" i="108"/>
  <c r="H32" i="108"/>
  <c r="E32" i="108"/>
  <c r="H31" i="108"/>
  <c r="E31" i="108"/>
  <c r="G30" i="108"/>
  <c r="F30" i="108"/>
  <c r="E30" i="108"/>
  <c r="H29" i="108"/>
  <c r="E29" i="108"/>
  <c r="H28" i="108"/>
  <c r="E28" i="108"/>
  <c r="G27" i="108"/>
  <c r="F27" i="108"/>
  <c r="H27" i="108" s="1"/>
  <c r="E27" i="108"/>
  <c r="H26" i="108"/>
  <c r="E26" i="108"/>
  <c r="H25" i="108"/>
  <c r="E25" i="108"/>
  <c r="G24" i="108"/>
  <c r="H24" i="108" s="1"/>
  <c r="F24" i="108"/>
  <c r="E24" i="108"/>
  <c r="H23" i="108"/>
  <c r="E23" i="108"/>
  <c r="H22" i="108"/>
  <c r="E22" i="108"/>
  <c r="H21" i="108"/>
  <c r="E21" i="108"/>
  <c r="H20" i="108"/>
  <c r="E20" i="108"/>
  <c r="H19" i="108"/>
  <c r="G19" i="108"/>
  <c r="F19" i="108"/>
  <c r="E19" i="108"/>
  <c r="H18" i="108"/>
  <c r="E18" i="108"/>
  <c r="H17" i="108"/>
  <c r="E17" i="108"/>
  <c r="H16" i="108"/>
  <c r="E16" i="108"/>
  <c r="G15" i="108"/>
  <c r="F15" i="108"/>
  <c r="E15" i="108"/>
  <c r="H14" i="108"/>
  <c r="E14" i="108"/>
  <c r="H13" i="108"/>
  <c r="E13" i="108"/>
  <c r="H12" i="108"/>
  <c r="E12" i="108"/>
  <c r="H11" i="108"/>
  <c r="E11" i="108"/>
  <c r="H10" i="108"/>
  <c r="E10" i="108"/>
  <c r="H9" i="108"/>
  <c r="E9" i="108"/>
  <c r="H8" i="108"/>
  <c r="E8" i="108"/>
  <c r="G7" i="108"/>
  <c r="G36" i="108" s="1"/>
  <c r="F7" i="108"/>
  <c r="E7" i="108"/>
  <c r="H13" i="109" l="1"/>
  <c r="E14" i="110"/>
  <c r="H38" i="110"/>
  <c r="E8" i="110"/>
  <c r="E63" i="108"/>
  <c r="H15" i="108"/>
  <c r="E68" i="108"/>
  <c r="E6" i="109"/>
  <c r="E59" i="108"/>
  <c r="G43" i="109"/>
  <c r="G45" i="109" s="1"/>
  <c r="E29" i="109"/>
  <c r="E34" i="109"/>
  <c r="F36" i="108"/>
  <c r="H36" i="108" s="1"/>
  <c r="H7" i="108"/>
  <c r="H30" i="108"/>
  <c r="E17" i="110"/>
  <c r="F45" i="109"/>
  <c r="C45" i="109"/>
  <c r="H6" i="109"/>
  <c r="D43" i="109"/>
  <c r="D45" i="109" s="1"/>
  <c r="E53" i="108"/>
  <c r="H68" i="108"/>
  <c r="E41" i="108"/>
  <c r="F53" i="108"/>
  <c r="H53" i="108" s="1"/>
  <c r="E36" i="108" l="1"/>
  <c r="H43" i="109"/>
  <c r="H45" i="109"/>
  <c r="E43" i="109"/>
  <c r="E45" i="109"/>
  <c r="E69" i="108"/>
  <c r="B1" i="97" l="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s="1"/>
  <c r="C38" i="95" s="1"/>
  <c r="D6" i="86" l="1"/>
  <c r="D13" i="86" s="1"/>
  <c r="C6" i="86" l="1"/>
  <c r="C13" i="86" s="1"/>
  <c r="D21" i="94" l="1"/>
  <c r="D7" i="94"/>
  <c r="D19" i="94"/>
  <c r="D8" i="94"/>
  <c r="D12" i="94"/>
  <c r="D13" i="94"/>
  <c r="D15" i="94"/>
  <c r="D20" i="94"/>
  <c r="D11" i="94"/>
  <c r="D9" i="94"/>
  <c r="D17" i="94"/>
  <c r="D16" i="94"/>
  <c r="N20" i="92"/>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E7" i="92" s="1"/>
  <c r="N8" i="92"/>
  <c r="E8" i="92"/>
  <c r="M7" i="92"/>
  <c r="L7" i="92"/>
  <c r="K7" i="92"/>
  <c r="J7" i="92"/>
  <c r="J21" i="92" s="1"/>
  <c r="I7" i="92"/>
  <c r="I21" i="92" s="1"/>
  <c r="H7" i="92"/>
  <c r="H21" i="92" s="1"/>
  <c r="G7" i="92"/>
  <c r="F7" i="92"/>
  <c r="F21" i="92" s="1"/>
  <c r="C7" i="92"/>
  <c r="K21" i="92" l="1"/>
  <c r="N14" i="92"/>
  <c r="L21" i="92"/>
  <c r="M21" i="92"/>
  <c r="C21" i="92"/>
  <c r="E21" i="92"/>
  <c r="N7" i="92"/>
  <c r="G21" i="92"/>
  <c r="S21" i="90"/>
  <c r="S20" i="90"/>
  <c r="S19" i="90"/>
  <c r="S18" i="90"/>
  <c r="S17" i="90"/>
  <c r="S16" i="90"/>
  <c r="S15" i="90"/>
  <c r="S14" i="90"/>
  <c r="S13" i="90"/>
  <c r="S12" i="90"/>
  <c r="S11" i="90"/>
  <c r="S10" i="90"/>
  <c r="S9" i="90"/>
  <c r="S8" i="90"/>
  <c r="N21" i="92" l="1"/>
  <c r="T21" i="64"/>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2" i="89" s="1"/>
  <c r="C44" i="89"/>
  <c r="C48" i="89"/>
  <c r="C8" i="73" l="1"/>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<sst xmlns="http://schemas.openxmlformats.org/spreadsheetml/2006/main" count="1187" uniqueCount="730">
  <si>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</si>
  <si>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</si>
  <si>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</si>
  <si>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</si>
  <si>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</si>
  <si>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</si>
  <si>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</si>
  <si>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</si>
  <si>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</si>
  <si>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</si>
  <si>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</si>
  <si>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</si>
  <si>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</si>
  <si>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</si>
  <si>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</si>
  <si>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</si>
  <si>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</si>
  <si>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</si>
  <si>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</si>
  <si>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</si>
  <si>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</si>
  <si>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</si>
  <si>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</si>
  <si>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</si>
  <si>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</si>
  <si>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</si>
  <si>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</si>
  <si>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</si>
  <si>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</si>
  <si>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</si>
  <si>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</si>
  <si>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</si>
  <si>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</si>
  <si>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</si>
  <si>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</si>
  <si>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</si>
  <si>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</si>
  <si>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</si>
  <si>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</si>
  <si>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</si>
  <si>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</si>
  <si>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</si>
  <si>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</si>
  <si>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</si>
  <si>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</si>
  <si>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</si>
  <si>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</si>
  <si>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</si>
  <si>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</si>
  <si>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</si>
  <si>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</si>
  <si>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</si>
  <si>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</si>
  <si>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</si>
  <si>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</si>
  <si>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</si>
  <si>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</si>
  <si>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</si>
  <si>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</si>
  <si>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</si>
  <si>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</si>
  <si>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</si>
  <si>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</si>
  <si>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</si>
  <si>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</si>
  <si>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</si>
  <si>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</si>
  <si>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</si>
  <si>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</si>
  <si>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</si>
  <si>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</si>
  <si>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</si>
  <si>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</si>
  <si>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</si>
  <si>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</si>
  <si>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</si>
  <si>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</si>
  <si>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</si>
  <si>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</si>
  <si>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</si>
  <si>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</si>
  <si>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</si>
  <si>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</si>
  <si>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</si>
  <si>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</si>
  <si>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</si>
  <si>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</si>
  <si>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</si>
  <si>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</si>
  <si>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</si>
  <si>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</si>
  <si>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</si>
  <si>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</si>
  <si>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</si>
  <si>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</si>
  <si>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</si>
  <si>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</si>
  <si>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</si>
  <si>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</si>
  <si>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</si>
  <si>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</si>
  <si>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</si>
  <si>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</si>
  <si>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</si>
  <si>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</si>
  <si>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</si>
  <si>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</si>
  <si>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</si>
  <si>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</si>
  <si>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</si>
  <si>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</si>
  <si>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</si>
  <si>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</si>
  <si>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</si>
  <si>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</si>
  <si>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</si>
  <si>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</si>
  <si>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</si>
  <si>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</si>
  <si>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</si>
  <si>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</si>
  <si>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</si>
  <si>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</si>
  <si>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</si>
  <si>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</si>
  <si>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</si>
  <si>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</si>
  <si>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</si>
  <si>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</si>
  <si>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</si>
  <si>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</si>
  <si>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</si>
  <si>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</si>
  <si>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</si>
  <si>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</si>
  <si>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</si>
  <si>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</si>
  <si>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</si>
  <si>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</si>
  <si>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</si>
  <si>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</si>
  <si>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</si>
  <si>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</si>
  <si>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</si>
  <si>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</si>
  <si>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</si>
  <si>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</si>
  <si>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</si>
  <si>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</si>
  <si>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</si>
  <si>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</si>
  <si>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</si>
  <si>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</si>
  <si>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</si>
  <si>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</si>
  <si>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</si>
  <si>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</si>
  <si>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</si>
  <si>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</si>
  <si>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</si>
  <si>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</si>
  <si>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</si>
  <si>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</si>
  <si>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</si>
  <si>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</si>
  <si>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</si>
  <si>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</si>
  <si>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</si>
  <si>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</si>
  <si>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</si>
  <si>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</si>
  <si>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</si>
  <si>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</si>
  <si>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</si>
  <si>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</si>
  <si>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</si>
  <si>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</si>
  <si>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</si>
  <si>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</si>
  <si>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</si>
  <si>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</si>
  <si>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</si>
  <si>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</si>
  <si>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</si>
  <si>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</si>
  <si>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</si>
  <si>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</si>
  <si>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</si>
  <si>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</si>
  <si>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</si>
  <si>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</si>
  <si>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</si>
  <si>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</si>
  <si>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</si>
  <si>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</si>
  <si>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</si>
  <si>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</si>
  <si>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</si>
  <si>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</si>
  <si>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</si>
  <si>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</si>
  <si>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</si>
  <si>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</si>
  <si>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</si>
  <si>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</si>
  <si>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</si>
  <si>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</si>
  <si>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</si>
  <si>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</si>
  <si>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</si>
  <si>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</si>
  <si>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</si>
  <si>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</si>
  <si>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</si>
  <si>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</si>
  <si>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</si>
  <si>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</si>
  <si>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</si>
  <si>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</si>
  <si>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</si>
  <si>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</si>
  <si>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</si>
  <si>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</si>
  <si>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</si>
  <si>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</si>
  <si>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</si>
  <si>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</si>
  <si>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</si>
  <si>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</si>
  <si>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</si>
  <si>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</si>
  <si>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</si>
  <si>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</si>
  <si>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</si>
  <si>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</si>
  <si>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</si>
  <si>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</si>
  <si>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</si>
  <si>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</si>
  <si>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</si>
  <si>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</si>
  <si>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</si>
  <si>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</si>
  <si>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</si>
  <si>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</si>
  <si>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</si>
  <si>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</si>
  <si>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</si>
  <si>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</si>
  <si>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</si>
  <si>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</si>
  <si>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</si>
  <si>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</si>
  <si>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</si>
  <si>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</si>
  <si>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</si>
  <si>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</si>
  <si>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</si>
  <si>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</si>
  <si>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</si>
  <si>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</si>
  <si>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</si>
  <si>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</si>
  <si>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</si>
  <si>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</si>
  <si>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</si>
  <si>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</si>
  <si>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</si>
  <si>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</si>
  <si>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</si>
  <si>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</si>
  <si>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</si>
  <si>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</si>
  <si>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</si>
  <si>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</si>
  <si>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</si>
  <si>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</si>
  <si>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</si>
  <si>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</si>
  <si>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</si>
  <si>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</si>
  <si>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</si>
  <si>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</si>
  <si>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</si>
  <si>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</si>
  <si>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</si>
  <si>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</si>
  <si>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</si>
  <si>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</si>
  <si>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</si>
  <si>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</si>
  <si>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</si>
  <si>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</si>
  <si>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</si>
  <si>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</si>
  <si>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</si>
  <si>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</si>
  <si>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</si>
  <si>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</si>
  <si>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</si>
  <si>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</si>
  <si>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</si>
  <si>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</si>
  <si>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</si>
  <si>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</si>
  <si>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</si>
  <si>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</si>
  <si>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</si>
  <si>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</si>
  <si>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</si>
  <si>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</si>
  <si>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</si>
  <si>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</si>
  <si>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</si>
  <si>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</si>
  <si>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</si>
  <si>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</si>
  <si>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</si>
  <si>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</si>
  <si>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</si>
  <si>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</si>
  <si>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</si>
  <si>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</si>
  <si>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</si>
  <si>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</si>
  <si>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</si>
  <si>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</si>
  <si>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</si>
  <si>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</si>
  <si>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</si>
  <si>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</si>
  <si>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</si>
  <si>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</si>
  <si>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</si>
  <si>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</si>
  <si>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</si>
  <si>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</si>
  <si>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</si>
  <si>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</si>
  <si>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</si>
  <si>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</si>
  <si>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</si>
  <si>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</si>
  <si>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</si>
  <si>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</si>
  <si>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</si>
  <si>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</si>
  <si>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</si>
  <si>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</si>
  <si>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</si>
  <si>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</si>
  <si>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</si>
  <si>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</si>
  <si>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</si>
  <si>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</si>
  <si>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</si>
  <si>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</si>
  <si>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</si>
  <si>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</si>
  <si>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</si>
  <si>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</si>
  <si>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</si>
  <si>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</si>
  <si>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</si>
  <si>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</si>
  <si>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</si>
  <si>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</si>
  <si>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</si>
  <si>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</si>
  <si>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</si>
  <si>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</si>
  <si>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</si>
  <si>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</si>
  <si>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</si>
  <si>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</si>
  <si>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</si>
  <si>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</si>
  <si>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</si>
  <si>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</si>
  <si>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</si>
  <si>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</si>
  <si>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</si>
  <si>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</si>
  <si>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</si>
  <si>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</si>
  <si>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</si>
  <si>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</si>
  <si>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</si>
  <si>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</si>
  <si>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</si>
  <si>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</si>
  <si>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</si>
  <si>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</si>
  <si>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</si>
  <si>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</si>
  <si>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</si>
  <si>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</si>
  <si>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</si>
  <si>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</si>
  <si>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</si>
  <si>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</si>
  <si>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</si>
  <si>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</si>
  <si>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</si>
  <si>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</si>
  <si>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</si>
  <si>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</si>
  <si>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</si>
  <si>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</si>
  <si>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</si>
  <si>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</si>
  <si>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</si>
  <si>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</si>
  <si>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</si>
  <si>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</si>
  <si>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</si>
  <si>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</si>
  <si>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</si>
  <si>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</si>
  <si>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</si>
  <si>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</si>
  <si>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</si>
  <si>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</si>
  <si>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</si>
  <si>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</si>
  <si>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</si>
  <si>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</si>
  <si>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</si>
  <si>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</si>
  <si>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</si>
  <si>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</si>
  <si>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</si>
  <si>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</si>
  <si>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</si>
  <si>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</si>
  <si>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</si>
  <si>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</si>
  <si>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</si>
  <si>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</si>
  <si>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</si>
  <si>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</si>
  <si>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</si>
  <si>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</si>
  <si>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</si>
  <si>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</si>
  <si>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</si>
  <si>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</si>
  <si>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</si>
  <si>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</si>
  <si>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</si>
  <si>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</si>
  <si>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</si>
  <si>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</si>
  <si>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</si>
  <si>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</si>
  <si>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</si>
  <si>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</si>
  <si>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</si>
  <si>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</si>
  <si>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</si>
  <si>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</si>
  <si>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</si>
  <si>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</si>
  <si>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</si>
  <si>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</si>
  <si>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</si>
  <si>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</si>
  <si>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</si>
  <si>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</si>
  <si>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</si>
  <si>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</si>
  <si>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</si>
  <si>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</si>
  <si>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</si>
  <si>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</si>
  <si>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</si>
  <si>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</si>
  <si>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</si>
  <si>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</si>
  <si>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</si>
  <si>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</si>
  <si>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</si>
  <si>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</si>
  <si>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</si>
  <si>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</si>
  <si>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</si>
  <si>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</si>
  <si>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</si>
  <si>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</si>
  <si>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</si>
  <si>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</si>
  <si>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</si>
  <si>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</si>
  <si>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</si>
  <si>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</si>
  <si>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</si>
  <si>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</si>
  <si>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</si>
  <si>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</si>
  <si>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</si>
  <si>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</si>
  <si>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</si>
  <si>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</si>
  <si>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</si>
  <si>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</si>
  <si>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</si>
  <si>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</si>
  <si>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</si>
  <si>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</si>
  <si>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</si>
  <si>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</si>
  <si>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</si>
  <si>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</si>
  <si>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</si>
  <si>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</si>
  <si>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</si>
  <si>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</si>
  <si>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</si>
  <si>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</si>
  <si>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</si>
  <si>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</si>
  <si>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</si>
  <si>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</si>
  <si>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</si>
  <si>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</si>
  <si>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</si>
  <si>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</si>
  <si>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</si>
  <si>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</si>
  <si>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</si>
  <si>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</si>
  <si>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</si>
  <si>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</si>
  <si>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</si>
  <si>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</si>
  <si>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</si>
  <si>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</si>
  <si>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</si>
  <si>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</si>
  <si>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</si>
  <si>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</si>
  <si>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</si>
  <si>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</si>
  <si>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</si>
  <si>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</si>
  <si>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</si>
  <si>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</si>
  <si>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</si>
  <si>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</si>
  <si>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</si>
  <si>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</si>
  <si>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</si>
  <si>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</si>
  <si>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</si>
  <si>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</si>
  <si>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</si>
  <si>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</si>
  <si>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</si>
  <si>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</si>
  <si>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</si>
  <si>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</si>
  <si>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</si>
  <si>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</si>
  <si>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</si>
  <si>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</si>
  <si>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</si>
  <si>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</si>
  <si>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</si>
  <si>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</si>
  <si>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</si>
  <si>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</si>
  <si>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</si>
  <si>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</si>
  <si>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</si>
  <si>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</si>
  <si>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</si>
  <si>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</si>
  <si>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</si>
  <si>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</si>
  <si>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</si>
  <si>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</si>
  <si>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</si>
  <si>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</si>
  <si>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</si>
  <si>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</si>
  <si>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</si>
  <si>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</si>
  <si>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</si>
  <si>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</si>
  <si>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</si>
  <si>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</si>
  <si>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</si>
  <si>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</si>
  <si>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</si>
  <si>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</si>
  <si>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</si>
  <si>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</si>
  <si>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</si>
  <si>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</si>
  <si>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</si>
  <si>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</si>
  <si>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</si>
  <si>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</si>
  <si>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</si>
  <si>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</si>
  <si>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</si>
  <si>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</si>
  <si>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</si>
  <si>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</si>
  <si>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</si>
  <si>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</si>
  <si>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</si>
  <si>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</si>
  <si>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</si>
  <si>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</si>
  <si>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</si>
  <si>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</si>
  <si>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</si>
  <si>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</si>
  <si>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</si>
  <si>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</si>
  <si>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</si>
  <si>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</si>
  <si>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</si>
  <si>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</si>
  <si>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</si>
  <si>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</si>
  <si>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</si>
  <si>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</si>
  <si>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</si>
  <si>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</si>
  <si>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</si>
  <si>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</si>
  <si>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</si>
  <si>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</si>
  <si>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</si>
  <si>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</si>
  <si>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</si>
  <si>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</si>
  <si>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</si>
  <si>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</si>
  <si>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</si>
  <si>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</si>
  <si>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</si>
  <si>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</si>
  <si>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</si>
  <si>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</si>
  <si>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</si>
  <si>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</si>
  <si>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</si>
  <si>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</si>
  <si>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</si>
  <si>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</si>
  <si>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</si>
  <si>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</si>
  <si>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</si>
  <si>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</si>
  <si>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</si>
  <si>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</si>
  <si>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</si>
  <si>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</si>
  <si>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</si>
  <si>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</si>
  <si>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</si>
  <si>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</si>
  <si>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</si>
  <si>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</si>
  <si>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</si>
  <si>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</si>
  <si>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</si>
  <si>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</si>
  <si>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</si>
  <si>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</si>
  <si>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</si>
  <si>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</si>
  <si>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</si>
  <si>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</si>
  <si>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</si>
  <si>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</si>
  <si>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</si>
  <si>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</si>
  <si>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</si>
  <si>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</si>
  <si>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</si>
  <si>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</si>
  <si>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</si>
  <si>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</si>
  <si>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</si>
  <si>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</si>
  <si>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</si>
  <si>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</si>
  <si>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</si>
  <si>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</si>
  <si>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</si>
  <si>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</si>
  <si>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</si>
  <si>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</si>
  <si>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</si>
  <si>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</si>
  <si>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</si>
  <si>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</si>
  <si>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</si>
  <si>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</si>
  <si>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</si>
  <si>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</si>
  <si>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</si>
  <si>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</si>
  <si>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</si>
  <si>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</si>
  <si>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</si>
  <si>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</si>
  <si>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</si>
  <si>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</si>
  <si>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Eynour Boutia</t>
  </si>
  <si>
    <t>Omar-Salim Dhanani</t>
  </si>
  <si>
    <t>Kakhaber Kiknavelidze</t>
  </si>
  <si>
    <t>Independent member</t>
  </si>
  <si>
    <t>Independent chair</t>
  </si>
  <si>
    <t>Rachel Marin Freeman</t>
  </si>
  <si>
    <t>General Directions</t>
  </si>
  <si>
    <t>Dmitry Bocharov</t>
  </si>
  <si>
    <t>Risk Direction</t>
  </si>
  <si>
    <t>Simon James Vans-Colina</t>
  </si>
  <si>
    <t>IT Direction</t>
  </si>
  <si>
    <t>PAVING THE WAY PTE. LTD.</t>
  </si>
  <si>
    <t>65 %</t>
  </si>
  <si>
    <t>15 %</t>
  </si>
  <si>
    <t>20 %</t>
  </si>
  <si>
    <t>https://pavebank.com/en</t>
  </si>
  <si>
    <t>JSC Pave Bank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</si>
</sst>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theme="1"/>
      <name val="Arial"/>
    </font>
    <font>
      <sz val="10"/>
      <color theme="1"/>
      <name val="Merriweather"/>
    </font>
    <font>
      <sz val="10"/>
      <color theme="1"/>
      <name val="Calibri"/>
    </font>
    <font>
      <b/>
      <sz val="10"/>
      <color theme="1"/>
      <name val="Sylfaen"/>
      <family val="1"/>
    </font>
    <font>
      <sz val="10"/>
      <color theme="1"/>
      <name val="Sylfaen"/>
      <family val="1"/>
    </font>
    <font>
      <b/>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759">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193" fontId="84" fillId="0" borderId="3" xfId="0" applyNumberFormat="1" applyFont="1" applyBorder="1" applyAlignment="1" applyProtection="1">
      <alignment horizontal="center" vertical="center" wrapText="1"/>
      <protection locked="0"/>
    </xf>
    <xf numFmtId="193" fontId="84" fillId="0" borderId="18" xfId="0"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3" xfId="0" applyFont="1" applyBorder="1" applyAlignment="1">
      <alignment vertical="center" wrapText="1"/>
    </xf>
    <xf numFmtId="193" fontId="84" fillId="0" borderId="3" xfId="0" applyNumberFormat="1" applyFont="1" applyBorder="1" applyAlignment="1" applyProtection="1">
      <alignment vertical="center" wrapText="1"/>
      <protection locked="0"/>
    </xf>
    <xf numFmtId="193" fontId="84" fillId="0" borderId="18" xfId="0" applyNumberFormat="1" applyFont="1" applyBorder="1" applyAlignment="1" applyProtection="1">
      <alignment vertical="center" wrapText="1"/>
      <protection locked="0"/>
    </xf>
    <xf numFmtId="193" fontId="87" fillId="2" borderId="3" xfId="0" applyNumberFormat="1" applyFont="1" applyFill="1" applyBorder="1" applyAlignment="1" applyProtection="1">
      <alignment vertical="center"/>
      <protection locked="0"/>
    </xf>
    <xf numFmtId="193" fontId="87" fillId="2" borderId="18" xfId="0" applyNumberFormat="1" applyFont="1" applyFill="1" applyBorder="1" applyAlignment="1" applyProtection="1">
      <alignment vertical="center"/>
      <protection locked="0"/>
    </xf>
    <xf numFmtId="193" fontId="87" fillId="2" borderId="21"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7" xfId="0" applyFont="1" applyBorder="1" applyAlignment="1">
      <alignment horizontal="center" vertical="center" wrapText="1"/>
    </xf>
    <xf numFmtId="0" fontId="84" fillId="0" borderId="3" xfId="0" applyFont="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xf numFmtId="0" fontId="85" fillId="0" borderId="0" xfId="0" applyFont="1" applyAlignment="1">
      <alignment wrapText="1"/>
    </xf>
    <xf numFmtId="0" fontId="2" fillId="0" borderId="19" xfId="0" applyFont="1" applyBorder="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7" xfId="0" applyFont="1" applyBorder="1"/>
    <xf numFmtId="0" fontId="46" fillId="0" borderId="0" xfId="11" applyFont="1" applyAlignment="1">
      <alignment horizontal="right"/>
    </xf>
    <xf numFmtId="0" fontId="45" fillId="0" borderId="15" xfId="11" applyFont="1" applyBorder="1" applyAlignment="1">
      <alignment horizontal="center" vertical="center"/>
    </xf>
    <xf numFmtId="0" fontId="45" fillId="0" borderId="16"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7"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4"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8"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8"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7"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8"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8"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59" xfId="0" applyNumberFormat="1" applyFont="1" applyBorder="1" applyAlignment="1">
      <alignment horizontal="center"/>
    </xf>
    <xf numFmtId="167" fontId="85" fillId="0" borderId="0" xfId="0" applyNumberFormat="1" applyFont="1" applyAlignment="1">
      <alignment horizontal="center"/>
    </xf>
    <xf numFmtId="167" fontId="84" fillId="0" borderId="57" xfId="0" applyNumberFormat="1" applyFont="1" applyBorder="1" applyAlignment="1">
      <alignment horizontal="center"/>
    </xf>
    <xf numFmtId="167" fontId="92" fillId="0" borderId="0" xfId="0" applyNumberFormat="1" applyFont="1" applyAlignment="1">
      <alignment horizontal="center"/>
    </xf>
    <xf numFmtId="167" fontId="84" fillId="0" borderId="60" xfId="0" applyNumberFormat="1" applyFont="1" applyBorder="1" applyAlignment="1">
      <alignment horizontal="center"/>
    </xf>
    <xf numFmtId="167" fontId="90" fillId="0" borderId="0" xfId="0" applyNumberFormat="1" applyFont="1" applyAlignment="1">
      <alignment horizontal="center"/>
    </xf>
    <xf numFmtId="167" fontId="84" fillId="0" borderId="61" xfId="0" applyNumberFormat="1" applyFont="1" applyBorder="1" applyAlignment="1">
      <alignment horizontal="center"/>
    </xf>
    <xf numFmtId="0" fontId="84" fillId="0" borderId="17" xfId="0" applyFont="1" applyBorder="1" applyAlignment="1">
      <alignment vertical="center"/>
    </xf>
    <xf numFmtId="193" fontId="84" fillId="0" borderId="3" xfId="0" applyNumberFormat="1" applyFont="1" applyBorder="1"/>
    <xf numFmtId="0" fontId="2" fillId="3" borderId="20" xfId="9" applyFont="1" applyFill="1" applyBorder="1" applyAlignment="1" applyProtection="1">
      <alignment horizontal="left" vertical="center"/>
      <protection locked="0"/>
    </xf>
    <xf numFmtId="0" fontId="45" fillId="3" borderId="21" xfId="16" applyFont="1" applyFill="1" applyBorder="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ill="1" applyBorder="1" applyAlignment="1" applyProtection="1">
      <alignment horizontal="right" vertical="center"/>
      <protection locked="0"/>
    </xf>
    <xf numFmtId="193" fontId="84" fillId="0" borderId="17" xfId="0" applyNumberFormat="1" applyFont="1" applyBorder="1"/>
    <xf numFmtId="193" fontId="84" fillId="0" borderId="18" xfId="0" applyNumberFormat="1" applyFont="1" applyBorder="1"/>
    <xf numFmtId="193" fontId="84" fillId="36" borderId="51" xfId="0" applyNumberFormat="1" applyFont="1" applyFill="1" applyBorder="1"/>
    <xf numFmtId="0" fontId="45" fillId="3" borderId="22" xfId="16" applyFont="1" applyFill="1" applyBorder="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2" xfId="0" applyNumberFormat="1" applyFont="1" applyFill="1" applyBorder="1"/>
    <xf numFmtId="0" fontId="84" fillId="0" borderId="15" xfId="0" applyFont="1" applyBorder="1"/>
    <xf numFmtId="0" fontId="89"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9" fillId="0" borderId="0" xfId="0" applyFont="1" applyAlignment="1">
      <alignment horizontal="center"/>
    </xf>
    <xf numFmtId="0" fontId="2" fillId="3" borderId="17"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8"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1" xfId="16" applyNumberFormat="1" applyFont="1" applyFill="1" applyBorder="1" applyProtection="1">
      <protection locked="0"/>
    </xf>
    <xf numFmtId="193" fontId="45" fillId="36" borderId="21" xfId="1" applyNumberFormat="1" applyFont="1" applyFill="1" applyBorder="1" applyAlignment="1" applyProtection="1">
      <protection locked="0"/>
    </xf>
    <xf numFmtId="193" fontId="2" fillId="3" borderId="21" xfId="5" applyNumberForma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1" xfId="0" applyFont="1" applyBorder="1" applyAlignment="1">
      <alignment vertical="center" wrapText="1"/>
    </xf>
    <xf numFmtId="0" fontId="2" fillId="0" borderId="14" xfId="11" applyBorder="1" applyAlignment="1">
      <alignment vertical="center"/>
    </xf>
    <xf numFmtId="0" fontId="2" fillId="0" borderId="15" xfId="11" applyBorder="1" applyAlignment="1">
      <alignment vertical="center"/>
    </xf>
    <xf numFmtId="193" fontId="86" fillId="36" borderId="21"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193" fontId="84" fillId="0" borderId="18" xfId="0" applyNumberFormat="1" applyFont="1" applyBorder="1" applyAlignment="1">
      <alignment wrapText="1"/>
    </xf>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8" fillId="0" borderId="0" xfId="0" applyFont="1"/>
    <xf numFmtId="0" fontId="3" fillId="0" borderId="62" xfId="0" applyFont="1" applyBorder="1"/>
    <xf numFmtId="193" fontId="84" fillId="0" borderId="19" xfId="0" applyNumberFormat="1" applyFont="1" applyBorder="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1" xfId="0" applyNumberFormat="1" applyFont="1" applyFill="1" applyBorder="1"/>
    <xf numFmtId="0" fontId="84" fillId="0" borderId="67" xfId="0" applyFont="1" applyBorder="1" applyAlignment="1">
      <alignment vertical="center" wrapText="1"/>
    </xf>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77" xfId="0" applyFont="1" applyFill="1" applyBorder="1" applyAlignment="1">
      <alignment horizontal="left"/>
    </xf>
    <xf numFmtId="0" fontId="100"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6"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84" xfId="0" applyFont="1" applyBorder="1" applyAlignment="1">
      <alignment vertical="center"/>
    </xf>
    <xf numFmtId="0" fontId="3" fillId="0" borderId="63" xfId="0" applyFont="1" applyBorder="1" applyAlignment="1">
      <alignment vertical="center"/>
    </xf>
    <xf numFmtId="0" fontId="3" fillId="0" borderId="17" xfId="0" applyFont="1" applyBorder="1" applyAlignment="1">
      <alignment horizontal="center" vertical="center"/>
    </xf>
    <xf numFmtId="0" fontId="3" fillId="0" borderId="79" xfId="0" applyFont="1" applyBorder="1" applyAlignment="1">
      <alignment vertical="center"/>
    </xf>
    <xf numFmtId="0" fontId="3" fillId="0" borderId="85" xfId="0" applyFont="1" applyBorder="1" applyAlignment="1">
      <alignment vertical="center"/>
    </xf>
    <xf numFmtId="0" fontId="3" fillId="0" borderId="80" xfId="0" applyFont="1" applyBorder="1" applyAlignment="1">
      <alignment vertical="center"/>
    </xf>
    <xf numFmtId="0" fontId="4" fillId="0" borderId="79" xfId="0" applyFont="1" applyBorder="1" applyAlignment="1">
      <alignment vertical="center"/>
    </xf>
    <xf numFmtId="0" fontId="3" fillId="0" borderId="20" xfId="0" applyFont="1" applyBorder="1" applyAlignment="1">
      <alignment horizontal="center" vertical="center"/>
    </xf>
    <xf numFmtId="0" fontId="4" fillId="0" borderId="21"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3" borderId="62" xfId="0" applyFont="1" applyFill="1" applyBorder="1" applyAlignment="1">
      <alignment horizontal="center" vertical="center"/>
    </xf>
    <xf numFmtId="0" fontId="3" fillId="3"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169" fontId="9" fillId="37" borderId="54" xfId="20" applyBorder="1"/>
    <xf numFmtId="0" fontId="3" fillId="0" borderId="25" xfId="0" applyFont="1" applyBorder="1" applyAlignment="1">
      <alignment vertical="center"/>
    </xf>
    <xf numFmtId="0" fontId="3" fillId="0" borderId="16" xfId="0" applyFont="1" applyBorder="1" applyAlignment="1">
      <alignment vertical="center"/>
    </xf>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3" xfId="20" applyBorder="1"/>
    <xf numFmtId="169" fontId="9" fillId="37" borderId="88" xfId="20" applyBorder="1"/>
    <xf numFmtId="169" fontId="9" fillId="37" borderId="24" xfId="20" applyBorder="1"/>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horizontal="center" vertical="center"/>
    </xf>
    <xf numFmtId="0" fontId="3" fillId="0" borderId="92" xfId="0" applyFont="1" applyBorder="1" applyAlignment="1">
      <alignment vertical="center"/>
    </xf>
    <xf numFmtId="169" fontId="9" fillId="37" borderId="29" xfId="20" applyBorder="1"/>
    <xf numFmtId="0" fontId="3" fillId="0" borderId="93" xfId="0" applyFont="1" applyBorder="1" applyAlignment="1">
      <alignment vertical="center"/>
    </xf>
    <xf numFmtId="0" fontId="3" fillId="0" borderId="94" xfId="0" applyFont="1" applyBorder="1" applyAlignment="1">
      <alignment vertical="center"/>
    </xf>
    <xf numFmtId="0" fontId="4" fillId="0" borderId="0" xfId="0" applyFont="1" applyAlignment="1">
      <alignment horizontal="center"/>
    </xf>
    <xf numFmtId="0" fontId="86" fillId="0" borderId="79" xfId="0" applyFont="1" applyBorder="1" applyAlignment="1">
      <alignment horizontal="center" vertical="center" wrapText="1"/>
    </xf>
    <xf numFmtId="0" fontId="86" fillId="0" borderId="80" xfId="0" applyFont="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Border="1" applyAlignment="1">
      <alignment horizontal="right" vertical="center" wrapText="1"/>
    </xf>
    <xf numFmtId="0" fontId="101" fillId="0" borderId="17" xfId="0" applyFont="1" applyBorder="1" applyAlignment="1">
      <alignment horizontal="right" vertical="center" wrapText="1"/>
    </xf>
    <xf numFmtId="0" fontId="4" fillId="0" borderId="17"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0" xfId="5" applyNumberFormat="1" applyFont="1" applyBorder="1" applyAlignment="1" applyProtection="1">
      <alignment horizontal="left" vertical="center"/>
      <protection locked="0"/>
    </xf>
    <xf numFmtId="0" fontId="103" fillId="0" borderId="21" xfId="9" applyFont="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4" fillId="36" borderId="80" xfId="0" applyNumberFormat="1" applyFont="1" applyFill="1" applyBorder="1" applyAlignment="1">
      <alignment vertical="center" wrapText="1"/>
    </xf>
    <xf numFmtId="3" fontId="104" fillId="36" borderId="2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9" xfId="20964" applyFont="1" applyFill="1" applyBorder="1">
      <alignment vertical="center"/>
    </xf>
    <xf numFmtId="0" fontId="45" fillId="76" borderId="100" xfId="20964" applyFont="1" applyFill="1" applyBorder="1">
      <alignment vertical="center"/>
    </xf>
    <xf numFmtId="0" fontId="45" fillId="76" borderId="97" xfId="20964" applyFont="1" applyFill="1" applyBorder="1">
      <alignment vertical="center"/>
    </xf>
    <xf numFmtId="0" fontId="106" fillId="70" borderId="96" xfId="20964" applyFont="1" applyFill="1" applyBorder="1" applyAlignment="1">
      <alignment horizontal="center" vertical="center"/>
    </xf>
    <xf numFmtId="0" fontId="106" fillId="70" borderId="97" xfId="20964" applyFont="1" applyFill="1" applyBorder="1" applyAlignment="1">
      <alignment horizontal="left" vertical="center" wrapText="1"/>
    </xf>
    <xf numFmtId="164" fontId="106" fillId="0" borderId="98" xfId="7" applyNumberFormat="1" applyFont="1" applyFill="1" applyBorder="1" applyAlignment="1" applyProtection="1">
      <alignment horizontal="right" vertical="center"/>
      <protection locked="0"/>
    </xf>
    <xf numFmtId="0" fontId="105" fillId="77" borderId="98" xfId="20964" applyFont="1" applyFill="1" applyBorder="1" applyAlignment="1">
      <alignment horizontal="center" vertical="center"/>
    </xf>
    <xf numFmtId="0" fontId="105" fillId="77" borderId="100" xfId="20964" applyFont="1" applyFill="1" applyBorder="1" applyAlignment="1">
      <alignment vertical="top" wrapText="1"/>
    </xf>
    <xf numFmtId="164" fontId="45" fillId="76" borderId="97" xfId="7" applyNumberFormat="1" applyFont="1" applyFill="1" applyBorder="1" applyAlignment="1">
      <alignment horizontal="right" vertical="center"/>
    </xf>
    <xf numFmtId="0" fontId="107" fillId="70" borderId="96" xfId="20964" applyFont="1" applyFill="1" applyBorder="1" applyAlignment="1">
      <alignment horizontal="center" vertical="center"/>
    </xf>
    <xf numFmtId="0" fontId="106" fillId="70" borderId="100" xfId="20964" applyFont="1" applyFill="1" applyBorder="1" applyAlignment="1">
      <alignment vertical="center" wrapText="1"/>
    </xf>
    <xf numFmtId="0" fontId="106" fillId="70" borderId="97" xfId="20964" applyFont="1" applyFill="1" applyBorder="1" applyAlignment="1">
      <alignment horizontal="left" vertical="center"/>
    </xf>
    <xf numFmtId="0" fontId="107" fillId="3" borderId="96" xfId="20964" applyFont="1" applyFill="1" applyBorder="1" applyAlignment="1">
      <alignment horizontal="center" vertical="center"/>
    </xf>
    <xf numFmtId="0" fontId="106" fillId="3" borderId="97" xfId="20964" applyFont="1" applyFill="1" applyBorder="1" applyAlignment="1">
      <alignment horizontal="left" vertical="center"/>
    </xf>
    <xf numFmtId="0" fontId="107" fillId="0" borderId="96" xfId="20964" applyFont="1" applyBorder="1" applyAlignment="1">
      <alignment horizontal="center" vertical="center"/>
    </xf>
    <xf numFmtId="0" fontId="106" fillId="0" borderId="97" xfId="20964" applyFont="1" applyBorder="1" applyAlignment="1">
      <alignment horizontal="left" vertical="center"/>
    </xf>
    <xf numFmtId="0" fontId="108" fillId="77" borderId="98" xfId="20964" applyFont="1" applyFill="1" applyBorder="1" applyAlignment="1">
      <alignment horizontal="center" vertical="center"/>
    </xf>
    <xf numFmtId="0" fontId="105" fillId="77" borderId="100" xfId="20964" applyFont="1" applyFill="1" applyBorder="1">
      <alignment vertical="center"/>
    </xf>
    <xf numFmtId="164" fontId="106" fillId="77" borderId="98" xfId="7" applyNumberFormat="1" applyFont="1" applyFill="1" applyBorder="1" applyAlignment="1" applyProtection="1">
      <alignment horizontal="right" vertical="center"/>
      <protection locked="0"/>
    </xf>
    <xf numFmtId="0" fontId="105" fillId="76" borderId="99" xfId="20964" applyFont="1" applyFill="1" applyBorder="1">
      <alignment vertical="center"/>
    </xf>
    <xf numFmtId="0" fontId="105" fillId="76" borderId="100" xfId="20964" applyFont="1" applyFill="1" applyBorder="1">
      <alignment vertical="center"/>
    </xf>
    <xf numFmtId="164" fontId="105" fillId="76" borderId="97" xfId="7" applyNumberFormat="1" applyFont="1" applyFill="1" applyBorder="1" applyAlignment="1">
      <alignment horizontal="right" vertical="center"/>
    </xf>
    <xf numFmtId="0" fontId="110" fillId="3" borderId="96" xfId="20964" applyFont="1" applyFill="1" applyBorder="1" applyAlignment="1">
      <alignment horizontal="center" vertical="center"/>
    </xf>
    <xf numFmtId="0" fontId="111" fillId="77" borderId="98" xfId="20964" applyFont="1" applyFill="1" applyBorder="1" applyAlignment="1">
      <alignment horizontal="center" vertical="center"/>
    </xf>
    <xf numFmtId="0" fontId="45" fillId="77" borderId="100" xfId="20964" applyFont="1" applyFill="1" applyBorder="1">
      <alignment vertical="center"/>
    </xf>
    <xf numFmtId="0" fontId="110" fillId="70" borderId="96" xfId="20964" applyFont="1" applyFill="1" applyBorder="1" applyAlignment="1">
      <alignment horizontal="center" vertical="center"/>
    </xf>
    <xf numFmtId="164" fontId="106" fillId="3" borderId="98" xfId="7" applyNumberFormat="1" applyFont="1" applyFill="1" applyBorder="1" applyAlignment="1" applyProtection="1">
      <alignment horizontal="right" vertical="center"/>
      <protection locked="0"/>
    </xf>
    <xf numFmtId="0" fontId="111" fillId="3" borderId="98" xfId="20964" applyFont="1" applyFill="1" applyBorder="1" applyAlignment="1">
      <alignment horizontal="center" vertical="center"/>
    </xf>
    <xf numFmtId="0" fontId="45" fillId="3" borderId="100" xfId="20964" applyFont="1" applyFill="1" applyBorder="1">
      <alignment vertical="center"/>
    </xf>
    <xf numFmtId="0" fontId="107" fillId="70" borderId="98" xfId="20964" applyFont="1" applyFill="1" applyBorder="1" applyAlignment="1">
      <alignment horizontal="center" vertical="center"/>
    </xf>
    <xf numFmtId="0" fontId="19" fillId="70" borderId="98" xfId="20964" applyFont="1" applyFill="1" applyBorder="1" applyAlignment="1">
      <alignment horizontal="center" vertical="center"/>
    </xf>
    <xf numFmtId="0" fontId="101" fillId="0" borderId="98" xfId="0" applyFont="1" applyBorder="1" applyAlignment="1">
      <alignment horizontal="left" vertical="center" wrapText="1"/>
    </xf>
    <xf numFmtId="10" fontId="97" fillId="0" borderId="98" xfId="20962" applyNumberFormat="1" applyFont="1" applyFill="1" applyBorder="1" applyAlignment="1">
      <alignment horizontal="left" vertical="center" wrapText="1"/>
    </xf>
    <xf numFmtId="1" fontId="3" fillId="0" borderId="80" xfId="0" applyNumberFormat="1" applyFont="1" applyBorder="1" applyAlignment="1">
      <alignment horizontal="right" vertical="center" wrapText="1"/>
    </xf>
    <xf numFmtId="10" fontId="3" fillId="0"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left" vertical="center" wrapText="1"/>
    </xf>
    <xf numFmtId="10" fontId="101" fillId="0" borderId="98" xfId="20962" applyNumberFormat="1" applyFont="1" applyFill="1" applyBorder="1" applyAlignment="1">
      <alignment horizontal="left" vertical="center" wrapText="1"/>
    </xf>
    <xf numFmtId="10" fontId="4" fillId="36"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center" vertical="center" wrapText="1"/>
    </xf>
    <xf numFmtId="10" fontId="103" fillId="0" borderId="21" xfId="20962" applyNumberFormat="1" applyFont="1" applyFill="1" applyBorder="1" applyAlignment="1" applyProtection="1">
      <alignment horizontal="left" vertical="center"/>
    </xf>
    <xf numFmtId="0" fontId="4" fillId="36" borderId="98" xfId="0" applyFont="1" applyFill="1" applyBorder="1" applyAlignment="1">
      <alignment horizontal="left" vertical="center" wrapText="1"/>
    </xf>
    <xf numFmtId="0" fontId="3" fillId="0" borderId="98" xfId="0" applyFont="1" applyBorder="1" applyAlignment="1">
      <alignment horizontal="left" vertical="center" wrapText="1"/>
    </xf>
    <xf numFmtId="10" fontId="4" fillId="36" borderId="80" xfId="0" applyNumberFormat="1" applyFont="1" applyFill="1" applyBorder="1" applyAlignment="1">
      <alignment horizontal="left" vertical="center" wrapText="1"/>
    </xf>
    <xf numFmtId="10" fontId="4" fillId="36" borderId="80" xfId="20962" applyNumberFormat="1" applyFont="1" applyFill="1" applyBorder="1" applyAlignment="1">
      <alignment horizontal="left" vertical="center" wrapText="1"/>
    </xf>
    <xf numFmtId="0" fontId="4" fillId="36" borderId="80" xfId="0" applyFont="1" applyFill="1" applyBorder="1" applyAlignment="1">
      <alignment horizontal="center" vertical="center" wrapText="1"/>
    </xf>
    <xf numFmtId="1" fontId="3" fillId="0" borderId="22" xfId="0" applyNumberFormat="1" applyFont="1" applyBorder="1" applyAlignment="1">
      <alignment horizontal="right" vertical="center" wrapText="1"/>
    </xf>
    <xf numFmtId="0" fontId="4" fillId="36" borderId="81" xfId="0" applyFont="1" applyFill="1" applyBorder="1" applyAlignment="1">
      <alignment vertical="center" wrapText="1"/>
    </xf>
    <xf numFmtId="0" fontId="4" fillId="36" borderId="97"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8" xfId="0" applyFont="1" applyBorder="1"/>
    <xf numFmtId="0" fontId="6" fillId="0" borderId="98" xfId="17" applyFill="1" applyBorder="1" applyAlignment="1" applyProtection="1">
      <alignment horizontal="left" vertical="center"/>
    </xf>
    <xf numFmtId="0" fontId="6" fillId="0" borderId="98" xfId="17" applyBorder="1" applyAlignment="1" applyProtection="1"/>
    <xf numFmtId="0" fontId="6" fillId="0" borderId="98" xfId="17" applyFill="1" applyBorder="1" applyAlignment="1" applyProtection="1">
      <alignment horizontal="left" vertical="center" wrapText="1"/>
    </xf>
    <xf numFmtId="0" fontId="6" fillId="0" borderId="98"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xf numFmtId="0" fontId="45" fillId="0" borderId="18" xfId="0" applyFont="1" applyBorder="1" applyAlignment="1">
      <alignment horizontal="center" vertical="center" wrapText="1"/>
    </xf>
    <xf numFmtId="3" fontId="104" fillId="36" borderId="98" xfId="0" applyNumberFormat="1" applyFont="1" applyFill="1" applyBorder="1" applyAlignment="1">
      <alignment vertical="center" wrapText="1"/>
    </xf>
    <xf numFmtId="3" fontId="104" fillId="0" borderId="98" xfId="0" applyNumberFormat="1" applyFont="1" applyBorder="1" applyAlignment="1">
      <alignment vertical="center" wrapText="1"/>
    </xf>
    <xf numFmtId="3" fontId="104" fillId="36" borderId="99" xfId="0" applyNumberFormat="1" applyFont="1" applyFill="1" applyBorder="1" applyAlignment="1">
      <alignment vertical="center" wrapText="1"/>
    </xf>
    <xf numFmtId="3" fontId="104" fillId="0" borderId="99" xfId="0" applyNumberFormat="1" applyFont="1" applyBorder="1" applyAlignment="1">
      <alignment vertical="center" wrapText="1"/>
    </xf>
    <xf numFmtId="3" fontId="104" fillId="36" borderId="23" xfId="0" applyNumberFormat="1" applyFont="1" applyFill="1" applyBorder="1" applyAlignment="1">
      <alignment vertical="center" wrapText="1"/>
    </xf>
    <xf numFmtId="3" fontId="104" fillId="36" borderId="83" xfId="0" applyNumberFormat="1" applyFont="1" applyFill="1" applyBorder="1" applyAlignment="1">
      <alignment vertical="center" wrapText="1"/>
    </xf>
    <xf numFmtId="3" fontId="104" fillId="0" borderId="83" xfId="0" applyNumberFormat="1" applyFont="1" applyBorder="1" applyAlignment="1">
      <alignment vertical="center" wrapText="1"/>
    </xf>
    <xf numFmtId="3" fontId="104" fillId="36" borderId="37" xfId="0" applyNumberFormat="1" applyFont="1" applyFill="1" applyBorder="1" applyAlignment="1">
      <alignment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5" xfId="20" applyFont="1" applyBorder="1"/>
    <xf numFmtId="0" fontId="2" fillId="2" borderId="17" xfId="0" applyFont="1" applyFill="1" applyBorder="1" applyAlignment="1">
      <alignment horizontal="right" vertical="center"/>
    </xf>
    <xf numFmtId="0" fontId="45" fillId="0" borderId="17" xfId="0" applyFont="1" applyBorder="1" applyAlignment="1">
      <alignment horizontal="center" vertical="center" wrapText="1"/>
    </xf>
    <xf numFmtId="0" fontId="2" fillId="2" borderId="20" xfId="0" applyFont="1" applyFill="1" applyBorder="1" applyAlignment="1">
      <alignment horizontal="right" vertical="center"/>
    </xf>
    <xf numFmtId="0" fontId="4" fillId="0" borderId="0" xfId="0" applyFont="1" applyAlignment="1">
      <alignment horizontal="center" wrapText="1"/>
    </xf>
    <xf numFmtId="0" fontId="3" fillId="3" borderId="53" xfId="0" applyFont="1" applyFill="1" applyBorder="1"/>
    <xf numFmtId="0" fontId="3" fillId="3" borderId="101" xfId="0" applyFont="1" applyFill="1" applyBorder="1" applyAlignment="1">
      <alignment wrapText="1"/>
    </xf>
    <xf numFmtId="0" fontId="3" fillId="3" borderId="102" xfId="0" applyFont="1" applyFill="1" applyBorder="1"/>
    <xf numFmtId="0" fontId="4" fillId="3" borderId="74" xfId="0" applyFont="1" applyFill="1" applyBorder="1" applyAlignment="1">
      <alignment horizontal="center" wrapText="1"/>
    </xf>
    <xf numFmtId="0" fontId="3" fillId="0" borderId="98" xfId="0" applyFont="1" applyBorder="1" applyAlignment="1">
      <alignment horizontal="center"/>
    </xf>
    <xf numFmtId="0" fontId="3" fillId="3" borderId="62"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5" xfId="0" applyFont="1" applyFill="1" applyBorder="1" applyAlignment="1">
      <alignment horizontal="center" vertical="center" wrapText="1"/>
    </xf>
    <xf numFmtId="0" fontId="3" fillId="0" borderId="17" xfId="0" applyFont="1" applyBorder="1"/>
    <xf numFmtId="0" fontId="3" fillId="0" borderId="98" xfId="0" applyFont="1" applyBorder="1" applyAlignment="1">
      <alignment wrapText="1"/>
    </xf>
    <xf numFmtId="164" fontId="3" fillId="0" borderId="98" xfId="7" applyNumberFormat="1" applyFont="1" applyBorder="1"/>
    <xf numFmtId="164" fontId="3" fillId="0" borderId="80" xfId="7" applyNumberFormat="1" applyFont="1" applyBorder="1"/>
    <xf numFmtId="0" fontId="100" fillId="0" borderId="98" xfId="0" applyFont="1" applyBorder="1" applyAlignment="1">
      <alignment horizontal="left" wrapText="1" indent="2"/>
    </xf>
    <xf numFmtId="169" fontId="9" fillId="37" borderId="98" xfId="20" applyBorder="1"/>
    <xf numFmtId="164" fontId="3" fillId="0" borderId="98" xfId="7" applyNumberFormat="1" applyFont="1" applyBorder="1" applyAlignment="1">
      <alignment vertical="center"/>
    </xf>
    <xf numFmtId="0" fontId="4" fillId="0" borderId="17" xfId="0" applyFont="1" applyBorder="1"/>
    <xf numFmtId="0" fontId="4" fillId="0" borderId="98" xfId="0" applyFont="1" applyBorder="1" applyAlignment="1">
      <alignment wrapText="1"/>
    </xf>
    <xf numFmtId="164" fontId="4" fillId="0" borderId="80" xfId="7" applyNumberFormat="1" applyFont="1" applyBorder="1"/>
    <xf numFmtId="0" fontId="112" fillId="3" borderId="62"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5" xfId="7" applyNumberFormat="1" applyFont="1" applyFill="1" applyBorder="1"/>
    <xf numFmtId="164" fontId="3" fillId="0" borderId="98" xfId="7" applyNumberFormat="1" applyFont="1" applyFill="1" applyBorder="1"/>
    <xf numFmtId="164" fontId="3" fillId="0" borderId="98" xfId="7" applyNumberFormat="1" applyFont="1" applyFill="1" applyBorder="1" applyAlignment="1">
      <alignment vertical="center"/>
    </xf>
    <xf numFmtId="0" fontId="100" fillId="0" borderId="98"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5"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2" fillId="2" borderId="86" xfId="0" applyFont="1" applyFill="1" applyBorder="1" applyAlignment="1">
      <alignment horizontal="right" vertical="center"/>
    </xf>
    <xf numFmtId="0" fontId="2" fillId="0" borderId="96" xfId="0" applyFont="1" applyBorder="1" applyAlignment="1">
      <alignment vertical="center" wrapText="1"/>
    </xf>
    <xf numFmtId="193" fontId="87" fillId="2" borderId="96" xfId="0" applyNumberFormat="1" applyFont="1" applyFill="1" applyBorder="1" applyAlignment="1" applyProtection="1">
      <alignment vertical="center"/>
      <protection locked="0"/>
    </xf>
    <xf numFmtId="193" fontId="87" fillId="2" borderId="90"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7" xfId="0" applyFont="1" applyBorder="1" applyAlignment="1">
      <alignment horizontal="left" vertical="center" wrapText="1"/>
    </xf>
    <xf numFmtId="0" fontId="6" fillId="0" borderId="113" xfId="17" applyBorder="1" applyAlignment="1" applyProtection="1"/>
    <xf numFmtId="0" fontId="114" fillId="0" borderId="0" xfId="0" applyFont="1" applyAlignment="1">
      <alignment horizontal="left" vertical="top" wrapText="1"/>
    </xf>
    <xf numFmtId="0" fontId="0" fillId="0" borderId="113" xfId="0" applyBorder="1"/>
    <xf numFmtId="0" fontId="2" fillId="0" borderId="113" xfId="0" applyFont="1" applyBorder="1" applyAlignment="1">
      <alignment horizontal="center" vertical="center" wrapText="1"/>
    </xf>
    <xf numFmtId="0" fontId="112" fillId="0" borderId="113" xfId="0" applyFont="1" applyBorder="1" applyAlignment="1">
      <alignment horizontal="center" vertical="center"/>
    </xf>
    <xf numFmtId="0" fontId="0" fillId="0" borderId="113" xfId="0" applyBorder="1" applyAlignment="1">
      <alignment horizontal="center"/>
    </xf>
    <xf numFmtId="0" fontId="125" fillId="3" borderId="113" xfId="20966" applyFont="1" applyFill="1" applyBorder="1" applyAlignment="1">
      <alignment horizontal="left" vertical="center" wrapText="1"/>
    </xf>
    <xf numFmtId="0" fontId="0" fillId="36" borderId="113" xfId="0" applyFill="1" applyBorder="1"/>
    <xf numFmtId="0" fontId="126" fillId="0" borderId="113" xfId="20966" applyFont="1" applyBorder="1" applyAlignment="1">
      <alignment horizontal="left" vertical="center" wrapText="1" indent="1"/>
    </xf>
    <xf numFmtId="0" fontId="127" fillId="3" borderId="123" xfId="0" applyFont="1" applyFill="1" applyBorder="1" applyAlignment="1">
      <alignment horizontal="left" vertical="center" wrapText="1"/>
    </xf>
    <xf numFmtId="0" fontId="126" fillId="3" borderId="113" xfId="20966" applyFont="1" applyFill="1" applyBorder="1" applyAlignment="1">
      <alignment horizontal="left" vertical="center" wrapText="1" indent="1"/>
    </xf>
    <xf numFmtId="0" fontId="125" fillId="0" borderId="123" xfId="0" applyFont="1" applyBorder="1" applyAlignment="1">
      <alignment horizontal="left" vertical="center" wrapText="1"/>
    </xf>
    <xf numFmtId="0" fontId="127" fillId="0" borderId="123" xfId="0" applyFont="1" applyBorder="1" applyAlignment="1">
      <alignment horizontal="left" vertical="center" wrapText="1"/>
    </xf>
    <xf numFmtId="0" fontId="127" fillId="0" borderId="123" xfId="0" applyFont="1" applyBorder="1" applyAlignment="1">
      <alignment vertical="center" wrapText="1"/>
    </xf>
    <xf numFmtId="0" fontId="0" fillId="0" borderId="113" xfId="0" applyBorder="1" applyAlignment="1">
      <alignment vertical="center"/>
    </xf>
    <xf numFmtId="0" fontId="0" fillId="36" borderId="113" xfId="0" applyFill="1" applyBorder="1" applyAlignment="1">
      <alignment vertical="center"/>
    </xf>
    <xf numFmtId="0" fontId="128" fillId="0" borderId="123" xfId="0" applyFont="1" applyBorder="1" applyAlignment="1">
      <alignment horizontal="left" vertical="center" wrapText="1" indent="1"/>
    </xf>
    <xf numFmtId="0" fontId="128" fillId="3" borderId="123" xfId="0"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8" fillId="0" borderId="113" xfId="20966" applyFont="1" applyBorder="1" applyAlignment="1">
      <alignment horizontal="left" vertical="center" wrapText="1" indent="1"/>
    </xf>
    <xf numFmtId="0" fontId="127" fillId="0" borderId="113" xfId="0" applyFont="1" applyBorder="1" applyAlignment="1">
      <alignment horizontal="left" vertical="center" wrapText="1"/>
    </xf>
    <xf numFmtId="0" fontId="129" fillId="0" borderId="113" xfId="20966" applyFont="1" applyBorder="1" applyAlignment="1">
      <alignment horizontal="center" vertical="center" wrapText="1"/>
    </xf>
    <xf numFmtId="0" fontId="127" fillId="3" borderId="125" xfId="0" applyFont="1" applyFill="1" applyBorder="1" applyAlignment="1">
      <alignment horizontal="left" vertical="center" wrapText="1"/>
    </xf>
    <xf numFmtId="0" fontId="0" fillId="0" borderId="126" xfId="0" applyBorder="1"/>
    <xf numFmtId="0" fontId="0" fillId="36" borderId="126" xfId="0" applyFill="1" applyBorder="1"/>
    <xf numFmtId="0" fontId="0" fillId="0" borderId="126" xfId="0" applyBorder="1" applyAlignment="1">
      <alignment horizontal="center"/>
    </xf>
    <xf numFmtId="0" fontId="126" fillId="3" borderId="126" xfId="20966" applyFont="1" applyFill="1" applyBorder="1" applyAlignment="1">
      <alignment horizontal="left" vertical="center" wrapText="1" indent="1"/>
    </xf>
    <xf numFmtId="0" fontId="126" fillId="3" borderId="123" xfId="0" applyFont="1" applyFill="1" applyBorder="1" applyAlignment="1">
      <alignment horizontal="left" vertical="center" wrapText="1" indent="1"/>
    </xf>
    <xf numFmtId="0" fontId="126" fillId="0" borderId="126" xfId="20966" applyFont="1" applyBorder="1" applyAlignment="1">
      <alignment horizontal="left" vertical="center" wrapText="1" indent="1"/>
    </xf>
    <xf numFmtId="0" fontId="126" fillId="0" borderId="123" xfId="0" applyFont="1" applyBorder="1" applyAlignment="1">
      <alignment horizontal="left" vertical="center" wrapText="1" indent="1"/>
    </xf>
    <xf numFmtId="0" fontId="126" fillId="0" borderId="124" xfId="0" applyFont="1" applyBorder="1" applyAlignment="1">
      <alignment horizontal="left" vertical="center" wrapText="1" indent="1"/>
    </xf>
    <xf numFmtId="0" fontId="127" fillId="0" borderId="126" xfId="20966" applyFont="1" applyBorder="1" applyAlignment="1">
      <alignment horizontal="left" vertical="center" wrapText="1"/>
    </xf>
    <xf numFmtId="0" fontId="127" fillId="0" borderId="126" xfId="0" applyFont="1" applyBorder="1" applyAlignment="1">
      <alignment vertical="center" wrapText="1"/>
    </xf>
    <xf numFmtId="0" fontId="129" fillId="0" borderId="126" xfId="20966" applyFont="1" applyBorder="1" applyAlignment="1">
      <alignment horizontal="center" vertical="center" wrapText="1"/>
    </xf>
    <xf numFmtId="0" fontId="127" fillId="3" borderId="126" xfId="20966" applyFont="1" applyFill="1" applyBorder="1" applyAlignment="1">
      <alignment horizontal="left" vertical="center" wrapText="1"/>
    </xf>
    <xf numFmtId="0" fontId="130" fillId="0" borderId="0" xfId="0" applyFont="1" applyAlignment="1">
      <alignment horizontal="justify"/>
    </xf>
    <xf numFmtId="0" fontId="127" fillId="0" borderId="126"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6" xfId="0" applyFont="1" applyBorder="1" applyAlignment="1">
      <alignment horizontal="center" vertical="center" wrapText="1"/>
    </xf>
    <xf numFmtId="0" fontId="0" fillId="0" borderId="126" xfId="0" applyBorder="1" applyAlignment="1">
      <alignment horizontal="center" vertical="center"/>
    </xf>
    <xf numFmtId="0" fontId="127" fillId="0" borderId="131"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3" xfId="0" applyFont="1" applyBorder="1" applyAlignment="1">
      <alignment horizontal="justify" vertical="center" wrapText="1"/>
    </xf>
    <xf numFmtId="0" fontId="127" fillId="3" borderId="123" xfId="0" applyFont="1" applyFill="1" applyBorder="1" applyAlignment="1">
      <alignment horizontal="justify" vertical="center" wrapText="1"/>
    </xf>
    <xf numFmtId="0" fontId="127" fillId="0" borderId="124" xfId="0" applyFont="1" applyBorder="1" applyAlignment="1">
      <alignment horizontal="justify" vertical="center" wrapText="1"/>
    </xf>
    <xf numFmtId="0" fontId="127" fillId="0" borderId="125" xfId="0" applyFont="1" applyBorder="1" applyAlignment="1">
      <alignment horizontal="justify" vertical="center" wrapText="1"/>
    </xf>
    <xf numFmtId="0" fontId="125" fillId="0" borderId="123" xfId="0" applyFont="1" applyBorder="1" applyAlignment="1">
      <alignment vertical="center" wrapText="1"/>
    </xf>
    <xf numFmtId="0" fontId="126" fillId="0" borderId="123" xfId="0" applyFont="1" applyBorder="1" applyAlignment="1">
      <alignment horizontal="left" vertical="center" wrapText="1"/>
    </xf>
    <xf numFmtId="0" fontId="127" fillId="0" borderId="132" xfId="0" applyFont="1" applyBorder="1" applyAlignment="1">
      <alignment vertical="center" wrapText="1"/>
    </xf>
    <xf numFmtId="0" fontId="127" fillId="3" borderId="123" xfId="0" applyFont="1" applyFill="1" applyBorder="1" applyAlignment="1">
      <alignment vertical="center" wrapText="1"/>
    </xf>
    <xf numFmtId="0" fontId="105" fillId="0" borderId="129" xfId="0" applyFont="1" applyBorder="1" applyAlignment="1">
      <alignment vertical="center" wrapText="1"/>
    </xf>
    <xf numFmtId="193" fontId="95" fillId="0" borderId="126" xfId="0" applyNumberFormat="1" applyFont="1" applyBorder="1" applyAlignment="1">
      <alignment horizontal="right"/>
    </xf>
    <xf numFmtId="193" fontId="95" fillId="36" borderId="126" xfId="0" applyNumberFormat="1" applyFont="1" applyFill="1" applyBorder="1" applyAlignment="1">
      <alignment horizontal="right"/>
    </xf>
    <xf numFmtId="193" fontId="95" fillId="36" borderId="80" xfId="0" applyNumberFormat="1" applyFont="1" applyFill="1" applyBorder="1" applyAlignment="1">
      <alignment horizontal="right"/>
    </xf>
    <xf numFmtId="0" fontId="2" fillId="0" borderId="129" xfId="0" applyFont="1" applyBorder="1" applyAlignment="1">
      <alignment horizontal="left" vertical="center" wrapText="1" indent="4"/>
    </xf>
    <xf numFmtId="0" fontId="45" fillId="0" borderId="129" xfId="0" applyFont="1" applyBorder="1" applyAlignment="1">
      <alignment vertical="center" wrapText="1"/>
    </xf>
    <xf numFmtId="0" fontId="2" fillId="0" borderId="126" xfId="0" applyFont="1" applyBorder="1" applyAlignment="1" applyProtection="1">
      <alignment horizontal="left" vertical="center" indent="11"/>
      <protection locked="0"/>
    </xf>
    <xf numFmtId="0" fontId="46" fillId="0" borderId="126" xfId="0" applyFont="1" applyBorder="1" applyAlignment="1" applyProtection="1">
      <alignment horizontal="left" vertical="center" indent="17"/>
      <protection locked="0"/>
    </xf>
    <xf numFmtId="0" fontId="112" fillId="0" borderId="126" xfId="0" applyFont="1" applyBorder="1" applyAlignment="1">
      <alignment vertical="center"/>
    </xf>
    <xf numFmtId="0" fontId="96" fillId="0" borderId="126" xfId="0" applyFont="1" applyBorder="1" applyAlignment="1">
      <alignment vertical="center" wrapText="1"/>
    </xf>
    <xf numFmtId="0" fontId="97" fillId="0" borderId="129" xfId="0" applyFont="1" applyBorder="1" applyAlignment="1">
      <alignment horizontal="left" vertical="center" wrapText="1"/>
    </xf>
    <xf numFmtId="0" fontId="2" fillId="0" borderId="129" xfId="0" applyFont="1" applyBorder="1" applyAlignment="1">
      <alignment horizontal="left" vertical="center" wrapText="1"/>
    </xf>
    <xf numFmtId="193" fontId="95" fillId="0" borderId="0" xfId="0" applyNumberFormat="1" applyFont="1" applyAlignment="1">
      <alignment horizontal="right"/>
    </xf>
    <xf numFmtId="43" fontId="84" fillId="0" borderId="79" xfId="7" applyFont="1" applyFill="1" applyBorder="1" applyAlignment="1">
      <alignment horizontal="center" vertical="center"/>
    </xf>
    <xf numFmtId="43" fontId="84" fillId="0" borderId="126" xfId="7" applyFont="1" applyFill="1" applyBorder="1" applyAlignment="1">
      <alignment horizontal="center" vertical="center"/>
    </xf>
    <xf numFmtId="0" fontId="126" fillId="3" borderId="124" xfId="0" applyFont="1" applyFill="1" applyBorder="1" applyAlignment="1">
      <alignment horizontal="left" vertical="center" wrapText="1" indent="1"/>
    </xf>
    <xf numFmtId="0" fontId="126" fillId="3" borderId="126" xfId="0" applyFont="1" applyFill="1" applyBorder="1" applyAlignment="1">
      <alignment horizontal="left" vertical="center" wrapText="1" indent="1"/>
    </xf>
    <xf numFmtId="167" fontId="84" fillId="0" borderId="126" xfId="0" applyNumberFormat="1" applyFont="1" applyBorder="1" applyAlignment="1">
      <alignment horizontal="center"/>
    </xf>
    <xf numFmtId="0" fontId="84" fillId="0" borderId="126" xfId="0" applyFont="1" applyBorder="1"/>
    <xf numFmtId="0" fontId="126" fillId="0" borderId="126" xfId="0" applyFont="1" applyBorder="1" applyAlignment="1">
      <alignment horizontal="left" vertical="center" wrapText="1" indent="1"/>
    </xf>
    <xf numFmtId="0" fontId="127" fillId="3" borderId="126" xfId="0" applyFont="1" applyFill="1" applyBorder="1" applyAlignment="1">
      <alignment horizontal="left" vertical="center" wrapText="1"/>
    </xf>
    <xf numFmtId="0" fontId="128" fillId="3" borderId="126" xfId="0" applyFont="1" applyFill="1" applyBorder="1" applyAlignment="1">
      <alignment horizontal="left" vertical="center" wrapText="1" indent="1"/>
    </xf>
    <xf numFmtId="0" fontId="130" fillId="0" borderId="126" xfId="0" applyFont="1" applyBorder="1" applyAlignment="1">
      <alignment horizontal="justify"/>
    </xf>
    <xf numFmtId="167" fontId="86" fillId="0" borderId="126" xfId="0" applyNumberFormat="1" applyFont="1" applyBorder="1" applyAlignment="1">
      <alignment horizontal="center"/>
    </xf>
    <xf numFmtId="167" fontId="86" fillId="0" borderId="55" xfId="0" applyNumberFormat="1" applyFont="1" applyBorder="1" applyAlignment="1">
      <alignment horizontal="center"/>
    </xf>
    <xf numFmtId="167" fontId="88" fillId="0" borderId="57" xfId="0" applyNumberFormat="1" applyFont="1" applyBorder="1" applyAlignment="1">
      <alignment horizontal="center"/>
    </xf>
    <xf numFmtId="167" fontId="46" fillId="0" borderId="57" xfId="0" applyNumberFormat="1" applyFont="1" applyBorder="1" applyAlignment="1">
      <alignment horizontal="center"/>
    </xf>
    <xf numFmtId="0" fontId="117" fillId="0" borderId="126" xfId="0" applyFont="1" applyBorder="1"/>
    <xf numFmtId="49" fontId="119" fillId="0" borderId="126" xfId="5" applyNumberFormat="1" applyFont="1" applyBorder="1" applyAlignment="1" applyProtection="1">
      <alignment horizontal="right" vertical="center"/>
      <protection locked="0"/>
    </xf>
    <xf numFmtId="0" fontId="118" fillId="3" borderId="126" xfId="13" applyFont="1" applyFill="1" applyBorder="1" applyAlignment="1" applyProtection="1">
      <alignment horizontal="left" vertical="center" wrapText="1"/>
      <protection locked="0"/>
    </xf>
    <xf numFmtId="49" fontId="118" fillId="3" borderId="126" xfId="5" applyNumberFormat="1" applyFont="1" applyFill="1" applyBorder="1" applyAlignment="1" applyProtection="1">
      <alignment horizontal="right" vertical="center"/>
      <protection locked="0"/>
    </xf>
    <xf numFmtId="0" fontId="118" fillId="0" borderId="126" xfId="13" applyFont="1" applyBorder="1" applyAlignment="1" applyProtection="1">
      <alignment horizontal="left" vertical="center" wrapText="1"/>
      <protection locked="0"/>
    </xf>
    <xf numFmtId="49" fontId="118" fillId="0" borderId="126" xfId="5" applyNumberFormat="1" applyFont="1" applyBorder="1" applyAlignment="1" applyProtection="1">
      <alignment horizontal="right" vertical="center"/>
      <protection locked="0"/>
    </xf>
    <xf numFmtId="0" fontId="120" fillId="0" borderId="126" xfId="13" applyFont="1" applyBorder="1" applyAlignment="1" applyProtection="1">
      <alignment horizontal="left" vertical="center" wrapText="1"/>
      <protection locked="0"/>
    </xf>
    <xf numFmtId="0" fontId="117" fillId="0" borderId="126"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6" xfId="20965" applyFont="1" applyFill="1" applyBorder="1"/>
    <xf numFmtId="0" fontId="113" fillId="0" borderId="126" xfId="0" applyFont="1" applyBorder="1"/>
    <xf numFmtId="0" fontId="113" fillId="0" borderId="126" xfId="0" applyFont="1" applyBorder="1" applyAlignment="1">
      <alignment horizontal="left" indent="8"/>
    </xf>
    <xf numFmtId="0" fontId="113" fillId="0" borderId="126" xfId="0" applyFont="1" applyBorder="1" applyAlignment="1">
      <alignment wrapText="1"/>
    </xf>
    <xf numFmtId="0" fontId="117" fillId="0" borderId="0" xfId="0" applyFont="1"/>
    <xf numFmtId="0" fontId="116" fillId="0" borderId="126" xfId="0" applyFont="1" applyBorder="1"/>
    <xf numFmtId="49" fontId="119" fillId="0" borderId="126" xfId="5" applyNumberFormat="1" applyFont="1" applyBorder="1" applyAlignment="1" applyProtection="1">
      <alignment horizontal="right" vertical="center" wrapText="1"/>
      <protection locked="0"/>
    </xf>
    <xf numFmtId="49" fontId="118" fillId="3" borderId="126" xfId="5" applyNumberFormat="1" applyFont="1" applyFill="1" applyBorder="1" applyAlignment="1" applyProtection="1">
      <alignment horizontal="right" vertical="center" wrapText="1"/>
      <protection locked="0"/>
    </xf>
    <xf numFmtId="49" fontId="118" fillId="0" borderId="126" xfId="5" applyNumberFormat="1" applyFont="1" applyBorder="1" applyAlignment="1" applyProtection="1">
      <alignment horizontal="right" vertical="center" wrapText="1"/>
      <protection locked="0"/>
    </xf>
    <xf numFmtId="0" fontId="113" fillId="0" borderId="126"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126"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6" xfId="0" applyFont="1" applyBorder="1" applyAlignment="1">
      <alignment horizontal="left" vertical="center" wrapText="1"/>
    </xf>
    <xf numFmtId="0" fontId="116" fillId="0" borderId="126" xfId="0" applyFont="1" applyBorder="1" applyAlignment="1">
      <alignment horizontal="left" wrapText="1" indent="1"/>
    </xf>
    <xf numFmtId="0" fontId="116" fillId="0" borderId="126" xfId="0" applyFont="1" applyBorder="1" applyAlignment="1">
      <alignment horizontal="left" vertical="center" indent="1"/>
    </xf>
    <xf numFmtId="0" fontId="114" fillId="0" borderId="126" xfId="0" applyFont="1" applyBorder="1"/>
    <xf numFmtId="0" fontId="113" fillId="0" borderId="126" xfId="0" applyFont="1" applyBorder="1" applyAlignment="1">
      <alignment horizontal="left" wrapText="1" indent="1"/>
    </xf>
    <xf numFmtId="0" fontId="113" fillId="0" borderId="126" xfId="0" applyFont="1" applyBorder="1" applyAlignment="1">
      <alignment horizontal="left" indent="1"/>
    </xf>
    <xf numFmtId="0" fontId="113" fillId="0" borderId="126" xfId="0" applyFont="1" applyBorder="1" applyAlignment="1">
      <alignment horizontal="left" wrapText="1" indent="4"/>
    </xf>
    <xf numFmtId="0" fontId="113" fillId="0" borderId="126" xfId="0" applyFont="1" applyBorder="1" applyAlignment="1">
      <alignment horizontal="left" indent="3"/>
    </xf>
    <xf numFmtId="0" fontId="116" fillId="0" borderId="126" xfId="0" applyFont="1" applyBorder="1" applyAlignment="1">
      <alignment horizontal="left" indent="1"/>
    </xf>
    <xf numFmtId="0" fontId="114" fillId="78" borderId="126" xfId="0" applyFont="1" applyFill="1" applyBorder="1"/>
    <xf numFmtId="0" fontId="117" fillId="0" borderId="7" xfId="0" applyFont="1" applyBorder="1"/>
    <xf numFmtId="0" fontId="114" fillId="0" borderId="126" xfId="0" applyFont="1" applyBorder="1" applyAlignment="1">
      <alignment horizontal="left" wrapText="1" indent="2"/>
    </xf>
    <xf numFmtId="0" fontId="114" fillId="0" borderId="126" xfId="0" applyFont="1" applyBorder="1" applyAlignment="1">
      <alignment horizontal="left" wrapText="1"/>
    </xf>
    <xf numFmtId="0" fontId="116" fillId="76" borderId="126" xfId="0" applyFont="1" applyFill="1" applyBorder="1"/>
    <xf numFmtId="0" fontId="113" fillId="0" borderId="126"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5" xfId="0" applyFont="1" applyBorder="1" applyAlignment="1">
      <alignment horizontal="center" vertical="center" wrapText="1"/>
    </xf>
    <xf numFmtId="0" fontId="113" fillId="0" borderId="129" xfId="0" applyFont="1" applyBorder="1" applyAlignment="1">
      <alignment horizontal="center" vertical="center" wrapText="1"/>
    </xf>
    <xf numFmtId="0" fontId="113" fillId="0" borderId="106" xfId="0" applyFont="1" applyBorder="1" applyAlignment="1">
      <alignment horizontal="center" vertical="center" wrapText="1"/>
    </xf>
    <xf numFmtId="0" fontId="113" fillId="0" borderId="22" xfId="0" applyFont="1" applyBorder="1"/>
    <xf numFmtId="0" fontId="113" fillId="0" borderId="21" xfId="0" applyFont="1" applyBorder="1"/>
    <xf numFmtId="0" fontId="113" fillId="0" borderId="24" xfId="0" applyFont="1" applyBorder="1"/>
    <xf numFmtId="49" fontId="113" fillId="0" borderId="20" xfId="0" applyNumberFormat="1" applyFont="1" applyBorder="1" applyAlignment="1">
      <alignment horizontal="left" wrapText="1" indent="1"/>
    </xf>
    <xf numFmtId="49" fontId="113" fillId="0" borderId="22" xfId="0" applyNumberFormat="1" applyFont="1" applyBorder="1" applyAlignment="1">
      <alignment horizontal="left" wrapText="1" indent="1"/>
    </xf>
    <xf numFmtId="0" fontId="113" fillId="0" borderId="20" xfId="0" applyFont="1" applyBorder="1" applyAlignment="1">
      <alignment horizontal="left" wrapText="1" indent="1"/>
    </xf>
    <xf numFmtId="0" fontId="113" fillId="0" borderId="80" xfId="0" applyFont="1" applyBorder="1"/>
    <xf numFmtId="0" fontId="113" fillId="0" borderId="129" xfId="0" applyFont="1" applyBorder="1"/>
    <xf numFmtId="49" fontId="113" fillId="0" borderId="17" xfId="0" applyNumberFormat="1" applyFont="1" applyBorder="1" applyAlignment="1">
      <alignment horizontal="left" wrapText="1" indent="1"/>
    </xf>
    <xf numFmtId="49" fontId="113" fillId="0" borderId="80" xfId="0" applyNumberFormat="1" applyFont="1" applyBorder="1" applyAlignment="1">
      <alignment horizontal="left" wrapText="1" indent="1"/>
    </xf>
    <xf numFmtId="0" fontId="113" fillId="0" borderId="17" xfId="0" applyFont="1" applyBorder="1" applyAlignment="1">
      <alignment horizontal="left" wrapText="1" indent="1"/>
    </xf>
    <xf numFmtId="49" fontId="113" fillId="0" borderId="17" xfId="0" applyNumberFormat="1" applyFont="1" applyBorder="1" applyAlignment="1">
      <alignment horizontal="left" wrapText="1" indent="3"/>
    </xf>
    <xf numFmtId="49" fontId="113" fillId="0" borderId="80" xfId="0" applyNumberFormat="1" applyFont="1" applyBorder="1" applyAlignment="1">
      <alignment horizontal="left" wrapText="1" indent="3"/>
    </xf>
    <xf numFmtId="49" fontId="113" fillId="0" borderId="17" xfId="0" applyNumberFormat="1" applyFont="1" applyBorder="1" applyAlignment="1">
      <alignment horizontal="left" wrapText="1" indent="2"/>
    </xf>
    <xf numFmtId="49" fontId="113" fillId="0" borderId="80" xfId="0" applyNumberFormat="1" applyFont="1" applyBorder="1" applyAlignment="1">
      <alignment horizontal="left" wrapText="1" indent="2"/>
    </xf>
    <xf numFmtId="49" fontId="113" fillId="0" borderId="17" xfId="0" applyNumberFormat="1" applyFont="1" applyBorder="1" applyAlignment="1">
      <alignment horizontal="left" vertical="top" wrapText="1" indent="2"/>
    </xf>
    <xf numFmtId="49" fontId="113" fillId="0" borderId="80" xfId="0" applyNumberFormat="1" applyFont="1" applyBorder="1" applyAlignment="1">
      <alignment horizontal="left" vertical="top" wrapText="1" indent="2"/>
    </xf>
    <xf numFmtId="0" fontId="113" fillId="79" borderId="80" xfId="0" applyFont="1" applyFill="1" applyBorder="1"/>
    <xf numFmtId="0" fontId="113" fillId="79" borderId="126" xfId="0" applyFont="1" applyFill="1" applyBorder="1"/>
    <xf numFmtId="0" fontId="113" fillId="79" borderId="129" xfId="0" applyFont="1" applyFill="1" applyBorder="1"/>
    <xf numFmtId="0" fontId="113" fillId="79" borderId="17" xfId="0" applyFont="1" applyFill="1" applyBorder="1"/>
    <xf numFmtId="49" fontId="113" fillId="0" borderId="80" xfId="0" applyNumberFormat="1" applyFont="1" applyBorder="1" applyAlignment="1">
      <alignment horizontal="left" indent="1"/>
    </xf>
    <xf numFmtId="0" fontId="113" fillId="0" borderId="17" xfId="0" applyFont="1" applyBorder="1" applyAlignment="1">
      <alignment horizontal="left" indent="1"/>
    </xf>
    <xf numFmtId="49" fontId="113" fillId="0" borderId="17" xfId="0" applyNumberFormat="1" applyFont="1" applyBorder="1" applyAlignment="1">
      <alignment horizontal="left" indent="1"/>
    </xf>
    <xf numFmtId="49" fontId="113" fillId="0" borderId="17" xfId="0" applyNumberFormat="1" applyFont="1" applyBorder="1" applyAlignment="1">
      <alignment horizontal="left" indent="3"/>
    </xf>
    <xf numFmtId="49" fontId="113" fillId="0" borderId="80" xfId="0" applyNumberFormat="1" applyFont="1" applyBorder="1" applyAlignment="1">
      <alignment horizontal="left" indent="3"/>
    </xf>
    <xf numFmtId="0" fontId="113" fillId="0" borderId="17" xfId="0" applyFont="1" applyBorder="1" applyAlignment="1">
      <alignment horizontal="left" indent="2"/>
    </xf>
    <xf numFmtId="0" fontId="113" fillId="0" borderId="80" xfId="0" applyFont="1" applyBorder="1" applyAlignment="1">
      <alignment horizontal="left" indent="2"/>
    </xf>
    <xf numFmtId="0" fontId="113" fillId="0" borderId="80" xfId="0" applyFont="1" applyBorder="1" applyAlignment="1">
      <alignment horizontal="left" indent="1"/>
    </xf>
    <xf numFmtId="0" fontId="116" fillId="0" borderId="17" xfId="0" applyFont="1" applyBorder="1"/>
    <xf numFmtId="0" fontId="116" fillId="0" borderId="63" xfId="0" applyFont="1" applyBorder="1"/>
    <xf numFmtId="0" fontId="113" fillId="0" borderId="66" xfId="0" applyFont="1" applyBorder="1"/>
    <xf numFmtId="0" fontId="113" fillId="0" borderId="74" xfId="0" applyFont="1" applyBorder="1" applyAlignment="1">
      <alignment horizontal="center" vertical="center" wrapText="1"/>
    </xf>
    <xf numFmtId="0" fontId="113" fillId="0" borderId="80" xfId="0" applyFont="1" applyBorder="1" applyAlignment="1">
      <alignment horizontal="center" vertical="center" wrapText="1"/>
    </xf>
    <xf numFmtId="0" fontId="113" fillId="0" borderId="0" xfId="0" applyFont="1" applyAlignment="1">
      <alignment horizontal="left"/>
    </xf>
    <xf numFmtId="0" fontId="116" fillId="0" borderId="126" xfId="0" applyFont="1" applyBorder="1" applyAlignment="1">
      <alignment horizontal="left" vertical="center" wrapText="1"/>
    </xf>
    <xf numFmtId="0" fontId="113" fillId="0" borderId="126" xfId="0" applyFont="1" applyBorder="1" applyAlignment="1">
      <alignment horizontal="center" vertical="center" textRotation="90" wrapText="1"/>
    </xf>
    <xf numFmtId="0" fontId="118" fillId="0" borderId="0" xfId="0" applyFont="1"/>
    <xf numFmtId="0" fontId="95" fillId="0" borderId="0" xfId="0" applyFont="1" applyAlignment="1">
      <alignment wrapText="1"/>
    </xf>
    <xf numFmtId="0" fontId="118" fillId="0" borderId="126" xfId="0" applyFont="1" applyBorder="1"/>
    <xf numFmtId="0" fontId="116" fillId="0" borderId="126"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1" xfId="0" applyFont="1" applyBorder="1" applyAlignment="1">
      <alignment horizontal="left" vertical="center" wrapText="1" indent="1" readingOrder="1"/>
    </xf>
    <xf numFmtId="0" fontId="134" fillId="0" borderId="126" xfId="0" applyFont="1" applyBorder="1" applyAlignment="1">
      <alignment horizontal="left" indent="3"/>
    </xf>
    <xf numFmtId="0" fontId="116" fillId="0" borderId="126" xfId="0" applyFont="1" applyBorder="1" applyAlignment="1">
      <alignment vertical="center" wrapText="1" readingOrder="1"/>
    </xf>
    <xf numFmtId="0" fontId="134" fillId="0" borderId="126" xfId="0" applyFont="1" applyBorder="1" applyAlignment="1">
      <alignment horizontal="left" indent="2"/>
    </xf>
    <xf numFmtId="0" fontId="118" fillId="0" borderId="130" xfId="0" applyFont="1" applyBorder="1"/>
    <xf numFmtId="0" fontId="113" fillId="0" borderId="122" xfId="0" applyFont="1" applyBorder="1" applyAlignment="1">
      <alignment vertical="center" wrapText="1" readingOrder="1"/>
    </xf>
    <xf numFmtId="0" fontId="134" fillId="0" borderId="130" xfId="0" applyFont="1" applyBorder="1" applyAlignment="1">
      <alignment horizontal="left" indent="2"/>
    </xf>
    <xf numFmtId="0" fontId="113" fillId="0" borderId="121" xfId="0" applyFont="1" applyBorder="1" applyAlignment="1">
      <alignment vertical="center" wrapText="1" readingOrder="1"/>
    </xf>
    <xf numFmtId="0" fontId="113" fillId="0" borderId="120" xfId="0" applyFont="1" applyBorder="1" applyAlignment="1">
      <alignment vertical="center" wrapText="1" readingOrder="1"/>
    </xf>
    <xf numFmtId="0" fontId="134" fillId="0" borderId="7" xfId="0" applyFont="1" applyBorder="1"/>
    <xf numFmtId="0" fontId="2" fillId="0" borderId="14" xfId="0" applyFont="1" applyBorder="1" applyAlignment="1">
      <alignment horizontal="left" vertical="center" wrapText="1" indent="1"/>
    </xf>
    <xf numFmtId="169" fontId="2" fillId="37" borderId="62" xfId="20" applyFont="1" applyBorder="1"/>
    <xf numFmtId="193" fontId="84" fillId="0" borderId="17" xfId="0" applyNumberFormat="1" applyFont="1" applyBorder="1" applyAlignment="1" applyProtection="1">
      <alignment vertical="center" wrapText="1"/>
      <protection locked="0"/>
    </xf>
    <xf numFmtId="193" fontId="84" fillId="0" borderId="126" xfId="0" applyNumberFormat="1" applyFont="1" applyBorder="1" applyAlignment="1" applyProtection="1">
      <alignment vertical="center" wrapText="1"/>
      <protection locked="0"/>
    </xf>
    <xf numFmtId="193" fontId="84" fillId="0" borderId="80" xfId="0" applyNumberFormat="1" applyFont="1" applyBorder="1" applyAlignment="1" applyProtection="1">
      <alignment vertical="center" wrapText="1"/>
      <protection locked="0"/>
    </xf>
    <xf numFmtId="193" fontId="87" fillId="2" borderId="17" xfId="0" applyNumberFormat="1" applyFont="1" applyFill="1" applyBorder="1" applyAlignment="1" applyProtection="1">
      <alignment vertical="center"/>
      <protection locked="0"/>
    </xf>
    <xf numFmtId="193" fontId="87" fillId="2" borderId="126" xfId="0" applyNumberFormat="1" applyFont="1" applyFill="1" applyBorder="1" applyAlignment="1" applyProtection="1">
      <alignment vertical="center"/>
      <protection locked="0"/>
    </xf>
    <xf numFmtId="193" fontId="87" fillId="2" borderId="80" xfId="0" applyNumberFormat="1" applyFont="1" applyFill="1" applyBorder="1" applyAlignment="1" applyProtection="1">
      <alignment vertical="center"/>
      <protection locked="0"/>
    </xf>
    <xf numFmtId="193" fontId="84" fillId="0" borderId="17" xfId="0" applyNumberFormat="1" applyFont="1" applyBorder="1" applyAlignment="1" applyProtection="1">
      <alignment horizontal="center" vertical="center" wrapText="1"/>
      <protection locked="0"/>
    </xf>
    <xf numFmtId="193" fontId="84" fillId="0" borderId="126" xfId="0" applyNumberFormat="1" applyFont="1" applyBorder="1" applyAlignment="1" applyProtection="1">
      <alignment horizontal="center" vertical="center" wrapText="1"/>
      <protection locked="0"/>
    </xf>
    <xf numFmtId="193" fontId="84" fillId="0" borderId="80" xfId="0" applyNumberFormat="1" applyFont="1" applyBorder="1" applyAlignment="1" applyProtection="1">
      <alignment horizontal="center" vertical="center" wrapText="1"/>
      <protection locked="0"/>
    </xf>
    <xf numFmtId="193" fontId="87" fillId="2" borderId="86" xfId="0" applyNumberFormat="1" applyFont="1" applyFill="1" applyBorder="1" applyAlignment="1" applyProtection="1">
      <alignment vertical="center"/>
      <protection locked="0"/>
    </xf>
    <xf numFmtId="193" fontId="87" fillId="2" borderId="130" xfId="0" applyNumberFormat="1" applyFont="1" applyFill="1" applyBorder="1" applyAlignment="1" applyProtection="1">
      <alignment vertical="center"/>
      <protection locked="0"/>
    </xf>
    <xf numFmtId="193" fontId="87" fillId="2" borderId="20" xfId="0" applyNumberFormat="1" applyFont="1" applyFill="1" applyBorder="1" applyAlignment="1" applyProtection="1">
      <alignment vertical="center"/>
      <protection locked="0"/>
    </xf>
    <xf numFmtId="167" fontId="136" fillId="80" borderId="56" xfId="0" applyNumberFormat="1" applyFont="1" applyFill="1" applyBorder="1" applyAlignment="1">
      <alignment horizontal="center"/>
    </xf>
    <xf numFmtId="0" fontId="2" fillId="81" borderId="0" xfId="13" applyFont="1" applyFill="1" applyAlignment="1" applyProtection="1">
      <alignment wrapText="1"/>
      <protection locked="0"/>
    </xf>
    <xf numFmtId="0" fontId="94" fillId="0" borderId="65" xfId="0" applyFont="1" applyBorder="1" applyAlignment="1">
      <alignment horizontal="left" wrapText="1"/>
    </xf>
    <xf numFmtId="0" fontId="94" fillId="0" borderId="64" xfId="0" applyFont="1" applyBorder="1" applyAlignment="1">
      <alignment horizontal="left" wrapText="1"/>
    </xf>
    <xf numFmtId="0" fontId="94" fillId="0" borderId="134" xfId="0" applyFont="1" applyBorder="1" applyAlignment="1">
      <alignment horizontal="center" vertical="center"/>
    </xf>
    <xf numFmtId="0" fontId="94" fillId="0" borderId="29" xfId="0" applyFont="1" applyBorder="1" applyAlignment="1">
      <alignment horizontal="center" vertical="center"/>
    </xf>
    <xf numFmtId="0" fontId="94" fillId="0" borderId="135" xfId="0" applyFont="1" applyBorder="1" applyAlignment="1">
      <alignment horizontal="center" vertical="center"/>
    </xf>
    <xf numFmtId="0" fontId="135" fillId="0" borderId="134" xfId="0" applyFont="1" applyBorder="1" applyAlignment="1">
      <alignment horizontal="center"/>
    </xf>
    <xf numFmtId="0" fontId="135" fillId="0" borderId="29" xfId="0" applyFont="1" applyBorder="1" applyAlignment="1">
      <alignment horizontal="center"/>
    </xf>
    <xf numFmtId="0" fontId="135" fillId="0" borderId="135" xfId="0" applyFont="1" applyBorder="1" applyAlignment="1">
      <alignment horizontal="center"/>
    </xf>
    <xf numFmtId="0" fontId="0" fillId="0" borderId="127" xfId="0"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0" fillId="0" borderId="113" xfId="0" applyBorder="1" applyAlignment="1">
      <alignment horizontal="center" vertical="center"/>
    </xf>
    <xf numFmtId="0" fontId="122" fillId="0" borderId="114" xfId="0" applyFont="1" applyBorder="1" applyAlignment="1">
      <alignment horizontal="center" vertical="center"/>
    </xf>
    <xf numFmtId="0" fontId="122" fillId="0" borderId="7" xfId="0" applyFont="1" applyBorder="1" applyAlignment="1">
      <alignment horizontal="center" vertical="center"/>
    </xf>
    <xf numFmtId="0" fontId="123" fillId="0" borderId="15" xfId="0" applyFont="1" applyBorder="1" applyAlignment="1">
      <alignment horizontal="center" vertical="center"/>
    </xf>
    <xf numFmtId="0" fontId="123" fillId="0" borderId="16" xfId="0" applyFont="1" applyBorder="1" applyAlignment="1">
      <alignment horizontal="center" vertical="center"/>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22" fillId="0" borderId="130"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6" xfId="0" applyBorder="1" applyAlignment="1">
      <alignment horizontal="center" vertical="center"/>
    </xf>
    <xf numFmtId="0" fontId="0" fillId="0" borderId="126"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Border="1" applyAlignment="1">
      <alignment horizontal="center" vertical="center" wrapText="1"/>
    </xf>
    <xf numFmtId="0" fontId="84" fillId="0" borderId="79" xfId="0" applyFont="1" applyBorder="1" applyAlignment="1">
      <alignment horizontal="center" vertical="center" wrapText="1"/>
    </xf>
    <xf numFmtId="0" fontId="45" fillId="0" borderId="79" xfId="11" applyFont="1" applyBorder="1" applyAlignment="1">
      <alignment horizontal="center" vertical="center" wrapText="1"/>
    </xf>
    <xf numFmtId="0" fontId="45" fillId="0" borderId="80" xfId="11" applyFont="1" applyBorder="1" applyAlignment="1">
      <alignment horizontal="center" vertical="center" wrapText="1"/>
    </xf>
    <xf numFmtId="0" fontId="45" fillId="0" borderId="69"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0" xfId="13" applyFont="1" applyFill="1" applyBorder="1" applyAlignment="1" applyProtection="1">
      <alignment horizontal="center" vertical="center" wrapText="1"/>
      <protection locked="0"/>
    </xf>
    <xf numFmtId="0" fontId="99"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8"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1" xfId="1" applyNumberFormat="1" applyFont="1" applyFill="1" applyBorder="1" applyAlignment="1" applyProtection="1">
      <alignment horizontal="center" vertical="center" wrapText="1"/>
      <protection locked="0"/>
    </xf>
    <xf numFmtId="164" fontId="45" fillId="0" borderId="72" xfId="1" applyNumberFormat="1" applyFont="1" applyFill="1" applyBorder="1" applyAlignment="1" applyProtection="1">
      <alignment horizontal="center" vertical="center" wrapText="1"/>
      <protection locked="0"/>
    </xf>
    <xf numFmtId="0" fontId="3" fillId="0" borderId="70" xfId="0" applyFont="1" applyBorder="1" applyAlignment="1">
      <alignment horizontal="center" vertical="center" wrapText="1"/>
    </xf>
    <xf numFmtId="0" fontId="3" fillId="0" borderId="63" xfId="0" applyFont="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3" xfId="0" applyFont="1" applyBorder="1" applyAlignment="1">
      <alignment horizontal="left" vertical="center"/>
    </xf>
    <xf numFmtId="0" fontId="100" fillId="0" borderId="54" xfId="0" applyFont="1" applyBorder="1" applyAlignment="1">
      <alignment horizontal="left" vertical="center"/>
    </xf>
    <xf numFmtId="0" fontId="3" fillId="0" borderId="5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6" fillId="0" borderId="103" xfId="0" applyFont="1" applyBorder="1" applyAlignment="1">
      <alignment horizontal="left" vertical="center" wrapText="1"/>
    </xf>
    <xf numFmtId="0" fontId="116" fillId="0" borderId="104" xfId="0" applyFont="1" applyBorder="1" applyAlignment="1">
      <alignment horizontal="left" vertical="center" wrapText="1"/>
    </xf>
    <xf numFmtId="0" fontId="116" fillId="0" borderId="108"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7" fillId="0" borderId="105" xfId="0" applyFont="1" applyBorder="1" applyAlignment="1">
      <alignment horizontal="center" vertical="center" wrapText="1"/>
    </xf>
    <xf numFmtId="0" fontId="117" fillId="0" borderId="106"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84" xfId="0" applyFont="1" applyBorder="1" applyAlignment="1">
      <alignment horizontal="center" vertical="center" wrapText="1"/>
    </xf>
    <xf numFmtId="0" fontId="117" fillId="0" borderId="110" xfId="0" applyFont="1" applyBorder="1" applyAlignment="1">
      <alignment horizontal="center" vertical="center" wrapText="1"/>
    </xf>
    <xf numFmtId="0" fontId="117" fillId="0" borderId="74"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6" xfId="0" applyFont="1" applyBorder="1" applyAlignment="1">
      <alignment horizontal="center" vertical="center" wrapText="1"/>
    </xf>
    <xf numFmtId="0" fontId="121" fillId="0" borderId="126" xfId="0" applyFont="1" applyBorder="1" applyAlignment="1">
      <alignment horizontal="center" vertical="center"/>
    </xf>
    <xf numFmtId="0" fontId="121" fillId="0" borderId="105" xfId="0" applyFont="1" applyBorder="1" applyAlignment="1">
      <alignment horizontal="center" vertical="center"/>
    </xf>
    <xf numFmtId="0" fontId="121" fillId="0" borderId="107" xfId="0" applyFont="1" applyBorder="1" applyAlignment="1">
      <alignment horizontal="center" vertical="center"/>
    </xf>
    <xf numFmtId="0" fontId="121" fillId="0" borderId="84" xfId="0" applyFont="1" applyBorder="1" applyAlignment="1">
      <alignment horizontal="center" vertical="center"/>
    </xf>
    <xf numFmtId="0" fontId="121" fillId="0" borderId="74" xfId="0" applyFont="1" applyBorder="1" applyAlignment="1">
      <alignment horizontal="center" vertical="center"/>
    </xf>
    <xf numFmtId="0" fontId="117" fillId="0" borderId="126" xfId="0" applyFont="1" applyBorder="1" applyAlignment="1">
      <alignment horizontal="center" vertical="center" wrapText="1"/>
    </xf>
    <xf numFmtId="0" fontId="113" fillId="0" borderId="129"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107" xfId="0" applyFont="1" applyBorder="1" applyAlignment="1">
      <alignment horizontal="center" vertical="center" wrapText="1"/>
    </xf>
    <xf numFmtId="0" fontId="116" fillId="0" borderId="69" xfId="0" applyFont="1" applyBorder="1" applyAlignment="1">
      <alignment horizontal="center" vertical="center" wrapText="1"/>
    </xf>
    <xf numFmtId="0" fontId="116" fillId="0" borderId="67"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28" xfId="0" applyFont="1" applyBorder="1" applyAlignment="1">
      <alignment horizontal="center" vertical="center" wrapText="1"/>
    </xf>
    <xf numFmtId="0" fontId="116" fillId="0" borderId="75"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5" xfId="0" applyFont="1" applyBorder="1" applyAlignment="1">
      <alignment horizontal="center" vertical="center" wrapText="1"/>
    </xf>
    <xf numFmtId="0" fontId="113" fillId="0" borderId="74" xfId="0" applyFont="1" applyBorder="1" applyAlignment="1">
      <alignment horizontal="center" vertical="center" wrapText="1"/>
    </xf>
    <xf numFmtId="0" fontId="116" fillId="0" borderId="53" xfId="0" applyFont="1" applyBorder="1" applyAlignment="1">
      <alignment horizontal="left" vertical="top" wrapText="1"/>
    </xf>
    <xf numFmtId="0" fontId="116" fillId="0" borderId="76" xfId="0" applyFont="1" applyBorder="1" applyAlignment="1">
      <alignment horizontal="left" vertical="top" wrapText="1"/>
    </xf>
    <xf numFmtId="0" fontId="116" fillId="0" borderId="62" xfId="0" applyFont="1" applyBorder="1" applyAlignment="1">
      <alignment horizontal="left" vertical="top" wrapText="1"/>
    </xf>
    <xf numFmtId="0" fontId="116" fillId="0" borderId="95" xfId="0" applyFont="1" applyBorder="1" applyAlignment="1">
      <alignment horizontal="left" vertical="top" wrapText="1"/>
    </xf>
    <xf numFmtId="0" fontId="116" fillId="0" borderId="102" xfId="0" applyFont="1" applyBorder="1" applyAlignment="1">
      <alignment horizontal="left" vertical="top" wrapText="1"/>
    </xf>
    <xf numFmtId="0" fontId="116" fillId="0" borderId="133" xfId="0" applyFont="1" applyBorder="1" applyAlignment="1">
      <alignment horizontal="left" vertical="top" wrapText="1"/>
    </xf>
    <xf numFmtId="0" fontId="116" fillId="0" borderId="86" xfId="0" applyFont="1" applyBorder="1" applyAlignment="1">
      <alignment horizontal="center" vertical="center" wrapText="1"/>
    </xf>
    <xf numFmtId="0" fontId="116" fillId="0" borderId="66" xfId="0" applyFont="1" applyBorder="1" applyAlignment="1">
      <alignment horizontal="center" vertical="center" wrapText="1"/>
    </xf>
    <xf numFmtId="0" fontId="113" fillId="0" borderId="63" xfId="0" applyFont="1" applyBorder="1" applyAlignment="1">
      <alignment horizontal="center" vertical="center" wrapText="1"/>
    </xf>
    <xf numFmtId="0" fontId="113" fillId="0" borderId="68" xfId="0" applyFont="1" applyBorder="1" applyAlignment="1">
      <alignment horizontal="center" vertical="center" wrapText="1"/>
    </xf>
    <xf numFmtId="0" fontId="113" fillId="0" borderId="26"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105" xfId="0" applyFont="1" applyBorder="1" applyAlignment="1">
      <alignment horizontal="center" vertical="top" wrapText="1"/>
    </xf>
    <xf numFmtId="0" fontId="113" fillId="0" borderId="106" xfId="0" applyFont="1" applyBorder="1" applyAlignment="1">
      <alignment horizontal="center" vertical="top" wrapText="1"/>
    </xf>
    <xf numFmtId="0" fontId="113" fillId="0" borderId="128" xfId="0" applyFont="1" applyBorder="1" applyAlignment="1">
      <alignment horizontal="center" vertical="top" wrapText="1"/>
    </xf>
    <xf numFmtId="0" fontId="113" fillId="0" borderId="129" xfId="0" applyFont="1" applyBorder="1" applyAlignment="1">
      <alignment horizontal="center" vertical="top" wrapText="1"/>
    </xf>
    <xf numFmtId="0" fontId="133" fillId="0" borderId="118" xfId="0" applyFont="1" applyBorder="1" applyAlignment="1">
      <alignment horizontal="left" vertical="top" wrapText="1"/>
    </xf>
    <xf numFmtId="0" fontId="133" fillId="0" borderId="119" xfId="0" applyFont="1" applyBorder="1" applyAlignment="1">
      <alignment horizontal="left" vertical="top" wrapText="1"/>
    </xf>
    <xf numFmtId="0" fontId="119" fillId="0" borderId="105" xfId="0" applyFont="1" applyBorder="1" applyAlignment="1">
      <alignment horizontal="center" vertical="center"/>
    </xf>
    <xf numFmtId="0" fontId="119" fillId="0" borderId="107" xfId="0" applyFont="1" applyBorder="1" applyAlignment="1">
      <alignment horizontal="center" vertical="center"/>
    </xf>
    <xf numFmtId="0" fontId="119" fillId="0" borderId="84" xfId="0" applyFont="1" applyBorder="1" applyAlignment="1">
      <alignment horizontal="center" vertical="center"/>
    </xf>
    <xf numFmtId="0" fontId="119" fillId="0" borderId="74" xfId="0" applyFont="1" applyBorder="1" applyAlignment="1">
      <alignment horizontal="center" vertical="center"/>
    </xf>
    <xf numFmtId="0" fontId="118" fillId="0" borderId="126" xfId="0" applyFont="1" applyBorder="1" applyAlignment="1">
      <alignment horizontal="center" vertical="center" wrapText="1"/>
    </xf>
    <xf numFmtId="0" fontId="118" fillId="0" borderId="130" xfId="0" applyFont="1" applyBorder="1" applyAlignment="1">
      <alignment horizontal="center" vertical="center" wrapText="1"/>
    </xf>
    <xf numFmtId="0" fontId="137" fillId="0" borderId="136" xfId="0" applyFont="1" applyBorder="1" applyAlignment="1">
      <alignment wrapText="1"/>
    </xf>
    <xf numFmtId="0" fontId="137" fillId="0" borderId="137" xfId="0" applyFont="1" applyBorder="1"/>
    <xf numFmtId="0" fontId="138" fillId="0" borderId="136" xfId="0" applyFont="1" applyBorder="1" applyAlignment="1">
      <alignment wrapText="1"/>
    </xf>
    <xf numFmtId="9" fontId="139" fillId="0" borderId="137" xfId="0" applyNumberFormat="1" applyFont="1" applyBorder="1"/>
    <xf numFmtId="0" fontId="2" fillId="0" borderId="86" xfId="0" applyFont="1" applyBorder="1" applyAlignment="1">
      <alignment vertical="center"/>
    </xf>
    <xf numFmtId="0" fontId="139" fillId="0" borderId="138" xfId="0" applyFont="1" applyBorder="1"/>
    <xf numFmtId="0" fontId="137" fillId="0" borderId="139" xfId="0" applyFont="1" applyBorder="1" applyAlignment="1">
      <alignment wrapText="1"/>
    </xf>
    <xf numFmtId="0" fontId="139" fillId="0" borderId="140" xfId="0" applyFont="1" applyBorder="1"/>
    <xf numFmtId="0" fontId="6" fillId="0" borderId="126" xfId="17" applyBorder="1" applyAlignment="1" applyProtection="1"/>
    <xf numFmtId="193" fontId="97" fillId="0" borderId="126" xfId="0" applyNumberFormat="1" applyFont="1" applyBorder="1" applyAlignment="1" applyProtection="1">
      <alignment vertical="center" wrapText="1"/>
      <protection locked="0"/>
    </xf>
    <xf numFmtId="193" fontId="97" fillId="0" borderId="126" xfId="0" applyNumberFormat="1" applyFont="1" applyBorder="1" applyAlignment="1" applyProtection="1">
      <alignment horizontal="right" vertical="center" wrapText="1"/>
      <protection locked="0"/>
    </xf>
    <xf numFmtId="10" fontId="3" fillId="0" borderId="126" xfId="20962" applyNumberFormat="1" applyFont="1" applyFill="1" applyBorder="1" applyAlignment="1" applyProtection="1">
      <alignment horizontal="right" vertical="center" wrapText="1"/>
      <protection locked="0"/>
    </xf>
    <xf numFmtId="10" fontId="95" fillId="0" borderId="126" xfId="0" applyNumberFormat="1" applyFont="1" applyBorder="1" applyAlignment="1" applyProtection="1">
      <alignment vertical="center"/>
      <protection locked="0"/>
    </xf>
    <xf numFmtId="193" fontId="95" fillId="2" borderId="126" xfId="0" applyNumberFormat="1" applyFont="1" applyFill="1" applyBorder="1" applyAlignment="1" applyProtection="1">
      <alignment vertical="center"/>
      <protection locked="0"/>
    </xf>
    <xf numFmtId="9" fontId="95" fillId="2" borderId="126" xfId="0" applyNumberFormat="1" applyFont="1" applyFill="1" applyBorder="1" applyAlignment="1" applyProtection="1">
      <alignment vertical="center"/>
      <protection locked="0"/>
    </xf>
    <xf numFmtId="10" fontId="95" fillId="2" borderId="126" xfId="0" applyNumberFormat="1" applyFont="1" applyFill="1" applyBorder="1" applyAlignment="1" applyProtection="1">
      <alignment vertical="center"/>
      <protection locked="0"/>
    </xf>
    <xf numFmtId="193" fontId="95" fillId="0" borderId="126" xfId="0" applyNumberFormat="1" applyFont="1" applyBorder="1" applyAlignment="1" applyProtection="1">
      <alignment vertical="center"/>
      <protection locked="0"/>
    </xf>
    <xf numFmtId="193" fontId="95" fillId="2" borderId="130" xfId="0" applyNumberFormat="1" applyFont="1" applyFill="1" applyBorder="1" applyAlignment="1" applyProtection="1">
      <alignment vertical="center"/>
      <protection locked="0"/>
    </xf>
    <xf numFmtId="9" fontId="95" fillId="2" borderId="21" xfId="0" applyNumberFormat="1" applyFont="1" applyFill="1" applyBorder="1" applyAlignment="1" applyProtection="1">
      <alignment vertical="center"/>
      <protection locked="0"/>
    </xf>
    <xf numFmtId="164" fontId="0" fillId="0" borderId="126" xfId="7" applyNumberFormat="1" applyFont="1" applyBorder="1"/>
    <xf numFmtId="164" fontId="0" fillId="0" borderId="126" xfId="7" applyNumberFormat="1" applyFont="1" applyBorder="1" applyAlignment="1">
      <alignment vertical="center"/>
    </xf>
    <xf numFmtId="164" fontId="0" fillId="0" borderId="126" xfId="7" applyNumberFormat="1" applyFont="1" applyFill="1" applyBorder="1"/>
    <xf numFmtId="164" fontId="0" fillId="36" borderId="126" xfId="7" applyNumberFormat="1" applyFont="1" applyFill="1" applyBorder="1"/>
    <xf numFmtId="3" fontId="104" fillId="0" borderId="126" xfId="0" applyNumberFormat="1" applyFont="1" applyBorder="1" applyAlignment="1">
      <alignment vertical="center" wrapText="1"/>
    </xf>
    <xf numFmtId="43" fontId="3" fillId="0" borderId="126" xfId="7" applyFont="1" applyFill="1" applyBorder="1" applyAlignment="1">
      <alignment vertical="center" wrapText="1"/>
    </xf>
    <xf numFmtId="43" fontId="3" fillId="0" borderId="126" xfId="7" applyFont="1" applyBorder="1" applyAlignment="1">
      <alignment vertical="center"/>
    </xf>
    <xf numFmtId="193" fontId="97" fillId="3" borderId="80" xfId="2" applyNumberFormat="1" applyFont="1" applyFill="1" applyBorder="1" applyAlignment="1" applyProtection="1">
      <alignment vertical="top"/>
      <protection locked="0"/>
    </xf>
    <xf numFmtId="10" fontId="101" fillId="0" borderId="126" xfId="20962" applyNumberFormat="1" applyFont="1" applyFill="1" applyBorder="1" applyAlignment="1">
      <alignment horizontal="left" vertical="center" wrapText="1"/>
    </xf>
    <xf numFmtId="193" fontId="140" fillId="0" borderId="30"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40" fillId="0" borderId="13"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6" fillId="0" borderId="12" xfId="0" applyNumberFormat="1" applyFont="1" applyBorder="1" applyAlignment="1">
      <alignment vertical="center"/>
    </xf>
    <xf numFmtId="0" fontId="140" fillId="0" borderId="126" xfId="0" applyFont="1" applyBorder="1" applyAlignment="1">
      <alignment horizontal="center"/>
    </xf>
    <xf numFmtId="0" fontId="141" fillId="0" borderId="126" xfId="0" applyFont="1" applyBorder="1"/>
    <xf numFmtId="0" fontId="140" fillId="0" borderId="126" xfId="0" applyFont="1" applyBorder="1" applyAlignment="1">
      <alignment horizontal="center" vertical="center"/>
    </xf>
    <xf numFmtId="193" fontId="3" fillId="0" borderId="126" xfId="0" applyNumberFormat="1" applyFont="1" applyBorder="1"/>
    <xf numFmtId="164" fontId="106" fillId="0" borderId="126" xfId="948" applyNumberFormat="1" applyFont="1" applyFill="1" applyBorder="1" applyAlignment="1" applyProtection="1">
      <alignment horizontal="right" vertical="center"/>
      <protection locked="0"/>
    </xf>
    <xf numFmtId="9" fontId="106" fillId="0" borderId="98" xfId="20962" applyNumberFormat="1" applyFont="1" applyFill="1" applyBorder="1" applyAlignment="1" applyProtection="1">
      <alignment horizontal="right" vertical="center"/>
      <protection locked="0"/>
    </xf>
    <xf numFmtId="164" fontId="3" fillId="0" borderId="126" xfId="7" applyNumberFormat="1" applyFont="1" applyBorder="1"/>
    <xf numFmtId="164" fontId="3" fillId="0" borderId="126" xfId="7" applyNumberFormat="1" applyFont="1" applyBorder="1" applyAlignment="1">
      <alignment vertical="center"/>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vebank.com/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E16" sqref="E16"/>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12"/>
      <c r="B1" s="148" t="s">
        <v>222</v>
      </c>
      <c r="C1" s="112"/>
    </row>
    <row r="2" spans="1:3">
      <c r="A2" s="149">
        <v>1</v>
      </c>
      <c r="B2" s="276" t="s">
        <v>223</v>
      </c>
      <c r="C2" s="49" t="s">
        <v>729</v>
      </c>
    </row>
    <row r="3" spans="1:3">
      <c r="A3" s="149">
        <v>2</v>
      </c>
      <c r="B3" s="277" t="s">
        <v>219</v>
      </c>
      <c r="C3" s="49" t="s">
        <v>713</v>
      </c>
    </row>
    <row r="4" spans="1:3">
      <c r="A4" s="149">
        <v>3</v>
      </c>
      <c r="B4" s="278" t="s">
        <v>224</v>
      </c>
      <c r="C4" s="49" t="s">
        <v>714</v>
      </c>
    </row>
    <row r="5" spans="1:3">
      <c r="A5" s="150">
        <v>4</v>
      </c>
      <c r="B5" s="279" t="s">
        <v>220</v>
      </c>
      <c r="C5" s="724" t="s">
        <v>728</v>
      </c>
    </row>
    <row r="6" spans="1:3" s="151" customFormat="1" ht="45.75" customHeight="1">
      <c r="A6" s="595" t="s">
        <v>296</v>
      </c>
      <c r="B6" s="596"/>
      <c r="C6" s="596"/>
    </row>
    <row r="7" spans="1:3">
      <c r="A7" s="152" t="s">
        <v>29</v>
      </c>
      <c r="B7" s="148" t="s">
        <v>221</v>
      </c>
    </row>
    <row r="8" spans="1:3">
      <c r="A8" s="112">
        <v>1</v>
      </c>
      <c r="B8" s="183" t="s">
        <v>20</v>
      </c>
    </row>
    <row r="9" spans="1:3">
      <c r="A9" s="112">
        <v>2</v>
      </c>
      <c r="B9" s="184" t="s">
        <v>21</v>
      </c>
    </row>
    <row r="10" spans="1:3">
      <c r="A10" s="112">
        <v>3</v>
      </c>
      <c r="B10" s="184" t="s">
        <v>22</v>
      </c>
    </row>
    <row r="11" spans="1:3">
      <c r="A11" s="112">
        <v>4</v>
      </c>
      <c r="B11" s="184" t="s">
        <v>23</v>
      </c>
    </row>
    <row r="12" spans="1:3">
      <c r="A12" s="112">
        <v>5</v>
      </c>
      <c r="B12" s="184" t="s">
        <v>24</v>
      </c>
    </row>
    <row r="13" spans="1:3">
      <c r="A13" s="112">
        <v>6</v>
      </c>
      <c r="B13" s="185" t="s">
        <v>231</v>
      </c>
    </row>
    <row r="14" spans="1:3">
      <c r="A14" s="112">
        <v>7</v>
      </c>
      <c r="B14" s="184" t="s">
        <v>225</v>
      </c>
    </row>
    <row r="15" spans="1:3">
      <c r="A15" s="112">
        <v>8</v>
      </c>
      <c r="B15" s="184" t="s">
        <v>226</v>
      </c>
    </row>
    <row r="16" spans="1:3">
      <c r="A16" s="112">
        <v>9</v>
      </c>
      <c r="B16" s="184" t="s">
        <v>25</v>
      </c>
    </row>
    <row r="17" spans="1:2">
      <c r="A17" s="275" t="s">
        <v>295</v>
      </c>
      <c r="B17" s="274" t="s">
        <v>282</v>
      </c>
    </row>
    <row r="18" spans="1:2">
      <c r="A18" s="112">
        <v>10</v>
      </c>
      <c r="B18" s="184" t="s">
        <v>26</v>
      </c>
    </row>
    <row r="19" spans="1:2">
      <c r="A19" s="112">
        <v>11</v>
      </c>
      <c r="B19" s="185" t="s">
        <v>227</v>
      </c>
    </row>
    <row r="20" spans="1:2">
      <c r="A20" s="112">
        <v>12</v>
      </c>
      <c r="B20" s="185" t="s">
        <v>27</v>
      </c>
    </row>
    <row r="21" spans="1:2">
      <c r="A21" s="331">
        <v>13</v>
      </c>
      <c r="B21" s="332" t="s">
        <v>228</v>
      </c>
    </row>
    <row r="22" spans="1:2">
      <c r="A22" s="331">
        <v>14</v>
      </c>
      <c r="B22" s="333" t="s">
        <v>253</v>
      </c>
    </row>
    <row r="23" spans="1:2">
      <c r="A23" s="331">
        <v>15</v>
      </c>
      <c r="B23" s="334" t="s">
        <v>28</v>
      </c>
    </row>
    <row r="24" spans="1:2">
      <c r="A24" s="331">
        <v>15.1</v>
      </c>
      <c r="B24" s="335" t="s">
        <v>309</v>
      </c>
    </row>
    <row r="25" spans="1:2">
      <c r="A25" s="331">
        <v>16</v>
      </c>
      <c r="B25" s="335" t="s">
        <v>373</v>
      </c>
    </row>
    <row r="26" spans="1:2">
      <c r="A26" s="331">
        <v>17</v>
      </c>
      <c r="B26" s="335" t="s">
        <v>414</v>
      </c>
    </row>
    <row r="27" spans="1:2">
      <c r="A27" s="331">
        <v>18</v>
      </c>
      <c r="B27" s="335" t="s">
        <v>703</v>
      </c>
    </row>
    <row r="28" spans="1:2">
      <c r="A28" s="331">
        <v>19</v>
      </c>
      <c r="B28" s="335" t="s">
        <v>704</v>
      </c>
    </row>
    <row r="29" spans="1:2">
      <c r="A29" s="331">
        <v>20</v>
      </c>
      <c r="B29" s="399" t="s">
        <v>705</v>
      </c>
    </row>
    <row r="30" spans="1:2">
      <c r="A30" s="331">
        <v>21</v>
      </c>
      <c r="B30" s="335" t="s">
        <v>530</v>
      </c>
    </row>
    <row r="31" spans="1:2">
      <c r="A31" s="331">
        <v>22</v>
      </c>
      <c r="B31" s="335" t="s">
        <v>706</v>
      </c>
    </row>
    <row r="32" spans="1:2">
      <c r="A32" s="331">
        <v>23</v>
      </c>
      <c r="B32" s="335" t="s">
        <v>707</v>
      </c>
    </row>
    <row r="33" spans="1:2">
      <c r="A33" s="331">
        <v>24</v>
      </c>
      <c r="B33" s="335" t="s">
        <v>708</v>
      </c>
    </row>
    <row r="34" spans="1:2">
      <c r="A34" s="331">
        <v>25</v>
      </c>
      <c r="B34" s="335" t="s">
        <v>415</v>
      </c>
    </row>
    <row r="35" spans="1:2">
      <c r="A35" s="331">
        <v>26</v>
      </c>
      <c r="B35" s="335"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36E17E0C-835F-462A-B21F-D9F5D4D697BC}"/>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21" activePane="bottomRight" state="frozen"/>
      <selection activeCell="B9" sqref="B9"/>
      <selection pane="topRight" activeCell="B9" sqref="B9"/>
      <selection pane="bottomLeft" activeCell="B9" sqref="B9"/>
      <selection pane="bottomRight" activeCell="F25" sqref="F25"/>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30</v>
      </c>
      <c r="B1" s="3" t="str">
        <f>'Info '!C2</f>
        <v>JSC Pave Bank Georgia</v>
      </c>
    </row>
    <row r="2" spans="1:3" s="2" customFormat="1" ht="15.75" customHeight="1">
      <c r="A2" s="2" t="s">
        <v>31</v>
      </c>
      <c r="B2" s="351">
        <f>'1. key ratios '!B2</f>
        <v>45382</v>
      </c>
    </row>
    <row r="3" spans="1:3" s="2" customFormat="1" ht="15.75" customHeight="1"/>
    <row r="4" spans="1:3" ht="13.8" thickBot="1">
      <c r="A4" s="4" t="s">
        <v>143</v>
      </c>
      <c r="B4" s="94" t="s">
        <v>142</v>
      </c>
    </row>
    <row r="5" spans="1:3">
      <c r="A5" s="54" t="s">
        <v>6</v>
      </c>
      <c r="B5" s="55"/>
      <c r="C5" s="56" t="s">
        <v>35</v>
      </c>
    </row>
    <row r="6" spans="1:3">
      <c r="A6" s="57">
        <v>1</v>
      </c>
      <c r="B6" s="58" t="s">
        <v>141</v>
      </c>
      <c r="C6" s="59">
        <f>SUM(C7:C11)</f>
        <v>4999748.9000000004</v>
      </c>
    </row>
    <row r="7" spans="1:3" ht="13.8">
      <c r="A7" s="57">
        <v>2</v>
      </c>
      <c r="B7" s="60" t="s">
        <v>140</v>
      </c>
      <c r="C7" s="742">
        <v>5000000</v>
      </c>
    </row>
    <row r="8" spans="1:3" ht="13.8">
      <c r="A8" s="57">
        <v>3</v>
      </c>
      <c r="B8" s="61" t="s">
        <v>139</v>
      </c>
      <c r="C8" s="742">
        <v>0</v>
      </c>
    </row>
    <row r="9" spans="1:3" ht="13.8">
      <c r="A9" s="57">
        <v>4</v>
      </c>
      <c r="B9" s="61" t="s">
        <v>138</v>
      </c>
      <c r="C9" s="742">
        <v>0</v>
      </c>
    </row>
    <row r="10" spans="1:3" ht="13.8">
      <c r="A10" s="57">
        <v>5</v>
      </c>
      <c r="B10" s="61" t="s">
        <v>137</v>
      </c>
      <c r="C10" s="742">
        <v>0</v>
      </c>
    </row>
    <row r="11" spans="1:3" ht="13.8">
      <c r="A11" s="57">
        <v>6</v>
      </c>
      <c r="B11" s="62" t="s">
        <v>136</v>
      </c>
      <c r="C11" s="742">
        <v>-251.10000000003265</v>
      </c>
    </row>
    <row r="12" spans="1:3" s="31" customFormat="1">
      <c r="A12" s="57">
        <v>7</v>
      </c>
      <c r="B12" s="58" t="s">
        <v>135</v>
      </c>
      <c r="C12" s="63">
        <f>SUM(C13:C28)</f>
        <v>300000</v>
      </c>
    </row>
    <row r="13" spans="1:3" s="31" customFormat="1" ht="13.8">
      <c r="A13" s="57">
        <v>8</v>
      </c>
      <c r="B13" s="64" t="s">
        <v>134</v>
      </c>
      <c r="C13" s="742">
        <v>0</v>
      </c>
    </row>
    <row r="14" spans="1:3" s="31" customFormat="1" ht="26.4">
      <c r="A14" s="57">
        <v>9</v>
      </c>
      <c r="B14" s="66" t="s">
        <v>133</v>
      </c>
      <c r="C14" s="742">
        <v>0</v>
      </c>
    </row>
    <row r="15" spans="1:3" s="31" customFormat="1" ht="13.8">
      <c r="A15" s="57">
        <v>10</v>
      </c>
      <c r="B15" s="67" t="s">
        <v>132</v>
      </c>
      <c r="C15" s="742">
        <v>300000</v>
      </c>
    </row>
    <row r="16" spans="1:3" s="31" customFormat="1" ht="13.8">
      <c r="A16" s="57">
        <v>11</v>
      </c>
      <c r="B16" s="68" t="s">
        <v>131</v>
      </c>
      <c r="C16" s="742">
        <v>0</v>
      </c>
    </row>
    <row r="17" spans="1:3" s="31" customFormat="1" ht="13.8">
      <c r="A17" s="57">
        <v>12</v>
      </c>
      <c r="B17" s="67" t="s">
        <v>130</v>
      </c>
      <c r="C17" s="742">
        <v>0</v>
      </c>
    </row>
    <row r="18" spans="1:3" s="31" customFormat="1" ht="13.8">
      <c r="A18" s="57">
        <v>13</v>
      </c>
      <c r="B18" s="67" t="s">
        <v>129</v>
      </c>
      <c r="C18" s="742">
        <v>0</v>
      </c>
    </row>
    <row r="19" spans="1:3" s="31" customFormat="1" ht="13.8">
      <c r="A19" s="57">
        <v>14</v>
      </c>
      <c r="B19" s="67" t="s">
        <v>128</v>
      </c>
      <c r="C19" s="742">
        <v>0</v>
      </c>
    </row>
    <row r="20" spans="1:3" s="31" customFormat="1" ht="13.8">
      <c r="A20" s="57">
        <v>15</v>
      </c>
      <c r="B20" s="67" t="s">
        <v>127</v>
      </c>
      <c r="C20" s="742">
        <v>0</v>
      </c>
    </row>
    <row r="21" spans="1:3" s="31" customFormat="1" ht="26.4">
      <c r="A21" s="57">
        <v>16</v>
      </c>
      <c r="B21" s="66" t="s">
        <v>126</v>
      </c>
      <c r="C21" s="742">
        <v>0</v>
      </c>
    </row>
    <row r="22" spans="1:3" s="31" customFormat="1" ht="13.8">
      <c r="A22" s="57">
        <v>17</v>
      </c>
      <c r="B22" s="69" t="s">
        <v>125</v>
      </c>
      <c r="C22" s="742">
        <v>0</v>
      </c>
    </row>
    <row r="23" spans="1:3" s="31" customFormat="1" ht="13.8">
      <c r="A23" s="57">
        <v>18</v>
      </c>
      <c r="B23" s="594" t="s">
        <v>553</v>
      </c>
      <c r="C23" s="742">
        <v>0</v>
      </c>
    </row>
    <row r="24" spans="1:3" s="31" customFormat="1" ht="13.8">
      <c r="A24" s="57">
        <v>19</v>
      </c>
      <c r="B24" s="66" t="s">
        <v>124</v>
      </c>
      <c r="C24" s="742">
        <v>0</v>
      </c>
    </row>
    <row r="25" spans="1:3" s="31" customFormat="1" ht="26.4">
      <c r="A25" s="57">
        <v>20</v>
      </c>
      <c r="B25" s="66" t="s">
        <v>101</v>
      </c>
      <c r="C25" s="742">
        <v>0</v>
      </c>
    </row>
    <row r="26" spans="1:3" s="31" customFormat="1" ht="13.8">
      <c r="A26" s="57">
        <v>21</v>
      </c>
      <c r="B26" s="68" t="s">
        <v>123</v>
      </c>
      <c r="C26" s="742">
        <v>0</v>
      </c>
    </row>
    <row r="27" spans="1:3" s="31" customFormat="1" ht="13.8">
      <c r="A27" s="57">
        <v>22</v>
      </c>
      <c r="B27" s="68" t="s">
        <v>122</v>
      </c>
      <c r="C27" s="742">
        <v>0</v>
      </c>
    </row>
    <row r="28" spans="1:3" s="31" customFormat="1" ht="13.8">
      <c r="A28" s="57">
        <v>23</v>
      </c>
      <c r="B28" s="68" t="s">
        <v>121</v>
      </c>
      <c r="C28" s="742">
        <v>0</v>
      </c>
    </row>
    <row r="29" spans="1:3" s="31" customFormat="1">
      <c r="A29" s="57">
        <v>24</v>
      </c>
      <c r="B29" s="70" t="s">
        <v>120</v>
      </c>
      <c r="C29" s="63">
        <f>C6-C12</f>
        <v>4699748.9000000004</v>
      </c>
    </row>
    <row r="30" spans="1:3" s="31" customFormat="1">
      <c r="A30" s="71"/>
      <c r="B30" s="72"/>
      <c r="C30" s="65"/>
    </row>
    <row r="31" spans="1:3" s="31" customFormat="1">
      <c r="A31" s="71">
        <v>25</v>
      </c>
      <c r="B31" s="70" t="s">
        <v>119</v>
      </c>
      <c r="C31" s="63">
        <f>C32+C35</f>
        <v>0</v>
      </c>
    </row>
    <row r="32" spans="1:3" s="31" customFormat="1">
      <c r="A32" s="71">
        <v>26</v>
      </c>
      <c r="B32" s="61" t="s">
        <v>118</v>
      </c>
      <c r="C32" s="73">
        <f>C33+C34</f>
        <v>0</v>
      </c>
    </row>
    <row r="33" spans="1:3" s="31" customFormat="1">
      <c r="A33" s="71">
        <v>27</v>
      </c>
      <c r="B33" s="74" t="s">
        <v>192</v>
      </c>
      <c r="C33" s="65"/>
    </row>
    <row r="34" spans="1:3" s="31" customFormat="1">
      <c r="A34" s="71">
        <v>28</v>
      </c>
      <c r="B34" s="74" t="s">
        <v>117</v>
      </c>
      <c r="C34" s="65"/>
    </row>
    <row r="35" spans="1:3" s="31" customFormat="1">
      <c r="A35" s="71">
        <v>29</v>
      </c>
      <c r="B35" s="61" t="s">
        <v>116</v>
      </c>
      <c r="C35" s="65"/>
    </row>
    <row r="36" spans="1:3" s="31" customFormat="1">
      <c r="A36" s="71">
        <v>30</v>
      </c>
      <c r="B36" s="70" t="s">
        <v>115</v>
      </c>
      <c r="C36" s="63">
        <f>SUM(C37:C41)</f>
        <v>0</v>
      </c>
    </row>
    <row r="37" spans="1:3" s="31" customFormat="1">
      <c r="A37" s="71">
        <v>31</v>
      </c>
      <c r="B37" s="66" t="s">
        <v>114</v>
      </c>
      <c r="C37" s="65"/>
    </row>
    <row r="38" spans="1:3" s="31" customFormat="1">
      <c r="A38" s="71">
        <v>32</v>
      </c>
      <c r="B38" s="67" t="s">
        <v>113</v>
      </c>
      <c r="C38" s="65"/>
    </row>
    <row r="39" spans="1:3" s="31" customFormat="1">
      <c r="A39" s="71">
        <v>33</v>
      </c>
      <c r="B39" s="66" t="s">
        <v>112</v>
      </c>
      <c r="C39" s="65"/>
    </row>
    <row r="40" spans="1:3" s="31" customFormat="1" ht="26.4">
      <c r="A40" s="71">
        <v>34</v>
      </c>
      <c r="B40" s="66" t="s">
        <v>101</v>
      </c>
      <c r="C40" s="65"/>
    </row>
    <row r="41" spans="1:3" s="31" customFormat="1">
      <c r="A41" s="71">
        <v>35</v>
      </c>
      <c r="B41" s="68" t="s">
        <v>111</v>
      </c>
      <c r="C41" s="65"/>
    </row>
    <row r="42" spans="1:3" s="31" customFormat="1">
      <c r="A42" s="71">
        <v>36</v>
      </c>
      <c r="B42" s="70" t="s">
        <v>110</v>
      </c>
      <c r="C42" s="63">
        <f>C31-C36</f>
        <v>0</v>
      </c>
    </row>
    <row r="43" spans="1:3" s="31" customFormat="1">
      <c r="A43" s="71"/>
      <c r="B43" s="72"/>
      <c r="C43" s="65"/>
    </row>
    <row r="44" spans="1:3" s="31" customFormat="1">
      <c r="A44" s="71">
        <v>37</v>
      </c>
      <c r="B44" s="75" t="s">
        <v>109</v>
      </c>
      <c r="C44" s="63">
        <f>SUM(C45:C47)</f>
        <v>0</v>
      </c>
    </row>
    <row r="45" spans="1:3" s="31" customFormat="1">
      <c r="A45" s="71">
        <v>38</v>
      </c>
      <c r="B45" s="61" t="s">
        <v>108</v>
      </c>
      <c r="C45" s="65"/>
    </row>
    <row r="46" spans="1:3" s="31" customFormat="1">
      <c r="A46" s="71">
        <v>39</v>
      </c>
      <c r="B46" s="61" t="s">
        <v>107</v>
      </c>
      <c r="C46" s="65"/>
    </row>
    <row r="47" spans="1:3" s="31" customFormat="1">
      <c r="A47" s="71">
        <v>40</v>
      </c>
      <c r="B47" s="61" t="s">
        <v>106</v>
      </c>
      <c r="C47" s="65"/>
    </row>
    <row r="48" spans="1:3" s="31" customFormat="1">
      <c r="A48" s="71">
        <v>41</v>
      </c>
      <c r="B48" s="75" t="s">
        <v>105</v>
      </c>
      <c r="C48" s="63">
        <f>SUM(C49:C52)</f>
        <v>0</v>
      </c>
    </row>
    <row r="49" spans="1:3" s="31" customFormat="1">
      <c r="A49" s="71">
        <v>42</v>
      </c>
      <c r="B49" s="66" t="s">
        <v>104</v>
      </c>
      <c r="C49" s="65"/>
    </row>
    <row r="50" spans="1:3" s="31" customFormat="1">
      <c r="A50" s="71">
        <v>43</v>
      </c>
      <c r="B50" s="67" t="s">
        <v>103</v>
      </c>
      <c r="C50" s="65"/>
    </row>
    <row r="51" spans="1:3" s="31" customFormat="1">
      <c r="A51" s="71">
        <v>44</v>
      </c>
      <c r="B51" s="66" t="s">
        <v>102</v>
      </c>
      <c r="C51" s="65"/>
    </row>
    <row r="52" spans="1:3" s="31" customFormat="1" ht="26.4">
      <c r="A52" s="71">
        <v>45</v>
      </c>
      <c r="B52" s="66" t="s">
        <v>101</v>
      </c>
      <c r="C52" s="65"/>
    </row>
    <row r="53" spans="1:3" s="31" customFormat="1" ht="13.8" thickBot="1">
      <c r="A53" s="71">
        <v>46</v>
      </c>
      <c r="B53" s="76" t="s">
        <v>100</v>
      </c>
      <c r="C53" s="77">
        <f>C44-C48</f>
        <v>0</v>
      </c>
    </row>
    <row r="56" spans="1:3">
      <c r="B56" s="4" t="s">
        <v>7</v>
      </c>
    </row>
  </sheetData>
  <dataValidations count="1">
    <dataValidation operator="lessThanOrEqual" allowBlank="1" showInputMessage="1" showErrorMessage="1" errorTitle="Should be negative number" error="Should be whole negative number or 0" sqref="C29: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F20" sqref="F20"/>
    </sheetView>
  </sheetViews>
  <sheetFormatPr defaultColWidth="9.21875" defaultRowHeight="13.8"/>
  <cols>
    <col min="1" max="1" width="9.44140625" style="175" bestFit="1" customWidth="1"/>
    <col min="2" max="2" width="59" style="175" customWidth="1"/>
    <col min="3" max="3" width="16.77734375" style="175" bestFit="1" customWidth="1"/>
    <col min="4" max="4" width="13.21875" style="175" bestFit="1" customWidth="1"/>
    <col min="5" max="16384" width="9.21875" style="175"/>
  </cols>
  <sheetData>
    <row r="1" spans="1:4">
      <c r="A1" s="173" t="s">
        <v>30</v>
      </c>
      <c r="B1" s="3" t="str">
        <f>'Info '!C2</f>
        <v>JSC Pave Bank Georgia</v>
      </c>
    </row>
    <row r="2" spans="1:4" s="173" customFormat="1" ht="15.75" customHeight="1">
      <c r="A2" s="173" t="s">
        <v>31</v>
      </c>
      <c r="B2" s="351">
        <f>'1. key ratios '!B2</f>
        <v>45382</v>
      </c>
    </row>
    <row r="3" spans="1:4" s="173" customFormat="1" ht="15.75" customHeight="1"/>
    <row r="4" spans="1:4" ht="14.4" thickBot="1">
      <c r="A4" s="175" t="s">
        <v>281</v>
      </c>
      <c r="B4" s="264" t="s">
        <v>282</v>
      </c>
    </row>
    <row r="5" spans="1:4" s="180" customFormat="1" ht="12.75" customHeight="1">
      <c r="A5" s="329"/>
      <c r="B5" s="330" t="s">
        <v>285</v>
      </c>
      <c r="C5" s="257" t="s">
        <v>283</v>
      </c>
      <c r="D5" s="258" t="s">
        <v>284</v>
      </c>
    </row>
    <row r="6" spans="1:4" s="265" customFormat="1">
      <c r="A6" s="259">
        <v>1</v>
      </c>
      <c r="B6" s="321" t="s">
        <v>286</v>
      </c>
      <c r="C6" s="321"/>
      <c r="D6" s="260"/>
    </row>
    <row r="7" spans="1:4" s="265" customFormat="1">
      <c r="A7" s="261" t="s">
        <v>272</v>
      </c>
      <c r="B7" s="322" t="s">
        <v>287</v>
      </c>
      <c r="C7" s="313">
        <v>4.4999999999999998E-2</v>
      </c>
      <c r="D7" s="314">
        <f>C7*'5. RWA '!$C$13</f>
        <v>723204.39760057442</v>
      </c>
    </row>
    <row r="8" spans="1:4" s="265" customFormat="1">
      <c r="A8" s="261" t="s">
        <v>273</v>
      </c>
      <c r="B8" s="322" t="s">
        <v>288</v>
      </c>
      <c r="C8" s="315">
        <v>0.06</v>
      </c>
      <c r="D8" s="314">
        <f>C8*'5. RWA '!$C$13</f>
        <v>964272.53013409919</v>
      </c>
    </row>
    <row r="9" spans="1:4" s="265" customFormat="1">
      <c r="A9" s="261" t="s">
        <v>274</v>
      </c>
      <c r="B9" s="322" t="s">
        <v>289</v>
      </c>
      <c r="C9" s="315">
        <v>0.08</v>
      </c>
      <c r="D9" s="314">
        <f>C9*'5. RWA '!$C$13</f>
        <v>1285696.7068454656</v>
      </c>
    </row>
    <row r="10" spans="1:4" s="265" customFormat="1">
      <c r="A10" s="259" t="s">
        <v>275</v>
      </c>
      <c r="B10" s="321" t="s">
        <v>290</v>
      </c>
      <c r="C10" s="316"/>
      <c r="D10" s="323"/>
    </row>
    <row r="11" spans="1:4" s="266" customFormat="1">
      <c r="A11" s="262" t="s">
        <v>276</v>
      </c>
      <c r="B11" s="312" t="s">
        <v>356</v>
      </c>
      <c r="C11" s="743">
        <v>2.5000000000000001E-2</v>
      </c>
      <c r="D11" s="314">
        <f>C11*'5. RWA '!$C$13</f>
        <v>401780.22088920802</v>
      </c>
    </row>
    <row r="12" spans="1:4" s="266" customFormat="1">
      <c r="A12" s="262" t="s">
        <v>277</v>
      </c>
      <c r="B12" s="312" t="s">
        <v>291</v>
      </c>
      <c r="C12" s="743">
        <v>2.5000000000000001E-3</v>
      </c>
      <c r="D12" s="314">
        <f>C12*'5. RWA '!$C$13</f>
        <v>40178.022088920799</v>
      </c>
    </row>
    <row r="13" spans="1:4" s="266" customFormat="1">
      <c r="A13" s="262" t="s">
        <v>278</v>
      </c>
      <c r="B13" s="312" t="s">
        <v>292</v>
      </c>
      <c r="C13" s="743">
        <v>2.5000000000000001E-2</v>
      </c>
      <c r="D13" s="314">
        <f>C13*'5. RWA '!$C$13</f>
        <v>401780.22088920802</v>
      </c>
    </row>
    <row r="14" spans="1:4" s="266" customFormat="1">
      <c r="A14" s="259" t="s">
        <v>279</v>
      </c>
      <c r="B14" s="321" t="s">
        <v>353</v>
      </c>
      <c r="C14" s="318"/>
      <c r="D14" s="324"/>
    </row>
    <row r="15" spans="1:4" s="266" customFormat="1">
      <c r="A15" s="262">
        <v>3.1</v>
      </c>
      <c r="B15" s="312" t="s">
        <v>297</v>
      </c>
      <c r="C15" s="317"/>
      <c r="D15" s="314">
        <f>C15*'5. RWA '!$C$13</f>
        <v>0</v>
      </c>
    </row>
    <row r="16" spans="1:4" s="266" customFormat="1">
      <c r="A16" s="262">
        <v>3.2</v>
      </c>
      <c r="B16" s="312" t="s">
        <v>298</v>
      </c>
      <c r="C16" s="317"/>
      <c r="D16" s="314">
        <f>C16*'5. RWA '!$C$13</f>
        <v>0</v>
      </c>
    </row>
    <row r="17" spans="1:4" s="265" customFormat="1">
      <c r="A17" s="262">
        <v>3.3</v>
      </c>
      <c r="B17" s="312" t="s">
        <v>299</v>
      </c>
      <c r="C17" s="317"/>
      <c r="D17" s="314">
        <f>C17*'5. RWA '!$C$13</f>
        <v>0</v>
      </c>
    </row>
    <row r="18" spans="1:4" s="180" customFormat="1" ht="12.75" customHeight="1">
      <c r="A18" s="327"/>
      <c r="B18" s="328" t="s">
        <v>352</v>
      </c>
      <c r="C18" s="319" t="s">
        <v>283</v>
      </c>
      <c r="D18" s="325" t="s">
        <v>284</v>
      </c>
    </row>
    <row r="19" spans="1:4" s="265" customFormat="1">
      <c r="A19" s="263">
        <v>4</v>
      </c>
      <c r="B19" s="312" t="s">
        <v>293</v>
      </c>
      <c r="C19" s="317">
        <f>C7+C11+C12+C13+C15</f>
        <v>9.7500000000000003E-2</v>
      </c>
      <c r="D19" s="314">
        <f>C19*'5. RWA '!$C$13</f>
        <v>1566942.8614679112</v>
      </c>
    </row>
    <row r="20" spans="1:4" s="265" customFormat="1">
      <c r="A20" s="263">
        <v>5</v>
      </c>
      <c r="B20" s="312" t="s">
        <v>90</v>
      </c>
      <c r="C20" s="317">
        <f>C8+C11+C12+C13+C16</f>
        <v>0.11249999999999999</v>
      </c>
      <c r="D20" s="314">
        <f>C20*'5. RWA '!$C$13</f>
        <v>1808010.9940014358</v>
      </c>
    </row>
    <row r="21" spans="1:4" s="265" customFormat="1" ht="14.4" thickBot="1">
      <c r="A21" s="267" t="s">
        <v>280</v>
      </c>
      <c r="B21" s="268" t="s">
        <v>294</v>
      </c>
      <c r="C21" s="320">
        <f>C9+C11+C12+C13+C17</f>
        <v>0.13250000000000001</v>
      </c>
      <c r="D21" s="326">
        <f>C21*'5. RWA '!$C$13</f>
        <v>2129435.1707128026</v>
      </c>
    </row>
    <row r="23" spans="1:4" ht="53.4">
      <c r="B23" s="214"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70" zoomScaleNormal="70" workbookViewId="0">
      <pane xSplit="1" ySplit="5" topLeftCell="B33" activePane="bottomRight" state="frozen"/>
      <selection activeCell="B47" sqref="B47"/>
      <selection pane="topRight" activeCell="B47" sqref="B47"/>
      <selection pane="bottomLeft" activeCell="B47" sqref="B47"/>
      <selection pane="bottomRight" activeCell="G54" sqref="G54"/>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30</v>
      </c>
      <c r="B1" s="3" t="str">
        <f>'Info '!C2</f>
        <v>JSC Pave Bank Georgia</v>
      </c>
      <c r="E1" s="4"/>
      <c r="F1" s="4"/>
    </row>
    <row r="2" spans="1:6" s="2" customFormat="1" ht="15.75" customHeight="1">
      <c r="A2" s="2" t="s">
        <v>31</v>
      </c>
      <c r="B2" s="351">
        <f>'1. key ratios '!B2</f>
        <v>45382</v>
      </c>
    </row>
    <row r="3" spans="1:6" s="2" customFormat="1" ht="15.75" customHeight="1">
      <c r="A3" s="78"/>
    </row>
    <row r="4" spans="1:6" s="2" customFormat="1" ht="15.75" customHeight="1" thickBot="1">
      <c r="A4" s="2" t="s">
        <v>47</v>
      </c>
      <c r="B4" s="167" t="s">
        <v>178</v>
      </c>
      <c r="D4" s="22" t="s">
        <v>35</v>
      </c>
    </row>
    <row r="5" spans="1:6" ht="26.4">
      <c r="A5" s="79" t="s">
        <v>6</v>
      </c>
      <c r="B5" s="187" t="s">
        <v>218</v>
      </c>
      <c r="C5" s="80" t="s">
        <v>660</v>
      </c>
      <c r="D5" s="81" t="s">
        <v>49</v>
      </c>
    </row>
    <row r="6" spans="1:6" ht="14.4">
      <c r="A6" s="404">
        <v>1</v>
      </c>
      <c r="B6" s="405" t="s">
        <v>561</v>
      </c>
      <c r="C6" s="744">
        <f>SUM(C7:C9)</f>
        <v>5275784.5</v>
      </c>
      <c r="D6" s="82"/>
      <c r="E6" s="83"/>
    </row>
    <row r="7" spans="1:6" ht="14.4">
      <c r="A7" s="404">
        <v>1.1000000000000001</v>
      </c>
      <c r="B7" s="407" t="s">
        <v>562</v>
      </c>
      <c r="C7" s="745">
        <v>0</v>
      </c>
      <c r="D7" s="84"/>
      <c r="E7" s="83"/>
    </row>
    <row r="8" spans="1:6" ht="14.4">
      <c r="A8" s="404">
        <v>1.2</v>
      </c>
      <c r="B8" s="407" t="s">
        <v>563</v>
      </c>
      <c r="C8" s="745">
        <v>0</v>
      </c>
      <c r="D8" s="84"/>
      <c r="E8" s="83"/>
    </row>
    <row r="9" spans="1:6" ht="14.4">
      <c r="A9" s="404">
        <v>1.3</v>
      </c>
      <c r="B9" s="407" t="s">
        <v>564</v>
      </c>
      <c r="C9" s="745">
        <v>5275784.5</v>
      </c>
      <c r="D9" s="84"/>
      <c r="E9" s="83"/>
    </row>
    <row r="10" spans="1:6" ht="14.4">
      <c r="A10" s="404">
        <v>2</v>
      </c>
      <c r="B10" s="408" t="s">
        <v>565</v>
      </c>
      <c r="C10" s="745">
        <v>0</v>
      </c>
      <c r="D10" s="84"/>
      <c r="E10" s="83"/>
    </row>
    <row r="11" spans="1:6" ht="14.4">
      <c r="A11" s="404">
        <v>2.1</v>
      </c>
      <c r="B11" s="409" t="s">
        <v>566</v>
      </c>
      <c r="C11" s="745">
        <v>0</v>
      </c>
      <c r="D11" s="475"/>
      <c r="E11" s="85"/>
    </row>
    <row r="12" spans="1:6" ht="14.4">
      <c r="A12" s="404">
        <v>3</v>
      </c>
      <c r="B12" s="410" t="s">
        <v>567</v>
      </c>
      <c r="C12" s="745">
        <v>0</v>
      </c>
      <c r="D12" s="475"/>
      <c r="E12" s="85"/>
    </row>
    <row r="13" spans="1:6" ht="14.4">
      <c r="A13" s="404">
        <v>4</v>
      </c>
      <c r="B13" s="411" t="s">
        <v>568</v>
      </c>
      <c r="C13" s="745">
        <v>0</v>
      </c>
      <c r="D13" s="475"/>
      <c r="E13" s="85"/>
    </row>
    <row r="14" spans="1:6" ht="14.4">
      <c r="A14" s="404">
        <v>5</v>
      </c>
      <c r="B14" s="412" t="s">
        <v>569</v>
      </c>
      <c r="C14" s="746">
        <f>SUM(C15:C17)</f>
        <v>0</v>
      </c>
      <c r="D14" s="475"/>
      <c r="E14" s="85"/>
    </row>
    <row r="15" spans="1:6" ht="14.4">
      <c r="A15" s="404">
        <v>5.0999999999999996</v>
      </c>
      <c r="B15" s="415" t="s">
        <v>570</v>
      </c>
      <c r="C15" s="745">
        <v>0</v>
      </c>
      <c r="D15" s="475"/>
      <c r="E15" s="83"/>
    </row>
    <row r="16" spans="1:6" ht="14.4">
      <c r="A16" s="404">
        <v>5.2</v>
      </c>
      <c r="B16" s="415" t="s">
        <v>571</v>
      </c>
      <c r="C16" s="745">
        <v>0</v>
      </c>
      <c r="D16" s="84"/>
      <c r="E16" s="83"/>
    </row>
    <row r="17" spans="1:5" ht="14.4">
      <c r="A17" s="404">
        <v>5.3</v>
      </c>
      <c r="B17" s="416" t="s">
        <v>572</v>
      </c>
      <c r="C17" s="745">
        <v>0</v>
      </c>
      <c r="D17" s="84"/>
      <c r="E17" s="83"/>
    </row>
    <row r="18" spans="1:5" ht="14.4">
      <c r="A18" s="404">
        <v>6</v>
      </c>
      <c r="B18" s="410" t="s">
        <v>573</v>
      </c>
      <c r="C18" s="747">
        <f>SUM(C19:C20)</f>
        <v>0</v>
      </c>
      <c r="D18" s="84"/>
      <c r="E18" s="83"/>
    </row>
    <row r="19" spans="1:5" ht="14.4">
      <c r="A19" s="404">
        <v>6.1</v>
      </c>
      <c r="B19" s="415" t="s">
        <v>571</v>
      </c>
      <c r="C19" s="745">
        <v>0</v>
      </c>
      <c r="D19" s="84"/>
      <c r="E19" s="83"/>
    </row>
    <row r="20" spans="1:5" ht="14.4">
      <c r="A20" s="404">
        <v>6.2</v>
      </c>
      <c r="B20" s="416" t="s">
        <v>572</v>
      </c>
      <c r="C20" s="745">
        <v>0</v>
      </c>
      <c r="D20" s="84"/>
      <c r="E20" s="83"/>
    </row>
    <row r="21" spans="1:5" ht="14.4">
      <c r="A21" s="404">
        <v>7</v>
      </c>
      <c r="B21" s="408" t="s">
        <v>574</v>
      </c>
      <c r="C21" s="745">
        <v>0</v>
      </c>
      <c r="D21" s="84"/>
      <c r="E21" s="83"/>
    </row>
    <row r="22" spans="1:5" ht="14.4">
      <c r="A22" s="404">
        <v>8</v>
      </c>
      <c r="B22" s="417" t="s">
        <v>575</v>
      </c>
      <c r="C22" s="745">
        <v>0</v>
      </c>
      <c r="D22" s="84"/>
      <c r="E22" s="83"/>
    </row>
    <row r="23" spans="1:5" ht="14.4">
      <c r="A23" s="404">
        <v>9</v>
      </c>
      <c r="B23" s="411" t="s">
        <v>576</v>
      </c>
      <c r="C23" s="747">
        <f>SUM(C24:C25)</f>
        <v>0</v>
      </c>
      <c r="D23" s="476"/>
      <c r="E23" s="83"/>
    </row>
    <row r="24" spans="1:5" ht="14.4">
      <c r="A24" s="404">
        <v>9.1</v>
      </c>
      <c r="B24" s="415" t="s">
        <v>577</v>
      </c>
      <c r="C24" s="745">
        <v>0</v>
      </c>
      <c r="D24" s="86"/>
      <c r="E24" s="83"/>
    </row>
    <row r="25" spans="1:5" ht="14.4">
      <c r="A25" s="404">
        <v>9.1999999999999993</v>
      </c>
      <c r="B25" s="415" t="s">
        <v>578</v>
      </c>
      <c r="C25" s="745">
        <v>0</v>
      </c>
      <c r="D25" s="474"/>
      <c r="E25" s="87"/>
    </row>
    <row r="26" spans="1:5" ht="14.4">
      <c r="A26" s="404">
        <v>10</v>
      </c>
      <c r="B26" s="411" t="s">
        <v>579</v>
      </c>
      <c r="C26" s="748">
        <f>SUM(C27:C28)</f>
        <v>300000</v>
      </c>
      <c r="D26" s="593" t="s">
        <v>702</v>
      </c>
      <c r="E26" s="83"/>
    </row>
    <row r="27" spans="1:5" ht="14.4">
      <c r="A27" s="404">
        <v>10.1</v>
      </c>
      <c r="B27" s="415" t="s">
        <v>580</v>
      </c>
      <c r="C27" s="745">
        <v>0</v>
      </c>
      <c r="D27" s="84"/>
      <c r="E27" s="83"/>
    </row>
    <row r="28" spans="1:5" ht="14.4">
      <c r="A28" s="404">
        <v>10.199999999999999</v>
      </c>
      <c r="B28" s="415" t="s">
        <v>581</v>
      </c>
      <c r="C28" s="745">
        <v>300000</v>
      </c>
      <c r="D28" s="84"/>
      <c r="E28" s="83"/>
    </row>
    <row r="29" spans="1:5" ht="14.4">
      <c r="A29" s="404">
        <v>11</v>
      </c>
      <c r="B29" s="411" t="s">
        <v>582</v>
      </c>
      <c r="C29" s="747">
        <f>SUM(C30:C31)</f>
        <v>0</v>
      </c>
      <c r="D29" s="84"/>
      <c r="E29" s="83"/>
    </row>
    <row r="30" spans="1:5" ht="14.4">
      <c r="A30" s="404">
        <v>11.1</v>
      </c>
      <c r="B30" s="415" t="s">
        <v>583</v>
      </c>
      <c r="C30" s="745">
        <v>0</v>
      </c>
      <c r="D30" s="84"/>
      <c r="E30" s="83"/>
    </row>
    <row r="31" spans="1:5" ht="14.4">
      <c r="A31" s="404">
        <v>11.2</v>
      </c>
      <c r="B31" s="415" t="s">
        <v>584</v>
      </c>
      <c r="C31" s="745">
        <v>0</v>
      </c>
      <c r="D31" s="84"/>
      <c r="E31" s="83"/>
    </row>
    <row r="32" spans="1:5" ht="14.4">
      <c r="A32" s="404">
        <v>13</v>
      </c>
      <c r="B32" s="411" t="s">
        <v>585</v>
      </c>
      <c r="C32" s="745">
        <v>5041.57</v>
      </c>
      <c r="D32" s="84"/>
      <c r="E32" s="83"/>
    </row>
    <row r="33" spans="1:5" ht="14.4">
      <c r="A33" s="404">
        <v>13.1</v>
      </c>
      <c r="B33" s="418" t="s">
        <v>586</v>
      </c>
      <c r="C33" s="745">
        <v>0</v>
      </c>
      <c r="D33" s="84"/>
      <c r="E33" s="83"/>
    </row>
    <row r="34" spans="1:5" ht="14.4">
      <c r="A34" s="404">
        <v>13.2</v>
      </c>
      <c r="B34" s="418" t="s">
        <v>587</v>
      </c>
      <c r="C34" s="745">
        <v>0</v>
      </c>
      <c r="D34" s="86"/>
      <c r="E34" s="83"/>
    </row>
    <row r="35" spans="1:5" ht="14.4">
      <c r="A35" s="404">
        <v>14</v>
      </c>
      <c r="B35" s="419" t="s">
        <v>588</v>
      </c>
      <c r="C35" s="749">
        <f>SUM(C6,C10,C12,C13,C14,C18,C21,C22,C23,C26,C29,C32)</f>
        <v>5580826.0700000003</v>
      </c>
      <c r="D35" s="86"/>
      <c r="E35" s="83"/>
    </row>
    <row r="36" spans="1:5" ht="14.4">
      <c r="A36" s="404"/>
      <c r="B36" s="420" t="s">
        <v>589</v>
      </c>
      <c r="C36" s="750"/>
      <c r="D36" s="88"/>
      <c r="E36" s="83"/>
    </row>
    <row r="37" spans="1:5" ht="14.4">
      <c r="A37" s="404">
        <v>15</v>
      </c>
      <c r="B37" s="421" t="s">
        <v>590</v>
      </c>
      <c r="C37" s="745">
        <v>0</v>
      </c>
      <c r="D37" s="474"/>
      <c r="E37" s="87"/>
    </row>
    <row r="38" spans="1:5" ht="14.4">
      <c r="A38" s="424">
        <v>15.1</v>
      </c>
      <c r="B38" s="425" t="s">
        <v>566</v>
      </c>
      <c r="C38" s="745">
        <v>0</v>
      </c>
      <c r="D38" s="84"/>
      <c r="E38" s="83"/>
    </row>
    <row r="39" spans="1:5" ht="14.4">
      <c r="A39" s="424">
        <v>16</v>
      </c>
      <c r="B39" s="408" t="s">
        <v>591</v>
      </c>
      <c r="C39" s="745">
        <v>0</v>
      </c>
      <c r="D39" s="84"/>
      <c r="E39" s="83"/>
    </row>
    <row r="40" spans="1:5" ht="14.4">
      <c r="A40" s="424">
        <v>17</v>
      </c>
      <c r="B40" s="408" t="s">
        <v>592</v>
      </c>
      <c r="C40" s="747">
        <f>SUM(C41:C44)</f>
        <v>0</v>
      </c>
      <c r="D40" s="84"/>
      <c r="E40" s="83"/>
    </row>
    <row r="41" spans="1:5" ht="14.4">
      <c r="A41" s="424">
        <v>17.100000000000001</v>
      </c>
      <c r="B41" s="426" t="s">
        <v>593</v>
      </c>
      <c r="C41" s="745">
        <v>0</v>
      </c>
      <c r="D41" s="84"/>
      <c r="E41" s="83"/>
    </row>
    <row r="42" spans="1:5" ht="14.4">
      <c r="A42" s="424">
        <v>17.2</v>
      </c>
      <c r="B42" s="427" t="s">
        <v>594</v>
      </c>
      <c r="C42" s="745">
        <v>0</v>
      </c>
      <c r="D42" s="84"/>
      <c r="E42" s="83"/>
    </row>
    <row r="43" spans="1:5" ht="14.4">
      <c r="A43" s="424">
        <v>17.3</v>
      </c>
      <c r="B43" s="465" t="s">
        <v>595</v>
      </c>
      <c r="C43" s="745">
        <v>0</v>
      </c>
      <c r="D43" s="86"/>
      <c r="E43" s="83"/>
    </row>
    <row r="44" spans="1:5" ht="14.4">
      <c r="A44" s="424">
        <v>17.399999999999999</v>
      </c>
      <c r="B44" s="466" t="s">
        <v>596</v>
      </c>
      <c r="C44" s="745">
        <v>0</v>
      </c>
      <c r="D44" s="467"/>
      <c r="E44" s="83"/>
    </row>
    <row r="45" spans="1:5" ht="14.4">
      <c r="A45" s="424">
        <v>18</v>
      </c>
      <c r="B45" s="435" t="s">
        <v>597</v>
      </c>
      <c r="C45" s="745">
        <v>0</v>
      </c>
      <c r="D45" s="473"/>
      <c r="E45" s="87"/>
    </row>
    <row r="46" spans="1:5" ht="14.4">
      <c r="A46" s="424">
        <v>19</v>
      </c>
      <c r="B46" s="435" t="s">
        <v>598</v>
      </c>
      <c r="C46" s="751">
        <f>SUM(C47:C48)</f>
        <v>0</v>
      </c>
      <c r="D46" s="468"/>
    </row>
    <row r="47" spans="1:5" ht="14.4">
      <c r="A47" s="424">
        <v>19.100000000000001</v>
      </c>
      <c r="B47" s="469" t="s">
        <v>599</v>
      </c>
      <c r="C47" s="745">
        <v>0</v>
      </c>
      <c r="D47" s="468"/>
    </row>
    <row r="48" spans="1:5" ht="14.4">
      <c r="A48" s="424">
        <v>19.2</v>
      </c>
      <c r="B48" s="469" t="s">
        <v>600</v>
      </c>
      <c r="C48" s="745">
        <v>0</v>
      </c>
      <c r="D48" s="468"/>
    </row>
    <row r="49" spans="1:4" ht="14.4">
      <c r="A49" s="424">
        <v>20</v>
      </c>
      <c r="B49" s="430" t="s">
        <v>601</v>
      </c>
      <c r="C49" s="745">
        <v>0</v>
      </c>
      <c r="D49" s="468"/>
    </row>
    <row r="50" spans="1:4" ht="14.4">
      <c r="A50" s="424">
        <v>21</v>
      </c>
      <c r="B50" s="470" t="s">
        <v>602</v>
      </c>
      <c r="C50" s="745">
        <v>581077.17000000004</v>
      </c>
      <c r="D50" s="468"/>
    </row>
    <row r="51" spans="1:4" ht="14.4">
      <c r="A51" s="424">
        <v>21.1</v>
      </c>
      <c r="B51" s="427" t="s">
        <v>603</v>
      </c>
      <c r="C51" s="745">
        <v>0</v>
      </c>
      <c r="D51" s="468"/>
    </row>
    <row r="52" spans="1:4" ht="14.4">
      <c r="A52" s="424">
        <v>22</v>
      </c>
      <c r="B52" s="431" t="s">
        <v>604</v>
      </c>
      <c r="C52" s="751">
        <f>SUM(C37,C39,C40,C45,C46,C49,C50)</f>
        <v>581077.17000000004</v>
      </c>
      <c r="D52" s="468"/>
    </row>
    <row r="53" spans="1:4" ht="14.4">
      <c r="A53" s="424"/>
      <c r="B53" s="432" t="s">
        <v>605</v>
      </c>
      <c r="C53" s="752"/>
      <c r="D53" s="468"/>
    </row>
    <row r="54" spans="1:4" ht="14.4">
      <c r="A54" s="424">
        <v>23</v>
      </c>
      <c r="B54" s="430" t="s">
        <v>606</v>
      </c>
      <c r="C54" s="745">
        <v>5000000</v>
      </c>
      <c r="D54" s="468"/>
    </row>
    <row r="55" spans="1:4" ht="14.4">
      <c r="A55" s="424">
        <v>24</v>
      </c>
      <c r="B55" s="430" t="s">
        <v>607</v>
      </c>
      <c r="C55" s="745">
        <v>0</v>
      </c>
      <c r="D55" s="468"/>
    </row>
    <row r="56" spans="1:4" ht="14.4">
      <c r="A56" s="424">
        <v>25</v>
      </c>
      <c r="B56" s="435" t="s">
        <v>608</v>
      </c>
      <c r="C56" s="745">
        <v>0</v>
      </c>
      <c r="D56" s="468"/>
    </row>
    <row r="57" spans="1:4" ht="14.4">
      <c r="A57" s="424">
        <v>26</v>
      </c>
      <c r="B57" s="435" t="s">
        <v>609</v>
      </c>
      <c r="C57" s="745">
        <v>0</v>
      </c>
      <c r="D57" s="468"/>
    </row>
    <row r="58" spans="1:4" ht="14.4">
      <c r="A58" s="424">
        <v>27</v>
      </c>
      <c r="B58" s="435" t="s">
        <v>610</v>
      </c>
      <c r="C58" s="753">
        <f>SUM(C59:C60)</f>
        <v>0</v>
      </c>
      <c r="D58" s="468"/>
    </row>
    <row r="59" spans="1:4" ht="14.4">
      <c r="A59" s="424">
        <v>27.1</v>
      </c>
      <c r="B59" s="466" t="s">
        <v>611</v>
      </c>
      <c r="C59" s="745">
        <v>0</v>
      </c>
      <c r="D59" s="468"/>
    </row>
    <row r="60" spans="1:4" ht="14.4">
      <c r="A60" s="424">
        <v>27.2</v>
      </c>
      <c r="B60" s="466" t="s">
        <v>612</v>
      </c>
      <c r="C60" s="745">
        <v>0</v>
      </c>
      <c r="D60" s="468"/>
    </row>
    <row r="61" spans="1:4" ht="14.4">
      <c r="A61" s="424">
        <v>28</v>
      </c>
      <c r="B61" s="433" t="s">
        <v>613</v>
      </c>
      <c r="C61" s="745">
        <v>0</v>
      </c>
      <c r="D61" s="468"/>
    </row>
    <row r="62" spans="1:4" ht="14.4">
      <c r="A62" s="424">
        <v>29</v>
      </c>
      <c r="B62" s="435" t="s">
        <v>614</v>
      </c>
      <c r="C62" s="753">
        <f>SUM(C63:C65)</f>
        <v>0</v>
      </c>
      <c r="D62" s="468"/>
    </row>
    <row r="63" spans="1:4" ht="14.4">
      <c r="A63" s="424">
        <v>29.1</v>
      </c>
      <c r="B63" s="471" t="s">
        <v>615</v>
      </c>
      <c r="C63" s="745">
        <v>0</v>
      </c>
      <c r="D63" s="468"/>
    </row>
    <row r="64" spans="1:4" ht="14.4">
      <c r="A64" s="424">
        <v>29.2</v>
      </c>
      <c r="B64" s="469" t="s">
        <v>616</v>
      </c>
      <c r="C64" s="745">
        <v>0</v>
      </c>
      <c r="D64" s="468"/>
    </row>
    <row r="65" spans="1:4" ht="14.4">
      <c r="A65" s="424">
        <v>29.3</v>
      </c>
      <c r="B65" s="469" t="s">
        <v>617</v>
      </c>
      <c r="C65" s="745">
        <v>0</v>
      </c>
      <c r="D65" s="468"/>
    </row>
    <row r="66" spans="1:4" ht="14.4">
      <c r="A66" s="424">
        <v>30</v>
      </c>
      <c r="B66" s="435" t="s">
        <v>618</v>
      </c>
      <c r="C66" s="745">
        <v>-251.10000000003265</v>
      </c>
      <c r="D66" s="468"/>
    </row>
    <row r="67" spans="1:4" ht="14.4">
      <c r="A67" s="424">
        <v>31</v>
      </c>
      <c r="B67" s="472" t="s">
        <v>619</v>
      </c>
      <c r="C67" s="753">
        <f>SUM(C54,C55,C56,C57,C58,C61,C62,C66)</f>
        <v>4999748.9000000004</v>
      </c>
      <c r="D67" s="468"/>
    </row>
    <row r="68" spans="1:4" ht="14.4">
      <c r="A68" s="424">
        <v>32</v>
      </c>
      <c r="B68" s="435" t="s">
        <v>620</v>
      </c>
      <c r="C68" s="753">
        <f>SUM(C52,C67)</f>
        <v>5580826.0700000003</v>
      </c>
      <c r="D68" s="46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O36" sqref="O36"/>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3" style="4" bestFit="1" customWidth="1"/>
    <col min="12" max="16" width="13" style="21" bestFit="1" customWidth="1"/>
    <col min="17" max="17" width="14.77734375" style="21" customWidth="1"/>
    <col min="18" max="18" width="13" style="21" bestFit="1" customWidth="1"/>
    <col min="19" max="19" width="34.77734375" style="21" customWidth="1"/>
    <col min="20" max="16384" width="9.21875" style="21"/>
  </cols>
  <sheetData>
    <row r="1" spans="1:19">
      <c r="A1" s="2" t="s">
        <v>30</v>
      </c>
      <c r="B1" s="3" t="str">
        <f>'Info '!C2</f>
        <v>JSC Pave Bank Georgia</v>
      </c>
    </row>
    <row r="2" spans="1:19">
      <c r="A2" s="2" t="s">
        <v>31</v>
      </c>
      <c r="B2" s="351">
        <f>'1. key ratios '!B2</f>
        <v>45382</v>
      </c>
    </row>
    <row r="4" spans="1:19" ht="27" thickBot="1">
      <c r="A4" s="4" t="s">
        <v>146</v>
      </c>
      <c r="B4" s="206" t="s">
        <v>251</v>
      </c>
    </row>
    <row r="5" spans="1:19" s="194" customFormat="1" ht="13.8">
      <c r="A5" s="189"/>
      <c r="B5" s="190"/>
      <c r="C5" s="191" t="s">
        <v>0</v>
      </c>
      <c r="D5" s="191" t="s">
        <v>1</v>
      </c>
      <c r="E5" s="191" t="s">
        <v>2</v>
      </c>
      <c r="F5" s="191" t="s">
        <v>3</v>
      </c>
      <c r="G5" s="191" t="s">
        <v>4</v>
      </c>
      <c r="H5" s="191" t="s">
        <v>5</v>
      </c>
      <c r="I5" s="191" t="s">
        <v>8</v>
      </c>
      <c r="J5" s="191" t="s">
        <v>9</v>
      </c>
      <c r="K5" s="191" t="s">
        <v>10</v>
      </c>
      <c r="L5" s="191" t="s">
        <v>11</v>
      </c>
      <c r="M5" s="191" t="s">
        <v>12</v>
      </c>
      <c r="N5" s="191" t="s">
        <v>13</v>
      </c>
      <c r="O5" s="191" t="s">
        <v>235</v>
      </c>
      <c r="P5" s="191" t="s">
        <v>236</v>
      </c>
      <c r="Q5" s="191" t="s">
        <v>237</v>
      </c>
      <c r="R5" s="192" t="s">
        <v>238</v>
      </c>
      <c r="S5" s="193" t="s">
        <v>239</v>
      </c>
    </row>
    <row r="6" spans="1:19" s="194" customFormat="1" ht="99" customHeight="1">
      <c r="A6" s="195"/>
      <c r="B6" s="632" t="s">
        <v>240</v>
      </c>
      <c r="C6" s="628">
        <v>0</v>
      </c>
      <c r="D6" s="629"/>
      <c r="E6" s="628">
        <v>0.2</v>
      </c>
      <c r="F6" s="629"/>
      <c r="G6" s="628">
        <v>0.35</v>
      </c>
      <c r="H6" s="629"/>
      <c r="I6" s="628">
        <v>0.5</v>
      </c>
      <c r="J6" s="629"/>
      <c r="K6" s="628">
        <v>0.75</v>
      </c>
      <c r="L6" s="629"/>
      <c r="M6" s="628">
        <v>1</v>
      </c>
      <c r="N6" s="629"/>
      <c r="O6" s="628">
        <v>1.5</v>
      </c>
      <c r="P6" s="629"/>
      <c r="Q6" s="628">
        <v>2.5</v>
      </c>
      <c r="R6" s="629"/>
      <c r="S6" s="630" t="s">
        <v>145</v>
      </c>
    </row>
    <row r="7" spans="1:19" s="194" customFormat="1" ht="30.75" customHeight="1">
      <c r="A7" s="195"/>
      <c r="B7" s="633"/>
      <c r="C7" s="186" t="s">
        <v>148</v>
      </c>
      <c r="D7" s="186" t="s">
        <v>147</v>
      </c>
      <c r="E7" s="186" t="s">
        <v>148</v>
      </c>
      <c r="F7" s="186" t="s">
        <v>147</v>
      </c>
      <c r="G7" s="186" t="s">
        <v>148</v>
      </c>
      <c r="H7" s="186" t="s">
        <v>147</v>
      </c>
      <c r="I7" s="186" t="s">
        <v>148</v>
      </c>
      <c r="J7" s="186" t="s">
        <v>147</v>
      </c>
      <c r="K7" s="186" t="s">
        <v>148</v>
      </c>
      <c r="L7" s="186" t="s">
        <v>147</v>
      </c>
      <c r="M7" s="186" t="s">
        <v>148</v>
      </c>
      <c r="N7" s="186" t="s">
        <v>147</v>
      </c>
      <c r="O7" s="186" t="s">
        <v>148</v>
      </c>
      <c r="P7" s="186" t="s">
        <v>147</v>
      </c>
      <c r="Q7" s="186" t="s">
        <v>148</v>
      </c>
      <c r="R7" s="186" t="s">
        <v>147</v>
      </c>
      <c r="S7" s="631"/>
    </row>
    <row r="8" spans="1:19" ht="13.8">
      <c r="A8" s="89">
        <v>1</v>
      </c>
      <c r="B8" s="1" t="s">
        <v>51</v>
      </c>
      <c r="C8" s="754">
        <v>0</v>
      </c>
      <c r="D8" s="754">
        <v>0</v>
      </c>
      <c r="E8" s="754">
        <v>0</v>
      </c>
      <c r="F8" s="754">
        <v>0</v>
      </c>
      <c r="G8" s="754">
        <v>0</v>
      </c>
      <c r="H8" s="754">
        <v>0</v>
      </c>
      <c r="I8" s="754">
        <v>0</v>
      </c>
      <c r="J8" s="754">
        <v>0</v>
      </c>
      <c r="K8" s="754">
        <v>0</v>
      </c>
      <c r="L8" s="754">
        <v>0</v>
      </c>
      <c r="M8" s="754">
        <v>0</v>
      </c>
      <c r="N8" s="754">
        <v>0</v>
      </c>
      <c r="O8" s="754">
        <v>0</v>
      </c>
      <c r="P8" s="754">
        <v>0</v>
      </c>
      <c r="Q8" s="754">
        <v>0</v>
      </c>
      <c r="R8" s="754">
        <v>0</v>
      </c>
      <c r="S8" s="207">
        <f>$C$6*SUM(C8:D8)+$E$6*SUM(E8:F8)+$G$6*SUM(G8:H8)+$I$6*SUM(I8:J8)+$K$6*SUM(K8:L8)+$M$6*SUM(M8:N8)+$O$6*SUM(O8:P8)+$Q$6*SUM(Q8:R8)</f>
        <v>0</v>
      </c>
    </row>
    <row r="9" spans="1:19" ht="13.8">
      <c r="A9" s="89">
        <v>2</v>
      </c>
      <c r="B9" s="1" t="s">
        <v>52</v>
      </c>
      <c r="C9" s="754">
        <v>0</v>
      </c>
      <c r="D9" s="754">
        <v>0</v>
      </c>
      <c r="E9" s="754">
        <v>0</v>
      </c>
      <c r="F9" s="754">
        <v>0</v>
      </c>
      <c r="G9" s="754">
        <v>0</v>
      </c>
      <c r="H9" s="754">
        <v>0</v>
      </c>
      <c r="I9" s="754">
        <v>0</v>
      </c>
      <c r="J9" s="754">
        <v>0</v>
      </c>
      <c r="K9" s="754">
        <v>0</v>
      </c>
      <c r="L9" s="754">
        <v>0</v>
      </c>
      <c r="M9" s="754">
        <v>0</v>
      </c>
      <c r="N9" s="754">
        <v>0</v>
      </c>
      <c r="O9" s="754">
        <v>0</v>
      </c>
      <c r="P9" s="754">
        <v>0</v>
      </c>
      <c r="Q9" s="754">
        <v>0</v>
      </c>
      <c r="R9" s="754">
        <v>0</v>
      </c>
      <c r="S9" s="207">
        <f t="shared" ref="S9:S21" si="0">$C$6*SUM(C9:D9)+$E$6*SUM(E9:F9)+$G$6*SUM(G9:H9)+$I$6*SUM(I9:J9)+$K$6*SUM(K9:L9)+$M$6*SUM(M9:N9)+$O$6*SUM(O9:P9)+$Q$6*SUM(Q9:R9)</f>
        <v>0</v>
      </c>
    </row>
    <row r="10" spans="1:19" ht="13.8">
      <c r="A10" s="89">
        <v>3</v>
      </c>
      <c r="B10" s="1" t="s">
        <v>164</v>
      </c>
      <c r="C10" s="754">
        <v>0</v>
      </c>
      <c r="D10" s="754">
        <v>0</v>
      </c>
      <c r="E10" s="754">
        <v>0</v>
      </c>
      <c r="F10" s="754">
        <v>0</v>
      </c>
      <c r="G10" s="754">
        <v>0</v>
      </c>
      <c r="H10" s="754">
        <v>0</v>
      </c>
      <c r="I10" s="754">
        <v>0</v>
      </c>
      <c r="J10" s="754">
        <v>0</v>
      </c>
      <c r="K10" s="754">
        <v>0</v>
      </c>
      <c r="L10" s="754">
        <v>0</v>
      </c>
      <c r="M10" s="754">
        <v>0</v>
      </c>
      <c r="N10" s="754">
        <v>0</v>
      </c>
      <c r="O10" s="754">
        <v>0</v>
      </c>
      <c r="P10" s="754">
        <v>0</v>
      </c>
      <c r="Q10" s="754">
        <v>0</v>
      </c>
      <c r="R10" s="754">
        <v>0</v>
      </c>
      <c r="S10" s="207">
        <f t="shared" si="0"/>
        <v>0</v>
      </c>
    </row>
    <row r="11" spans="1:19" ht="13.8">
      <c r="A11" s="89">
        <v>4</v>
      </c>
      <c r="B11" s="1" t="s">
        <v>53</v>
      </c>
      <c r="C11" s="754">
        <v>0</v>
      </c>
      <c r="D11" s="754">
        <v>0</v>
      </c>
      <c r="E11" s="754">
        <v>0</v>
      </c>
      <c r="F11" s="754">
        <v>0</v>
      </c>
      <c r="G11" s="754">
        <v>0</v>
      </c>
      <c r="H11" s="754">
        <v>0</v>
      </c>
      <c r="I11" s="754">
        <v>0</v>
      </c>
      <c r="J11" s="754">
        <v>0</v>
      </c>
      <c r="K11" s="754">
        <v>0</v>
      </c>
      <c r="L11" s="754">
        <v>0</v>
      </c>
      <c r="M11" s="754">
        <v>0</v>
      </c>
      <c r="N11" s="754">
        <v>0</v>
      </c>
      <c r="O11" s="754">
        <v>0</v>
      </c>
      <c r="P11" s="754">
        <v>0</v>
      </c>
      <c r="Q11" s="754">
        <v>0</v>
      </c>
      <c r="R11" s="754">
        <v>0</v>
      </c>
      <c r="S11" s="207">
        <f t="shared" si="0"/>
        <v>0</v>
      </c>
    </row>
    <row r="12" spans="1:19" ht="13.8">
      <c r="A12" s="89">
        <v>5</v>
      </c>
      <c r="B12" s="1" t="s">
        <v>54</v>
      </c>
      <c r="C12" s="754">
        <v>0</v>
      </c>
      <c r="D12" s="754">
        <v>0</v>
      </c>
      <c r="E12" s="754">
        <v>0</v>
      </c>
      <c r="F12" s="754">
        <v>0</v>
      </c>
      <c r="G12" s="754">
        <v>0</v>
      </c>
      <c r="H12" s="754">
        <v>0</v>
      </c>
      <c r="I12" s="754">
        <v>0</v>
      </c>
      <c r="J12" s="754">
        <v>0</v>
      </c>
      <c r="K12" s="754">
        <v>0</v>
      </c>
      <c r="L12" s="754">
        <v>0</v>
      </c>
      <c r="M12" s="754">
        <v>0</v>
      </c>
      <c r="N12" s="754">
        <v>0</v>
      </c>
      <c r="O12" s="754">
        <v>0</v>
      </c>
      <c r="P12" s="754">
        <v>0</v>
      </c>
      <c r="Q12" s="754">
        <v>0</v>
      </c>
      <c r="R12" s="754">
        <v>0</v>
      </c>
      <c r="S12" s="207">
        <f t="shared" si="0"/>
        <v>0</v>
      </c>
    </row>
    <row r="13" spans="1:19" ht="13.8">
      <c r="A13" s="89">
        <v>6</v>
      </c>
      <c r="B13" s="1" t="s">
        <v>55</v>
      </c>
      <c r="C13" s="754">
        <v>0</v>
      </c>
      <c r="D13" s="754">
        <v>0</v>
      </c>
      <c r="E13" s="754">
        <v>0</v>
      </c>
      <c r="F13" s="754">
        <v>0</v>
      </c>
      <c r="G13" s="754">
        <v>0</v>
      </c>
      <c r="H13" s="754">
        <v>0</v>
      </c>
      <c r="I13" s="754">
        <v>0</v>
      </c>
      <c r="J13" s="754">
        <v>0</v>
      </c>
      <c r="K13" s="754">
        <v>0</v>
      </c>
      <c r="L13" s="754">
        <v>0</v>
      </c>
      <c r="M13" s="754">
        <v>5275784.5</v>
      </c>
      <c r="N13" s="754">
        <v>0</v>
      </c>
      <c r="O13" s="754">
        <v>0</v>
      </c>
      <c r="P13" s="754">
        <v>0</v>
      </c>
      <c r="Q13" s="754">
        <v>0</v>
      </c>
      <c r="R13" s="754">
        <v>0</v>
      </c>
      <c r="S13" s="207">
        <f t="shared" si="0"/>
        <v>5275784.5</v>
      </c>
    </row>
    <row r="14" spans="1:19" ht="13.8">
      <c r="A14" s="89">
        <v>7</v>
      </c>
      <c r="B14" s="1" t="s">
        <v>56</v>
      </c>
      <c r="C14" s="754">
        <v>0</v>
      </c>
      <c r="D14" s="754">
        <v>0</v>
      </c>
      <c r="E14" s="754">
        <v>0</v>
      </c>
      <c r="F14" s="754">
        <v>0</v>
      </c>
      <c r="G14" s="754">
        <v>0</v>
      </c>
      <c r="H14" s="754">
        <v>0</v>
      </c>
      <c r="I14" s="754">
        <v>0</v>
      </c>
      <c r="J14" s="754">
        <v>0</v>
      </c>
      <c r="K14" s="754">
        <v>0</v>
      </c>
      <c r="L14" s="754">
        <v>0</v>
      </c>
      <c r="M14" s="754">
        <v>0</v>
      </c>
      <c r="N14" s="754">
        <v>0</v>
      </c>
      <c r="O14" s="754">
        <v>0</v>
      </c>
      <c r="P14" s="754">
        <v>0</v>
      </c>
      <c r="Q14" s="754">
        <v>0</v>
      </c>
      <c r="R14" s="754">
        <v>0</v>
      </c>
      <c r="S14" s="207">
        <f t="shared" si="0"/>
        <v>0</v>
      </c>
    </row>
    <row r="15" spans="1:19" ht="13.8">
      <c r="A15" s="89">
        <v>8</v>
      </c>
      <c r="B15" s="1" t="s">
        <v>57</v>
      </c>
      <c r="C15" s="754">
        <v>0</v>
      </c>
      <c r="D15" s="754">
        <v>0</v>
      </c>
      <c r="E15" s="754">
        <v>0</v>
      </c>
      <c r="F15" s="754">
        <v>0</v>
      </c>
      <c r="G15" s="754">
        <v>0</v>
      </c>
      <c r="H15" s="754">
        <v>0</v>
      </c>
      <c r="I15" s="754">
        <v>0</v>
      </c>
      <c r="J15" s="754">
        <v>0</v>
      </c>
      <c r="K15" s="754">
        <v>0</v>
      </c>
      <c r="L15" s="754">
        <v>0</v>
      </c>
      <c r="M15" s="754">
        <v>0</v>
      </c>
      <c r="N15" s="754">
        <v>0</v>
      </c>
      <c r="O15" s="754">
        <v>0</v>
      </c>
      <c r="P15" s="754">
        <v>0</v>
      </c>
      <c r="Q15" s="754">
        <v>0</v>
      </c>
      <c r="R15" s="754">
        <v>0</v>
      </c>
      <c r="S15" s="207">
        <f t="shared" si="0"/>
        <v>0</v>
      </c>
    </row>
    <row r="16" spans="1:19" ht="13.8">
      <c r="A16" s="89">
        <v>9</v>
      </c>
      <c r="B16" s="1" t="s">
        <v>58</v>
      </c>
      <c r="C16" s="754">
        <v>0</v>
      </c>
      <c r="D16" s="754">
        <v>0</v>
      </c>
      <c r="E16" s="754">
        <v>0</v>
      </c>
      <c r="F16" s="754">
        <v>0</v>
      </c>
      <c r="G16" s="754">
        <v>0</v>
      </c>
      <c r="H16" s="754">
        <v>0</v>
      </c>
      <c r="I16" s="754">
        <v>0</v>
      </c>
      <c r="J16" s="754">
        <v>0</v>
      </c>
      <c r="K16" s="754">
        <v>0</v>
      </c>
      <c r="L16" s="754">
        <v>0</v>
      </c>
      <c r="M16" s="754">
        <v>0</v>
      </c>
      <c r="N16" s="754">
        <v>0</v>
      </c>
      <c r="O16" s="754">
        <v>0</v>
      </c>
      <c r="P16" s="754">
        <v>0</v>
      </c>
      <c r="Q16" s="754">
        <v>0</v>
      </c>
      <c r="R16" s="754">
        <v>0</v>
      </c>
      <c r="S16" s="207">
        <f t="shared" si="0"/>
        <v>0</v>
      </c>
    </row>
    <row r="17" spans="1:19" ht="13.8">
      <c r="A17" s="89">
        <v>10</v>
      </c>
      <c r="B17" s="1" t="s">
        <v>59</v>
      </c>
      <c r="C17" s="754">
        <v>0</v>
      </c>
      <c r="D17" s="754">
        <v>0</v>
      </c>
      <c r="E17" s="754">
        <v>0</v>
      </c>
      <c r="F17" s="754">
        <v>0</v>
      </c>
      <c r="G17" s="754">
        <v>0</v>
      </c>
      <c r="H17" s="754">
        <v>0</v>
      </c>
      <c r="I17" s="754">
        <v>0</v>
      </c>
      <c r="J17" s="754">
        <v>0</v>
      </c>
      <c r="K17" s="754">
        <v>0</v>
      </c>
      <c r="L17" s="754">
        <v>0</v>
      </c>
      <c r="M17" s="754">
        <v>0</v>
      </c>
      <c r="N17" s="754">
        <v>0</v>
      </c>
      <c r="O17" s="754">
        <v>0</v>
      </c>
      <c r="P17" s="754">
        <v>0</v>
      </c>
      <c r="Q17" s="754">
        <v>0</v>
      </c>
      <c r="R17" s="754">
        <v>0</v>
      </c>
      <c r="S17" s="207">
        <f t="shared" si="0"/>
        <v>0</v>
      </c>
    </row>
    <row r="18" spans="1:19" ht="13.8">
      <c r="A18" s="89">
        <v>11</v>
      </c>
      <c r="B18" s="1" t="s">
        <v>60</v>
      </c>
      <c r="C18" s="754">
        <v>0</v>
      </c>
      <c r="D18" s="754">
        <v>0</v>
      </c>
      <c r="E18" s="754">
        <v>0</v>
      </c>
      <c r="F18" s="754">
        <v>0</v>
      </c>
      <c r="G18" s="754">
        <v>0</v>
      </c>
      <c r="H18" s="754">
        <v>0</v>
      </c>
      <c r="I18" s="754">
        <v>0</v>
      </c>
      <c r="J18" s="754">
        <v>0</v>
      </c>
      <c r="K18" s="754">
        <v>0</v>
      </c>
      <c r="L18" s="754">
        <v>0</v>
      </c>
      <c r="M18" s="754">
        <v>0</v>
      </c>
      <c r="N18" s="754">
        <v>0</v>
      </c>
      <c r="O18" s="754">
        <v>0</v>
      </c>
      <c r="P18" s="754">
        <v>0</v>
      </c>
      <c r="Q18" s="754">
        <v>0</v>
      </c>
      <c r="R18" s="754">
        <v>0</v>
      </c>
      <c r="S18" s="207">
        <f t="shared" si="0"/>
        <v>0</v>
      </c>
    </row>
    <row r="19" spans="1:19" ht="13.8">
      <c r="A19" s="89">
        <v>12</v>
      </c>
      <c r="B19" s="1" t="s">
        <v>61</v>
      </c>
      <c r="C19" s="754">
        <v>0</v>
      </c>
      <c r="D19" s="754">
        <v>0</v>
      </c>
      <c r="E19" s="754">
        <v>0</v>
      </c>
      <c r="F19" s="754">
        <v>0</v>
      </c>
      <c r="G19" s="754">
        <v>0</v>
      </c>
      <c r="H19" s="754">
        <v>0</v>
      </c>
      <c r="I19" s="754">
        <v>0</v>
      </c>
      <c r="J19" s="754">
        <v>0</v>
      </c>
      <c r="K19" s="754">
        <v>0</v>
      </c>
      <c r="L19" s="754">
        <v>0</v>
      </c>
      <c r="M19" s="754">
        <v>0</v>
      </c>
      <c r="N19" s="754">
        <v>0</v>
      </c>
      <c r="O19" s="754">
        <v>0</v>
      </c>
      <c r="P19" s="754">
        <v>0</v>
      </c>
      <c r="Q19" s="754">
        <v>0</v>
      </c>
      <c r="R19" s="754">
        <v>0</v>
      </c>
      <c r="S19" s="207">
        <f t="shared" si="0"/>
        <v>0</v>
      </c>
    </row>
    <row r="20" spans="1:19" ht="13.8">
      <c r="A20" s="89">
        <v>13</v>
      </c>
      <c r="B20" s="1" t="s">
        <v>144</v>
      </c>
      <c r="C20" s="754">
        <v>0</v>
      </c>
      <c r="D20" s="754">
        <v>0</v>
      </c>
      <c r="E20" s="754">
        <v>0</v>
      </c>
      <c r="F20" s="754">
        <v>0</v>
      </c>
      <c r="G20" s="754">
        <v>0</v>
      </c>
      <c r="H20" s="754">
        <v>0</v>
      </c>
      <c r="I20" s="754">
        <v>0</v>
      </c>
      <c r="J20" s="754">
        <v>0</v>
      </c>
      <c r="K20" s="754">
        <v>0</v>
      </c>
      <c r="L20" s="754">
        <v>0</v>
      </c>
      <c r="M20" s="754">
        <v>0</v>
      </c>
      <c r="N20" s="754">
        <v>0</v>
      </c>
      <c r="O20" s="754">
        <v>0</v>
      </c>
      <c r="P20" s="754">
        <v>0</v>
      </c>
      <c r="Q20" s="754">
        <v>0</v>
      </c>
      <c r="R20" s="754">
        <v>0</v>
      </c>
      <c r="S20" s="207">
        <f t="shared" si="0"/>
        <v>0</v>
      </c>
    </row>
    <row r="21" spans="1:19" ht="13.8">
      <c r="A21" s="89">
        <v>14</v>
      </c>
      <c r="B21" s="1" t="s">
        <v>63</v>
      </c>
      <c r="C21" s="754">
        <v>0</v>
      </c>
      <c r="D21" s="754">
        <v>0</v>
      </c>
      <c r="E21" s="754">
        <v>0</v>
      </c>
      <c r="F21" s="754">
        <v>0</v>
      </c>
      <c r="G21" s="754">
        <v>0</v>
      </c>
      <c r="H21" s="754">
        <v>0</v>
      </c>
      <c r="I21" s="754">
        <v>0</v>
      </c>
      <c r="J21" s="754">
        <v>0</v>
      </c>
      <c r="K21" s="754">
        <v>0</v>
      </c>
      <c r="L21" s="754">
        <v>0</v>
      </c>
      <c r="M21" s="754">
        <v>5041.57</v>
      </c>
      <c r="N21" s="754">
        <v>0</v>
      </c>
      <c r="O21" s="754">
        <v>0</v>
      </c>
      <c r="P21" s="754">
        <v>0</v>
      </c>
      <c r="Q21" s="754">
        <v>0</v>
      </c>
      <c r="R21" s="754">
        <v>0</v>
      </c>
      <c r="S21" s="207">
        <f t="shared" si="0"/>
        <v>5041.57</v>
      </c>
    </row>
    <row r="22" spans="1:19" ht="13.8" thickBot="1">
      <c r="A22" s="91"/>
      <c r="B22" s="92" t="s">
        <v>64</v>
      </c>
      <c r="C22" s="93">
        <f>SUM(C8:C21)</f>
        <v>0</v>
      </c>
      <c r="D22" s="93">
        <f t="shared" ref="D22:J22" si="1">SUM(D8:D21)</f>
        <v>0</v>
      </c>
      <c r="E22" s="93">
        <f t="shared" si="1"/>
        <v>0</v>
      </c>
      <c r="F22" s="93">
        <f t="shared" si="1"/>
        <v>0</v>
      </c>
      <c r="G22" s="93">
        <f t="shared" si="1"/>
        <v>0</v>
      </c>
      <c r="H22" s="93">
        <f t="shared" si="1"/>
        <v>0</v>
      </c>
      <c r="I22" s="93">
        <f t="shared" si="1"/>
        <v>0</v>
      </c>
      <c r="J22" s="93">
        <f t="shared" si="1"/>
        <v>0</v>
      </c>
      <c r="K22" s="93">
        <f t="shared" ref="K22:S22" si="2">SUM(K8:K21)</f>
        <v>0</v>
      </c>
      <c r="L22" s="93">
        <f t="shared" si="2"/>
        <v>0</v>
      </c>
      <c r="M22" s="93">
        <f t="shared" si="2"/>
        <v>5280826.07</v>
      </c>
      <c r="N22" s="93">
        <f t="shared" si="2"/>
        <v>0</v>
      </c>
      <c r="O22" s="93">
        <f t="shared" si="2"/>
        <v>0</v>
      </c>
      <c r="P22" s="93">
        <f t="shared" si="2"/>
        <v>0</v>
      </c>
      <c r="Q22" s="93">
        <f t="shared" si="2"/>
        <v>0</v>
      </c>
      <c r="R22" s="93">
        <f t="shared" si="2"/>
        <v>0</v>
      </c>
      <c r="S22" s="208">
        <f t="shared" si="2"/>
        <v>5280826.07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21"/>
  </cols>
  <sheetData>
    <row r="1" spans="1:22">
      <c r="A1" s="2" t="s">
        <v>30</v>
      </c>
      <c r="B1" s="3" t="str">
        <f>'Info '!C2</f>
        <v>JSC Pave Bank Georgia</v>
      </c>
    </row>
    <row r="2" spans="1:22">
      <c r="A2" s="2" t="s">
        <v>31</v>
      </c>
      <c r="B2" s="351">
        <f>'1. key ratios '!B2</f>
        <v>45382</v>
      </c>
    </row>
    <row r="4" spans="1:22" ht="13.8" thickBot="1">
      <c r="A4" s="4" t="s">
        <v>243</v>
      </c>
      <c r="B4" s="94" t="s">
        <v>50</v>
      </c>
      <c r="V4" s="22" t="s">
        <v>35</v>
      </c>
    </row>
    <row r="5" spans="1:22" ht="12.75" customHeight="1">
      <c r="A5" s="95"/>
      <c r="B5" s="96"/>
      <c r="C5" s="634" t="s">
        <v>169</v>
      </c>
      <c r="D5" s="635"/>
      <c r="E5" s="635"/>
      <c r="F5" s="635"/>
      <c r="G5" s="635"/>
      <c r="H5" s="635"/>
      <c r="I5" s="635"/>
      <c r="J5" s="635"/>
      <c r="K5" s="635"/>
      <c r="L5" s="636"/>
      <c r="M5" s="637" t="s">
        <v>170</v>
      </c>
      <c r="N5" s="638"/>
      <c r="O5" s="638"/>
      <c r="P5" s="638"/>
      <c r="Q5" s="638"/>
      <c r="R5" s="638"/>
      <c r="S5" s="639"/>
      <c r="T5" s="642" t="s">
        <v>241</v>
      </c>
      <c r="U5" s="642" t="s">
        <v>242</v>
      </c>
      <c r="V5" s="640" t="s">
        <v>76</v>
      </c>
    </row>
    <row r="6" spans="1:22" s="53" customFormat="1" ht="105.6">
      <c r="A6" s="51"/>
      <c r="B6" s="97"/>
      <c r="C6" s="98" t="s">
        <v>65</v>
      </c>
      <c r="D6" s="170" t="s">
        <v>66</v>
      </c>
      <c r="E6" s="124" t="s">
        <v>172</v>
      </c>
      <c r="F6" s="124" t="s">
        <v>173</v>
      </c>
      <c r="G6" s="170" t="s">
        <v>176</v>
      </c>
      <c r="H6" s="170" t="s">
        <v>171</v>
      </c>
      <c r="I6" s="170" t="s">
        <v>67</v>
      </c>
      <c r="J6" s="170" t="s">
        <v>68</v>
      </c>
      <c r="K6" s="99" t="s">
        <v>69</v>
      </c>
      <c r="L6" s="100" t="s">
        <v>70</v>
      </c>
      <c r="M6" s="98" t="s">
        <v>174</v>
      </c>
      <c r="N6" s="99" t="s">
        <v>71</v>
      </c>
      <c r="O6" s="99" t="s">
        <v>72</v>
      </c>
      <c r="P6" s="99" t="s">
        <v>73</v>
      </c>
      <c r="Q6" s="99" t="s">
        <v>74</v>
      </c>
      <c r="R6" s="99" t="s">
        <v>75</v>
      </c>
      <c r="S6" s="188" t="s">
        <v>175</v>
      </c>
      <c r="T6" s="643"/>
      <c r="U6" s="643"/>
      <c r="V6" s="641"/>
    </row>
    <row r="7" spans="1:22">
      <c r="A7" s="101">
        <v>1</v>
      </c>
      <c r="B7" s="1" t="s">
        <v>51</v>
      </c>
      <c r="C7" s="102"/>
      <c r="D7" s="90"/>
      <c r="E7" s="90"/>
      <c r="F7" s="90"/>
      <c r="G7" s="90"/>
      <c r="H7" s="90"/>
      <c r="I7" s="90"/>
      <c r="J7" s="90"/>
      <c r="K7" s="90"/>
      <c r="L7" s="103"/>
      <c r="M7" s="102"/>
      <c r="N7" s="90"/>
      <c r="O7" s="90"/>
      <c r="P7" s="90"/>
      <c r="Q7" s="90"/>
      <c r="R7" s="90"/>
      <c r="S7" s="103"/>
      <c r="T7" s="196"/>
      <c r="U7" s="196"/>
      <c r="V7" s="104">
        <f>SUM(C7:S7)</f>
        <v>0</v>
      </c>
    </row>
    <row r="8" spans="1:22">
      <c r="A8" s="101">
        <v>2</v>
      </c>
      <c r="B8" s="1" t="s">
        <v>52</v>
      </c>
      <c r="C8" s="102"/>
      <c r="D8" s="90"/>
      <c r="E8" s="90"/>
      <c r="F8" s="90"/>
      <c r="G8" s="90"/>
      <c r="H8" s="90"/>
      <c r="I8" s="90"/>
      <c r="J8" s="90"/>
      <c r="K8" s="90"/>
      <c r="L8" s="103"/>
      <c r="M8" s="102"/>
      <c r="N8" s="90"/>
      <c r="O8" s="90"/>
      <c r="P8" s="90"/>
      <c r="Q8" s="90"/>
      <c r="R8" s="90"/>
      <c r="S8" s="103"/>
      <c r="T8" s="196"/>
      <c r="U8" s="196"/>
      <c r="V8" s="104">
        <f t="shared" ref="V8:V20" si="0">SUM(C8:S8)</f>
        <v>0</v>
      </c>
    </row>
    <row r="9" spans="1:22">
      <c r="A9" s="101">
        <v>3</v>
      </c>
      <c r="B9" s="1" t="s">
        <v>165</v>
      </c>
      <c r="C9" s="102"/>
      <c r="D9" s="90"/>
      <c r="E9" s="90"/>
      <c r="F9" s="90"/>
      <c r="G9" s="90"/>
      <c r="H9" s="90"/>
      <c r="I9" s="90"/>
      <c r="J9" s="90"/>
      <c r="K9" s="90"/>
      <c r="L9" s="103"/>
      <c r="M9" s="102"/>
      <c r="N9" s="90"/>
      <c r="O9" s="90"/>
      <c r="P9" s="90"/>
      <c r="Q9" s="90"/>
      <c r="R9" s="90"/>
      <c r="S9" s="103"/>
      <c r="T9" s="196"/>
      <c r="U9" s="196"/>
      <c r="V9" s="104">
        <f t="shared" si="0"/>
        <v>0</v>
      </c>
    </row>
    <row r="10" spans="1:22">
      <c r="A10" s="101">
        <v>4</v>
      </c>
      <c r="B10" s="1" t="s">
        <v>53</v>
      </c>
      <c r="C10" s="102"/>
      <c r="D10" s="90"/>
      <c r="E10" s="90"/>
      <c r="F10" s="90"/>
      <c r="G10" s="90"/>
      <c r="H10" s="90"/>
      <c r="I10" s="90"/>
      <c r="J10" s="90"/>
      <c r="K10" s="90"/>
      <c r="L10" s="103"/>
      <c r="M10" s="102"/>
      <c r="N10" s="90"/>
      <c r="O10" s="90"/>
      <c r="P10" s="90"/>
      <c r="Q10" s="90"/>
      <c r="R10" s="90"/>
      <c r="S10" s="103"/>
      <c r="T10" s="196"/>
      <c r="U10" s="196"/>
      <c r="V10" s="104">
        <f t="shared" si="0"/>
        <v>0</v>
      </c>
    </row>
    <row r="11" spans="1:22">
      <c r="A11" s="101">
        <v>5</v>
      </c>
      <c r="B11" s="1" t="s">
        <v>54</v>
      </c>
      <c r="C11" s="102"/>
      <c r="D11" s="90"/>
      <c r="E11" s="90"/>
      <c r="F11" s="90"/>
      <c r="G11" s="90"/>
      <c r="H11" s="90"/>
      <c r="I11" s="90"/>
      <c r="J11" s="90"/>
      <c r="K11" s="90"/>
      <c r="L11" s="103"/>
      <c r="M11" s="102"/>
      <c r="N11" s="90"/>
      <c r="O11" s="90"/>
      <c r="P11" s="90"/>
      <c r="Q11" s="90"/>
      <c r="R11" s="90"/>
      <c r="S11" s="103"/>
      <c r="T11" s="196"/>
      <c r="U11" s="196"/>
      <c r="V11" s="104">
        <f t="shared" si="0"/>
        <v>0</v>
      </c>
    </row>
    <row r="12" spans="1:22">
      <c r="A12" s="101">
        <v>6</v>
      </c>
      <c r="B12" s="1" t="s">
        <v>55</v>
      </c>
      <c r="C12" s="102"/>
      <c r="D12" s="90"/>
      <c r="E12" s="90"/>
      <c r="F12" s="90"/>
      <c r="G12" s="90"/>
      <c r="H12" s="90"/>
      <c r="I12" s="90"/>
      <c r="J12" s="90"/>
      <c r="K12" s="90"/>
      <c r="L12" s="103"/>
      <c r="M12" s="102"/>
      <c r="N12" s="90"/>
      <c r="O12" s="90"/>
      <c r="P12" s="90"/>
      <c r="Q12" s="90"/>
      <c r="R12" s="90"/>
      <c r="S12" s="103"/>
      <c r="T12" s="196"/>
      <c r="U12" s="196"/>
      <c r="V12" s="104">
        <f t="shared" si="0"/>
        <v>0</v>
      </c>
    </row>
    <row r="13" spans="1:22">
      <c r="A13" s="101">
        <v>7</v>
      </c>
      <c r="B13" s="1" t="s">
        <v>56</v>
      </c>
      <c r="C13" s="102"/>
      <c r="D13" s="90"/>
      <c r="E13" s="90"/>
      <c r="F13" s="90"/>
      <c r="G13" s="90"/>
      <c r="H13" s="90"/>
      <c r="I13" s="90"/>
      <c r="J13" s="90"/>
      <c r="K13" s="90"/>
      <c r="L13" s="103"/>
      <c r="M13" s="102"/>
      <c r="N13" s="90"/>
      <c r="O13" s="90"/>
      <c r="P13" s="90"/>
      <c r="Q13" s="90"/>
      <c r="R13" s="90"/>
      <c r="S13" s="103"/>
      <c r="T13" s="196"/>
      <c r="U13" s="196"/>
      <c r="V13" s="104">
        <f t="shared" si="0"/>
        <v>0</v>
      </c>
    </row>
    <row r="14" spans="1:22">
      <c r="A14" s="101">
        <v>8</v>
      </c>
      <c r="B14" s="1" t="s">
        <v>57</v>
      </c>
      <c r="C14" s="102"/>
      <c r="D14" s="90"/>
      <c r="E14" s="90"/>
      <c r="F14" s="90"/>
      <c r="G14" s="90"/>
      <c r="H14" s="90"/>
      <c r="I14" s="90"/>
      <c r="J14" s="90"/>
      <c r="K14" s="90"/>
      <c r="L14" s="103"/>
      <c r="M14" s="102"/>
      <c r="N14" s="90"/>
      <c r="O14" s="90"/>
      <c r="P14" s="90"/>
      <c r="Q14" s="90"/>
      <c r="R14" s="90"/>
      <c r="S14" s="103"/>
      <c r="T14" s="196"/>
      <c r="U14" s="196"/>
      <c r="V14" s="104">
        <f t="shared" si="0"/>
        <v>0</v>
      </c>
    </row>
    <row r="15" spans="1:22">
      <c r="A15" s="101">
        <v>9</v>
      </c>
      <c r="B15" s="1" t="s">
        <v>58</v>
      </c>
      <c r="C15" s="102"/>
      <c r="D15" s="90"/>
      <c r="E15" s="90"/>
      <c r="F15" s="90"/>
      <c r="G15" s="90"/>
      <c r="H15" s="90"/>
      <c r="I15" s="90"/>
      <c r="J15" s="90"/>
      <c r="K15" s="90"/>
      <c r="L15" s="103"/>
      <c r="M15" s="102"/>
      <c r="N15" s="90"/>
      <c r="O15" s="90"/>
      <c r="P15" s="90"/>
      <c r="Q15" s="90"/>
      <c r="R15" s="90"/>
      <c r="S15" s="103"/>
      <c r="T15" s="196"/>
      <c r="U15" s="196"/>
      <c r="V15" s="104">
        <f t="shared" si="0"/>
        <v>0</v>
      </c>
    </row>
    <row r="16" spans="1:22">
      <c r="A16" s="101">
        <v>10</v>
      </c>
      <c r="B16" s="1" t="s">
        <v>59</v>
      </c>
      <c r="C16" s="102"/>
      <c r="D16" s="90"/>
      <c r="E16" s="90"/>
      <c r="F16" s="90"/>
      <c r="G16" s="90"/>
      <c r="H16" s="90"/>
      <c r="I16" s="90"/>
      <c r="J16" s="90"/>
      <c r="K16" s="90"/>
      <c r="L16" s="103"/>
      <c r="M16" s="102"/>
      <c r="N16" s="90"/>
      <c r="O16" s="90"/>
      <c r="P16" s="90"/>
      <c r="Q16" s="90"/>
      <c r="R16" s="90"/>
      <c r="S16" s="103"/>
      <c r="T16" s="196"/>
      <c r="U16" s="196"/>
      <c r="V16" s="104">
        <f t="shared" si="0"/>
        <v>0</v>
      </c>
    </row>
    <row r="17" spans="1:22">
      <c r="A17" s="101">
        <v>11</v>
      </c>
      <c r="B17" s="1" t="s">
        <v>60</v>
      </c>
      <c r="C17" s="102"/>
      <c r="D17" s="90"/>
      <c r="E17" s="90"/>
      <c r="F17" s="90"/>
      <c r="G17" s="90"/>
      <c r="H17" s="90"/>
      <c r="I17" s="90"/>
      <c r="J17" s="90"/>
      <c r="K17" s="90"/>
      <c r="L17" s="103"/>
      <c r="M17" s="102"/>
      <c r="N17" s="90"/>
      <c r="O17" s="90"/>
      <c r="P17" s="90"/>
      <c r="Q17" s="90"/>
      <c r="R17" s="90"/>
      <c r="S17" s="103"/>
      <c r="T17" s="196"/>
      <c r="U17" s="196"/>
      <c r="V17" s="104">
        <f t="shared" si="0"/>
        <v>0</v>
      </c>
    </row>
    <row r="18" spans="1:22">
      <c r="A18" s="101">
        <v>12</v>
      </c>
      <c r="B18" s="1" t="s">
        <v>61</v>
      </c>
      <c r="C18" s="102"/>
      <c r="D18" s="90"/>
      <c r="E18" s="90"/>
      <c r="F18" s="90"/>
      <c r="G18" s="90"/>
      <c r="H18" s="90"/>
      <c r="I18" s="90"/>
      <c r="J18" s="90"/>
      <c r="K18" s="90"/>
      <c r="L18" s="103"/>
      <c r="M18" s="102"/>
      <c r="N18" s="90"/>
      <c r="O18" s="90"/>
      <c r="P18" s="90"/>
      <c r="Q18" s="90"/>
      <c r="R18" s="90"/>
      <c r="S18" s="103"/>
      <c r="T18" s="196"/>
      <c r="U18" s="196"/>
      <c r="V18" s="104">
        <f t="shared" si="0"/>
        <v>0</v>
      </c>
    </row>
    <row r="19" spans="1:22">
      <c r="A19" s="101">
        <v>13</v>
      </c>
      <c r="B19" s="1" t="s">
        <v>62</v>
      </c>
      <c r="C19" s="102"/>
      <c r="D19" s="90"/>
      <c r="E19" s="90"/>
      <c r="F19" s="90"/>
      <c r="G19" s="90"/>
      <c r="H19" s="90"/>
      <c r="I19" s="90"/>
      <c r="J19" s="90"/>
      <c r="K19" s="90"/>
      <c r="L19" s="103"/>
      <c r="M19" s="102"/>
      <c r="N19" s="90"/>
      <c r="O19" s="90"/>
      <c r="P19" s="90"/>
      <c r="Q19" s="90"/>
      <c r="R19" s="90"/>
      <c r="S19" s="103"/>
      <c r="T19" s="196"/>
      <c r="U19" s="196"/>
      <c r="V19" s="104">
        <f t="shared" si="0"/>
        <v>0</v>
      </c>
    </row>
    <row r="20" spans="1:22">
      <c r="A20" s="101">
        <v>14</v>
      </c>
      <c r="B20" s="1" t="s">
        <v>63</v>
      </c>
      <c r="C20" s="102"/>
      <c r="D20" s="90"/>
      <c r="E20" s="90"/>
      <c r="F20" s="90"/>
      <c r="G20" s="90"/>
      <c r="H20" s="90"/>
      <c r="I20" s="90"/>
      <c r="J20" s="90"/>
      <c r="K20" s="90"/>
      <c r="L20" s="103"/>
      <c r="M20" s="102"/>
      <c r="N20" s="90"/>
      <c r="O20" s="90"/>
      <c r="P20" s="90"/>
      <c r="Q20" s="90"/>
      <c r="R20" s="90"/>
      <c r="S20" s="103"/>
      <c r="T20" s="196"/>
      <c r="U20" s="196"/>
      <c r="V20" s="104">
        <f t="shared" si="0"/>
        <v>0</v>
      </c>
    </row>
    <row r="21" spans="1:22" ht="13.8" thickBot="1">
      <c r="A21" s="91"/>
      <c r="B21" s="105" t="s">
        <v>64</v>
      </c>
      <c r="C21" s="106">
        <f>SUM(C7:C20)</f>
        <v>0</v>
      </c>
      <c r="D21" s="93">
        <f t="shared" ref="D21:V21" si="1">SUM(D7:D20)</f>
        <v>0</v>
      </c>
      <c r="E21" s="93">
        <f t="shared" si="1"/>
        <v>0</v>
      </c>
      <c r="F21" s="93">
        <f t="shared" si="1"/>
        <v>0</v>
      </c>
      <c r="G21" s="93">
        <f t="shared" si="1"/>
        <v>0</v>
      </c>
      <c r="H21" s="93">
        <f t="shared" si="1"/>
        <v>0</v>
      </c>
      <c r="I21" s="93">
        <f t="shared" si="1"/>
        <v>0</v>
      </c>
      <c r="J21" s="93">
        <f t="shared" si="1"/>
        <v>0</v>
      </c>
      <c r="K21" s="93">
        <f t="shared" si="1"/>
        <v>0</v>
      </c>
      <c r="L21" s="107">
        <f t="shared" si="1"/>
        <v>0</v>
      </c>
      <c r="M21" s="106">
        <f t="shared" si="1"/>
        <v>0</v>
      </c>
      <c r="N21" s="93">
        <f t="shared" si="1"/>
        <v>0</v>
      </c>
      <c r="O21" s="93">
        <f t="shared" si="1"/>
        <v>0</v>
      </c>
      <c r="P21" s="93">
        <f t="shared" si="1"/>
        <v>0</v>
      </c>
      <c r="Q21" s="93">
        <f t="shared" si="1"/>
        <v>0</v>
      </c>
      <c r="R21" s="93">
        <f t="shared" si="1"/>
        <v>0</v>
      </c>
      <c r="S21" s="107">
        <f>SUM(S7:S20)</f>
        <v>0</v>
      </c>
      <c r="T21" s="107">
        <f>SUM(T7:T20)</f>
        <v>0</v>
      </c>
      <c r="U21" s="107">
        <f t="shared" ref="U21" si="2">SUM(U7:U20)</f>
        <v>0</v>
      </c>
      <c r="V21" s="108">
        <f t="shared" si="1"/>
        <v>0</v>
      </c>
    </row>
    <row r="24" spans="1:22">
      <c r="C24" s="29"/>
      <c r="D24" s="29"/>
      <c r="E24" s="29"/>
    </row>
    <row r="25" spans="1:22">
      <c r="A25" s="50"/>
      <c r="B25" s="50"/>
      <c r="D25" s="29"/>
      <c r="E25" s="29"/>
    </row>
    <row r="26" spans="1:22">
      <c r="A26" s="50"/>
      <c r="B26" s="30"/>
      <c r="D26" s="29"/>
      <c r="E26" s="29"/>
    </row>
    <row r="27" spans="1:22">
      <c r="A27" s="50"/>
      <c r="B27" s="50"/>
      <c r="D27" s="29"/>
      <c r="E27" s="29"/>
    </row>
    <row r="28" spans="1:22">
      <c r="A28" s="50"/>
      <c r="B28" s="30"/>
      <c r="D28" s="29"/>
      <c r="E28" s="2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2" sqref="B2"/>
    </sheetView>
  </sheetViews>
  <sheetFormatPr defaultColWidth="9.21875" defaultRowHeight="13.8"/>
  <cols>
    <col min="1" max="1" width="10.5546875" style="4" bestFit="1" customWidth="1"/>
    <col min="2" max="2" width="101.77734375" style="4" customWidth="1"/>
    <col min="3" max="3" width="13.77734375" style="175" customWidth="1"/>
    <col min="4" max="4" width="14.77734375" style="175" bestFit="1" customWidth="1"/>
    <col min="5" max="5" width="17.77734375" style="175" customWidth="1"/>
    <col min="6" max="6" width="15.77734375" style="175" customWidth="1"/>
    <col min="7" max="7" width="17.44140625" style="175" customWidth="1"/>
    <col min="8" max="8" width="15.21875" style="175" customWidth="1"/>
    <col min="9" max="16384" width="9.21875" style="21"/>
  </cols>
  <sheetData>
    <row r="1" spans="1:9">
      <c r="A1" s="2" t="s">
        <v>30</v>
      </c>
      <c r="B1" s="4" t="str">
        <f>'Info '!C2</f>
        <v>JSC Pave Bank Georgia</v>
      </c>
      <c r="C1" s="3"/>
    </row>
    <row r="2" spans="1:9">
      <c r="A2" s="2" t="s">
        <v>31</v>
      </c>
      <c r="B2" s="351">
        <f>'1. key ratios '!B2</f>
        <v>45382</v>
      </c>
      <c r="C2" s="351"/>
    </row>
    <row r="4" spans="1:9" ht="14.4" thickBot="1">
      <c r="A4" s="2" t="s">
        <v>150</v>
      </c>
      <c r="B4" s="94" t="s">
        <v>252</v>
      </c>
    </row>
    <row r="5" spans="1:9">
      <c r="A5" s="95"/>
      <c r="B5" s="109"/>
      <c r="C5" s="197" t="s">
        <v>0</v>
      </c>
      <c r="D5" s="197" t="s">
        <v>1</v>
      </c>
      <c r="E5" s="197" t="s">
        <v>2</v>
      </c>
      <c r="F5" s="197" t="s">
        <v>3</v>
      </c>
      <c r="G5" s="198" t="s">
        <v>4</v>
      </c>
      <c r="H5" s="199" t="s">
        <v>5</v>
      </c>
      <c r="I5" s="110"/>
    </row>
    <row r="6" spans="1:9" s="110" customFormat="1" ht="12.75" customHeight="1">
      <c r="A6" s="111"/>
      <c r="B6" s="646" t="s">
        <v>149</v>
      </c>
      <c r="C6" s="632" t="s">
        <v>245</v>
      </c>
      <c r="D6" s="648" t="s">
        <v>244</v>
      </c>
      <c r="E6" s="649"/>
      <c r="F6" s="632" t="s">
        <v>249</v>
      </c>
      <c r="G6" s="632" t="s">
        <v>250</v>
      </c>
      <c r="H6" s="644" t="s">
        <v>248</v>
      </c>
    </row>
    <row r="7" spans="1:9" ht="41.4">
      <c r="A7" s="113"/>
      <c r="B7" s="647"/>
      <c r="C7" s="633"/>
      <c r="D7" s="200" t="s">
        <v>247</v>
      </c>
      <c r="E7" s="200" t="s">
        <v>246</v>
      </c>
      <c r="F7" s="633"/>
      <c r="G7" s="633"/>
      <c r="H7" s="645"/>
      <c r="I7" s="110"/>
    </row>
    <row r="8" spans="1:9">
      <c r="A8" s="111">
        <v>1</v>
      </c>
      <c r="B8" s="1" t="s">
        <v>51</v>
      </c>
      <c r="C8" s="201"/>
      <c r="D8" s="201"/>
      <c r="E8" s="201"/>
      <c r="F8" s="201"/>
      <c r="G8" s="202"/>
      <c r="H8" s="204" t="e">
        <f>G8/(C8+E8)</f>
        <v>#DIV/0!</v>
      </c>
    </row>
    <row r="9" spans="1:9" ht="15" customHeight="1">
      <c r="A9" s="111">
        <v>2</v>
      </c>
      <c r="B9" s="1" t="s">
        <v>52</v>
      </c>
      <c r="C9" s="201"/>
      <c r="D9" s="201"/>
      <c r="E9" s="201"/>
      <c r="F9" s="201"/>
      <c r="G9" s="202"/>
      <c r="H9" s="204" t="e">
        <f t="shared" ref="H9:H21" si="0">G9/(C9+E9)</f>
        <v>#DIV/0!</v>
      </c>
    </row>
    <row r="10" spans="1:9">
      <c r="A10" s="111">
        <v>3</v>
      </c>
      <c r="B10" s="1" t="s">
        <v>165</v>
      </c>
      <c r="C10" s="201"/>
      <c r="D10" s="201"/>
      <c r="E10" s="201"/>
      <c r="F10" s="201"/>
      <c r="G10" s="202"/>
      <c r="H10" s="204" t="e">
        <f t="shared" si="0"/>
        <v>#DIV/0!</v>
      </c>
    </row>
    <row r="11" spans="1:9">
      <c r="A11" s="111">
        <v>4</v>
      </c>
      <c r="B11" s="1" t="s">
        <v>53</v>
      </c>
      <c r="C11" s="201"/>
      <c r="D11" s="201"/>
      <c r="E11" s="201"/>
      <c r="F11" s="201"/>
      <c r="G11" s="202"/>
      <c r="H11" s="204" t="e">
        <f t="shared" si="0"/>
        <v>#DIV/0!</v>
      </c>
    </row>
    <row r="12" spans="1:9">
      <c r="A12" s="111">
        <v>5</v>
      </c>
      <c r="B12" s="1" t="s">
        <v>54</v>
      </c>
      <c r="C12" s="201"/>
      <c r="D12" s="201"/>
      <c r="E12" s="201"/>
      <c r="F12" s="201"/>
      <c r="G12" s="202"/>
      <c r="H12" s="204" t="e">
        <f t="shared" si="0"/>
        <v>#DIV/0!</v>
      </c>
    </row>
    <row r="13" spans="1:9">
      <c r="A13" s="111">
        <v>6</v>
      </c>
      <c r="B13" s="1" t="s">
        <v>55</v>
      </c>
      <c r="C13" s="201"/>
      <c r="D13" s="201"/>
      <c r="E13" s="201"/>
      <c r="F13" s="201"/>
      <c r="G13" s="202"/>
      <c r="H13" s="204" t="e">
        <f t="shared" si="0"/>
        <v>#DIV/0!</v>
      </c>
    </row>
    <row r="14" spans="1:9">
      <c r="A14" s="111">
        <v>7</v>
      </c>
      <c r="B14" s="1" t="s">
        <v>56</v>
      </c>
      <c r="C14" s="201"/>
      <c r="D14" s="201"/>
      <c r="E14" s="201"/>
      <c r="F14" s="201"/>
      <c r="G14" s="202"/>
      <c r="H14" s="204" t="e">
        <f t="shared" si="0"/>
        <v>#DIV/0!</v>
      </c>
    </row>
    <row r="15" spans="1:9">
      <c r="A15" s="111">
        <v>8</v>
      </c>
      <c r="B15" s="1" t="s">
        <v>57</v>
      </c>
      <c r="C15" s="201"/>
      <c r="D15" s="201"/>
      <c r="E15" s="201"/>
      <c r="F15" s="201"/>
      <c r="G15" s="202"/>
      <c r="H15" s="204" t="e">
        <f t="shared" si="0"/>
        <v>#DIV/0!</v>
      </c>
    </row>
    <row r="16" spans="1:9">
      <c r="A16" s="111">
        <v>9</v>
      </c>
      <c r="B16" s="1" t="s">
        <v>58</v>
      </c>
      <c r="C16" s="201"/>
      <c r="D16" s="201"/>
      <c r="E16" s="201"/>
      <c r="F16" s="201"/>
      <c r="G16" s="202"/>
      <c r="H16" s="204" t="e">
        <f t="shared" si="0"/>
        <v>#DIV/0!</v>
      </c>
    </row>
    <row r="17" spans="1:8">
      <c r="A17" s="111">
        <v>10</v>
      </c>
      <c r="B17" s="1" t="s">
        <v>59</v>
      </c>
      <c r="C17" s="201"/>
      <c r="D17" s="201"/>
      <c r="E17" s="201"/>
      <c r="F17" s="201"/>
      <c r="G17" s="202"/>
      <c r="H17" s="204" t="e">
        <f t="shared" si="0"/>
        <v>#DIV/0!</v>
      </c>
    </row>
    <row r="18" spans="1:8">
      <c r="A18" s="111">
        <v>11</v>
      </c>
      <c r="B18" s="1" t="s">
        <v>60</v>
      </c>
      <c r="C18" s="201"/>
      <c r="D18" s="201"/>
      <c r="E18" s="201"/>
      <c r="F18" s="201"/>
      <c r="G18" s="202"/>
      <c r="H18" s="204" t="e">
        <f t="shared" si="0"/>
        <v>#DIV/0!</v>
      </c>
    </row>
    <row r="19" spans="1:8">
      <c r="A19" s="111">
        <v>12</v>
      </c>
      <c r="B19" s="1" t="s">
        <v>61</v>
      </c>
      <c r="C19" s="201"/>
      <c r="D19" s="201"/>
      <c r="E19" s="201"/>
      <c r="F19" s="201"/>
      <c r="G19" s="202"/>
      <c r="H19" s="204" t="e">
        <f t="shared" si="0"/>
        <v>#DIV/0!</v>
      </c>
    </row>
    <row r="20" spans="1:8">
      <c r="A20" s="111">
        <v>13</v>
      </c>
      <c r="B20" s="1" t="s">
        <v>144</v>
      </c>
      <c r="C20" s="201"/>
      <c r="D20" s="201"/>
      <c r="E20" s="201"/>
      <c r="F20" s="201"/>
      <c r="G20" s="202"/>
      <c r="H20" s="204" t="e">
        <f t="shared" si="0"/>
        <v>#DIV/0!</v>
      </c>
    </row>
    <row r="21" spans="1:8">
      <c r="A21" s="111">
        <v>14</v>
      </c>
      <c r="B21" s="1" t="s">
        <v>63</v>
      </c>
      <c r="C21" s="201"/>
      <c r="D21" s="201"/>
      <c r="E21" s="201"/>
      <c r="F21" s="201"/>
      <c r="G21" s="202"/>
      <c r="H21" s="204" t="e">
        <f t="shared" si="0"/>
        <v>#DIV/0!</v>
      </c>
    </row>
    <row r="22" spans="1:8" ht="14.4" thickBot="1">
      <c r="A22" s="114"/>
      <c r="B22" s="115" t="s">
        <v>64</v>
      </c>
      <c r="C22" s="203">
        <f>SUM(C8:C21)</f>
        <v>0</v>
      </c>
      <c r="D22" s="203">
        <f>SUM(D8:D21)</f>
        <v>0</v>
      </c>
      <c r="E22" s="203">
        <f>SUM(E8:E21)</f>
        <v>0</v>
      </c>
      <c r="F22" s="203">
        <f>SUM(F8:F21)</f>
        <v>0</v>
      </c>
      <c r="G22" s="203">
        <f>SUM(G8:G21)</f>
        <v>0</v>
      </c>
      <c r="H22" s="205" t="e">
        <f>G22/(C22+E22)</f>
        <v>#DIV/0!</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175" bestFit="1" customWidth="1"/>
    <col min="2" max="2" width="104.21875" style="175" customWidth="1"/>
    <col min="3" max="11" width="12.77734375" style="175" customWidth="1"/>
    <col min="12" max="16384" width="9.21875" style="175"/>
  </cols>
  <sheetData>
    <row r="1" spans="1:11">
      <c r="A1" s="175" t="s">
        <v>30</v>
      </c>
      <c r="B1" s="3" t="str">
        <f>'Info '!C2</f>
        <v>JSC Pave Bank Georgia</v>
      </c>
    </row>
    <row r="2" spans="1:11">
      <c r="A2" s="175" t="s">
        <v>31</v>
      </c>
      <c r="B2" s="351">
        <f>'1. key ratios '!B2</f>
        <v>45382</v>
      </c>
    </row>
    <row r="4" spans="1:11" ht="14.4" thickBot="1">
      <c r="A4" s="175" t="s">
        <v>146</v>
      </c>
      <c r="B4" s="254" t="s">
        <v>253</v>
      </c>
    </row>
    <row r="5" spans="1:11" ht="30" customHeight="1">
      <c r="A5" s="650"/>
      <c r="B5" s="651"/>
      <c r="C5" s="652" t="s">
        <v>305</v>
      </c>
      <c r="D5" s="652"/>
      <c r="E5" s="652"/>
      <c r="F5" s="652" t="s">
        <v>306</v>
      </c>
      <c r="G5" s="652"/>
      <c r="H5" s="652"/>
      <c r="I5" s="652" t="s">
        <v>307</v>
      </c>
      <c r="J5" s="652"/>
      <c r="K5" s="653"/>
    </row>
    <row r="6" spans="1:11">
      <c r="A6" s="215"/>
      <c r="B6" s="216"/>
      <c r="C6" s="23" t="s">
        <v>32</v>
      </c>
      <c r="D6" s="23" t="s">
        <v>33</v>
      </c>
      <c r="E6" s="23" t="s">
        <v>34</v>
      </c>
      <c r="F6" s="23" t="s">
        <v>32</v>
      </c>
      <c r="G6" s="23" t="s">
        <v>33</v>
      </c>
      <c r="H6" s="23" t="s">
        <v>34</v>
      </c>
      <c r="I6" s="23" t="s">
        <v>32</v>
      </c>
      <c r="J6" s="23" t="s">
        <v>33</v>
      </c>
      <c r="K6" s="23" t="s">
        <v>34</v>
      </c>
    </row>
    <row r="7" spans="1:11">
      <c r="A7" s="217" t="s">
        <v>256</v>
      </c>
      <c r="B7" s="218"/>
      <c r="C7" s="218"/>
      <c r="D7" s="218"/>
      <c r="E7" s="218"/>
      <c r="F7" s="218"/>
      <c r="G7" s="218"/>
      <c r="H7" s="218"/>
      <c r="I7" s="218"/>
      <c r="J7" s="218"/>
      <c r="K7" s="219"/>
    </row>
    <row r="8" spans="1:11">
      <c r="A8" s="220">
        <v>1</v>
      </c>
      <c r="B8" s="221" t="s">
        <v>254</v>
      </c>
      <c r="C8" s="222"/>
      <c r="D8" s="222"/>
      <c r="E8" s="222"/>
      <c r="F8" s="223"/>
      <c r="G8" s="223"/>
      <c r="H8" s="223"/>
      <c r="I8" s="223"/>
      <c r="J8" s="223"/>
      <c r="K8" s="224"/>
    </row>
    <row r="9" spans="1:11">
      <c r="A9" s="217" t="s">
        <v>257</v>
      </c>
      <c r="B9" s="218"/>
      <c r="C9" s="218"/>
      <c r="D9" s="218"/>
      <c r="E9" s="218"/>
      <c r="F9" s="218"/>
      <c r="G9" s="218"/>
      <c r="H9" s="218"/>
      <c r="I9" s="218"/>
      <c r="J9" s="218"/>
      <c r="K9" s="219"/>
    </row>
    <row r="10" spans="1:11">
      <c r="A10" s="225">
        <v>2</v>
      </c>
      <c r="B10" s="226" t="s">
        <v>265</v>
      </c>
      <c r="C10" s="226"/>
      <c r="D10" s="227"/>
      <c r="E10" s="227"/>
      <c r="F10" s="227"/>
      <c r="G10" s="227"/>
      <c r="H10" s="227"/>
      <c r="I10" s="227"/>
      <c r="J10" s="227"/>
      <c r="K10" s="228"/>
    </row>
    <row r="11" spans="1:11">
      <c r="A11" s="225">
        <v>3</v>
      </c>
      <c r="B11" s="226" t="s">
        <v>259</v>
      </c>
      <c r="C11" s="226"/>
      <c r="D11" s="227"/>
      <c r="E11" s="227"/>
      <c r="F11" s="227"/>
      <c r="G11" s="227"/>
      <c r="H11" s="227"/>
      <c r="I11" s="227"/>
      <c r="J11" s="227"/>
      <c r="K11" s="228"/>
    </row>
    <row r="12" spans="1:11">
      <c r="A12" s="225">
        <v>4</v>
      </c>
      <c r="B12" s="226" t="s">
        <v>260</v>
      </c>
      <c r="C12" s="226"/>
      <c r="D12" s="227"/>
      <c r="E12" s="227"/>
      <c r="F12" s="227"/>
      <c r="G12" s="227"/>
      <c r="H12" s="227"/>
      <c r="I12" s="227"/>
      <c r="J12" s="227"/>
      <c r="K12" s="228"/>
    </row>
    <row r="13" spans="1:11">
      <c r="A13" s="225">
        <v>5</v>
      </c>
      <c r="B13" s="226" t="s">
        <v>268</v>
      </c>
      <c r="C13" s="226"/>
      <c r="D13" s="227"/>
      <c r="E13" s="227"/>
      <c r="F13" s="227"/>
      <c r="G13" s="227"/>
      <c r="H13" s="227"/>
      <c r="I13" s="227"/>
      <c r="J13" s="227"/>
      <c r="K13" s="228"/>
    </row>
    <row r="14" spans="1:11">
      <c r="A14" s="225">
        <v>6</v>
      </c>
      <c r="B14" s="226" t="s">
        <v>300</v>
      </c>
      <c r="C14" s="226"/>
      <c r="D14" s="227"/>
      <c r="E14" s="227"/>
      <c r="F14" s="227"/>
      <c r="G14" s="227"/>
      <c r="H14" s="227"/>
      <c r="I14" s="227"/>
      <c r="J14" s="227"/>
      <c r="K14" s="228"/>
    </row>
    <row r="15" spans="1:11">
      <c r="A15" s="225">
        <v>7</v>
      </c>
      <c r="B15" s="226" t="s">
        <v>301</v>
      </c>
      <c r="C15" s="226"/>
      <c r="D15" s="227"/>
      <c r="E15" s="227"/>
      <c r="F15" s="227"/>
      <c r="G15" s="227"/>
      <c r="H15" s="227"/>
      <c r="I15" s="227"/>
      <c r="J15" s="227"/>
      <c r="K15" s="228"/>
    </row>
    <row r="16" spans="1:11">
      <c r="A16" s="225">
        <v>8</v>
      </c>
      <c r="B16" s="229" t="s">
        <v>261</v>
      </c>
      <c r="C16" s="226"/>
      <c r="D16" s="227"/>
      <c r="E16" s="227"/>
      <c r="F16" s="227"/>
      <c r="G16" s="227"/>
      <c r="H16" s="227"/>
      <c r="I16" s="227"/>
      <c r="J16" s="227"/>
      <c r="K16" s="228"/>
    </row>
    <row r="17" spans="1:11">
      <c r="A17" s="217" t="s">
        <v>258</v>
      </c>
      <c r="B17" s="218"/>
      <c r="C17" s="218"/>
      <c r="D17" s="218"/>
      <c r="E17" s="218"/>
      <c r="F17" s="218"/>
      <c r="G17" s="218"/>
      <c r="H17" s="218"/>
      <c r="I17" s="218"/>
      <c r="J17" s="218"/>
      <c r="K17" s="219"/>
    </row>
    <row r="18" spans="1:11">
      <c r="A18" s="225">
        <v>9</v>
      </c>
      <c r="B18" s="226" t="s">
        <v>264</v>
      </c>
      <c r="C18" s="226"/>
      <c r="D18" s="227"/>
      <c r="E18" s="227"/>
      <c r="F18" s="227"/>
      <c r="G18" s="227"/>
      <c r="H18" s="227"/>
      <c r="I18" s="227"/>
      <c r="J18" s="227"/>
      <c r="K18" s="228"/>
    </row>
    <row r="19" spans="1:11">
      <c r="A19" s="225">
        <v>10</v>
      </c>
      <c r="B19" s="226" t="s">
        <v>302</v>
      </c>
      <c r="C19" s="226"/>
      <c r="D19" s="227"/>
      <c r="E19" s="227"/>
      <c r="F19" s="227"/>
      <c r="G19" s="227"/>
      <c r="H19" s="227"/>
      <c r="I19" s="227"/>
      <c r="J19" s="227"/>
      <c r="K19" s="228"/>
    </row>
    <row r="20" spans="1:11">
      <c r="A20" s="225">
        <v>11</v>
      </c>
      <c r="B20" s="226" t="s">
        <v>263</v>
      </c>
      <c r="C20" s="226"/>
      <c r="D20" s="227"/>
      <c r="E20" s="227"/>
      <c r="F20" s="227"/>
      <c r="G20" s="227"/>
      <c r="H20" s="227"/>
      <c r="I20" s="227"/>
      <c r="J20" s="227"/>
      <c r="K20" s="228"/>
    </row>
    <row r="21" spans="1:11" ht="14.4" thickBot="1">
      <c r="A21" s="230">
        <v>12</v>
      </c>
      <c r="B21" s="231" t="s">
        <v>262</v>
      </c>
      <c r="C21" s="232"/>
      <c r="D21" s="233"/>
      <c r="E21" s="232"/>
      <c r="F21" s="233"/>
      <c r="G21" s="233"/>
      <c r="H21" s="233"/>
      <c r="I21" s="233"/>
      <c r="J21" s="233"/>
      <c r="K21" s="234"/>
    </row>
    <row r="22" spans="1:11" ht="38.25" customHeight="1" thickBot="1">
      <c r="A22" s="235"/>
      <c r="B22" s="236"/>
      <c r="C22" s="236"/>
      <c r="D22" s="236"/>
      <c r="E22" s="236"/>
      <c r="F22" s="654" t="s">
        <v>304</v>
      </c>
      <c r="G22" s="652"/>
      <c r="H22" s="652"/>
      <c r="I22" s="654" t="s">
        <v>269</v>
      </c>
      <c r="J22" s="652"/>
      <c r="K22" s="653"/>
    </row>
    <row r="23" spans="1:11">
      <c r="A23" s="237">
        <v>13</v>
      </c>
      <c r="B23" s="238" t="s">
        <v>254</v>
      </c>
      <c r="C23" s="239"/>
      <c r="D23" s="239"/>
      <c r="E23" s="239"/>
      <c r="F23" s="240"/>
      <c r="G23" s="240"/>
      <c r="H23" s="240"/>
      <c r="I23" s="240"/>
      <c r="J23" s="240"/>
      <c r="K23" s="241"/>
    </row>
    <row r="24" spans="1:11" ht="14.4" thickBot="1">
      <c r="A24" s="242">
        <v>14</v>
      </c>
      <c r="B24" s="243" t="s">
        <v>266</v>
      </c>
      <c r="C24" s="244"/>
      <c r="D24" s="245"/>
      <c r="E24" s="246"/>
      <c r="F24" s="247"/>
      <c r="G24" s="247"/>
      <c r="H24" s="247"/>
      <c r="I24" s="247"/>
      <c r="J24" s="247"/>
      <c r="K24" s="248"/>
    </row>
    <row r="25" spans="1:11" ht="14.4" thickBot="1">
      <c r="A25" s="249">
        <v>15</v>
      </c>
      <c r="B25" s="250" t="s">
        <v>267</v>
      </c>
      <c r="C25" s="251"/>
      <c r="D25" s="251"/>
      <c r="E25" s="251"/>
      <c r="F25" s="252"/>
      <c r="G25" s="252"/>
      <c r="H25" s="252"/>
      <c r="I25" s="252"/>
      <c r="J25" s="252"/>
      <c r="K25" s="253"/>
    </row>
    <row r="27" spans="1:11" ht="27">
      <c r="B27" s="214"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G32" sqref="G32"/>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21"/>
  </cols>
  <sheetData>
    <row r="1" spans="1:14">
      <c r="A1" s="4" t="s">
        <v>30</v>
      </c>
      <c r="B1" s="3" t="str">
        <f>'Info '!C2</f>
        <v>JSC Pave Bank Georgia</v>
      </c>
    </row>
    <row r="2" spans="1:14" ht="14.25" customHeight="1">
      <c r="A2" s="4" t="s">
        <v>31</v>
      </c>
      <c r="B2" s="351">
        <f>'1. key ratios '!B2</f>
        <v>45382</v>
      </c>
    </row>
    <row r="3" spans="1:14" ht="14.25" customHeight="1"/>
    <row r="4" spans="1:14" ht="13.8" thickBot="1">
      <c r="A4" s="4" t="s">
        <v>162</v>
      </c>
      <c r="B4" s="169" t="s">
        <v>28</v>
      </c>
    </row>
    <row r="5" spans="1:14" s="121" customFormat="1">
      <c r="A5" s="117"/>
      <c r="B5" s="118"/>
      <c r="C5" s="119" t="s">
        <v>0</v>
      </c>
      <c r="D5" s="119" t="s">
        <v>1</v>
      </c>
      <c r="E5" s="119" t="s">
        <v>2</v>
      </c>
      <c r="F5" s="119" t="s">
        <v>3</v>
      </c>
      <c r="G5" s="119" t="s">
        <v>4</v>
      </c>
      <c r="H5" s="119" t="s">
        <v>5</v>
      </c>
      <c r="I5" s="119" t="s">
        <v>8</v>
      </c>
      <c r="J5" s="119" t="s">
        <v>9</v>
      </c>
      <c r="K5" s="119" t="s">
        <v>10</v>
      </c>
      <c r="L5" s="119" t="s">
        <v>11</v>
      </c>
      <c r="M5" s="119" t="s">
        <v>12</v>
      </c>
      <c r="N5" s="120" t="s">
        <v>13</v>
      </c>
    </row>
    <row r="6" spans="1:14" ht="26.4">
      <c r="A6" s="122"/>
      <c r="B6" s="123"/>
      <c r="C6" s="124" t="s">
        <v>161</v>
      </c>
      <c r="D6" s="125" t="s">
        <v>160</v>
      </c>
      <c r="E6" s="126" t="s">
        <v>159</v>
      </c>
      <c r="F6" s="127">
        <v>0</v>
      </c>
      <c r="G6" s="127">
        <v>0.2</v>
      </c>
      <c r="H6" s="127">
        <v>0.35</v>
      </c>
      <c r="I6" s="127">
        <v>0.5</v>
      </c>
      <c r="J6" s="127">
        <v>0.75</v>
      </c>
      <c r="K6" s="127">
        <v>1</v>
      </c>
      <c r="L6" s="127">
        <v>1.5</v>
      </c>
      <c r="M6" s="127">
        <v>2.5</v>
      </c>
      <c r="N6" s="168" t="s">
        <v>168</v>
      </c>
    </row>
    <row r="7" spans="1:14" ht="13.8">
      <c r="A7" s="128">
        <v>1</v>
      </c>
      <c r="B7" s="129" t="s">
        <v>158</v>
      </c>
      <c r="C7" s="130">
        <f>SUM(C8:C13)</f>
        <v>0</v>
      </c>
      <c r="D7" s="123"/>
      <c r="E7" s="131">
        <f t="shared" ref="E7:M7" si="0">SUM(E8:E13)</f>
        <v>0</v>
      </c>
      <c r="F7" s="132">
        <f>SUM(F8:F13)</f>
        <v>0</v>
      </c>
      <c r="G7" s="132">
        <f t="shared" si="0"/>
        <v>0</v>
      </c>
      <c r="H7" s="132">
        <f t="shared" si="0"/>
        <v>0</v>
      </c>
      <c r="I7" s="132">
        <f t="shared" si="0"/>
        <v>0</v>
      </c>
      <c r="J7" s="132">
        <f t="shared" si="0"/>
        <v>0</v>
      </c>
      <c r="K7" s="132">
        <f t="shared" si="0"/>
        <v>0</v>
      </c>
      <c r="L7" s="132">
        <f t="shared" si="0"/>
        <v>0</v>
      </c>
      <c r="M7" s="132">
        <f t="shared" si="0"/>
        <v>0</v>
      </c>
      <c r="N7" s="133">
        <f>SUM(N8:N13)</f>
        <v>0</v>
      </c>
    </row>
    <row r="8" spans="1:14" ht="13.8">
      <c r="A8" s="128">
        <v>1.1000000000000001</v>
      </c>
      <c r="B8" s="134" t="s">
        <v>156</v>
      </c>
      <c r="C8" s="132">
        <v>0</v>
      </c>
      <c r="D8" s="135">
        <v>0.02</v>
      </c>
      <c r="E8" s="131">
        <f>C8*D8</f>
        <v>0</v>
      </c>
      <c r="F8" s="132"/>
      <c r="G8" s="132"/>
      <c r="H8" s="132"/>
      <c r="I8" s="132"/>
      <c r="J8" s="132"/>
      <c r="K8" s="132"/>
      <c r="L8" s="132"/>
      <c r="M8" s="132"/>
      <c r="N8" s="133">
        <f>SUMPRODUCT($F$6:$M$6,F8:M8)</f>
        <v>0</v>
      </c>
    </row>
    <row r="9" spans="1:14" ht="13.8">
      <c r="A9" s="128">
        <v>1.2</v>
      </c>
      <c r="B9" s="134" t="s">
        <v>155</v>
      </c>
      <c r="C9" s="132">
        <v>0</v>
      </c>
      <c r="D9" s="135">
        <v>0.05</v>
      </c>
      <c r="E9" s="131">
        <f>C9*D9</f>
        <v>0</v>
      </c>
      <c r="F9" s="132"/>
      <c r="G9" s="132"/>
      <c r="H9" s="132"/>
      <c r="I9" s="132"/>
      <c r="J9" s="132"/>
      <c r="K9" s="132"/>
      <c r="L9" s="132"/>
      <c r="M9" s="132"/>
      <c r="N9" s="133">
        <f t="shared" ref="N9:N12" si="1">SUMPRODUCT($F$6:$M$6,F9:M9)</f>
        <v>0</v>
      </c>
    </row>
    <row r="10" spans="1:14" ht="13.8">
      <c r="A10" s="128">
        <v>1.3</v>
      </c>
      <c r="B10" s="134" t="s">
        <v>154</v>
      </c>
      <c r="C10" s="132">
        <v>0</v>
      </c>
      <c r="D10" s="135">
        <v>0.08</v>
      </c>
      <c r="E10" s="131">
        <f>C10*D10</f>
        <v>0</v>
      </c>
      <c r="F10" s="132"/>
      <c r="G10" s="132"/>
      <c r="H10" s="132"/>
      <c r="I10" s="132"/>
      <c r="J10" s="132"/>
      <c r="K10" s="132"/>
      <c r="L10" s="132"/>
      <c r="M10" s="132"/>
      <c r="N10" s="133">
        <f>SUMPRODUCT($F$6:$M$6,F10:M10)</f>
        <v>0</v>
      </c>
    </row>
    <row r="11" spans="1:14" ht="13.8">
      <c r="A11" s="128">
        <v>1.4</v>
      </c>
      <c r="B11" s="134" t="s">
        <v>153</v>
      </c>
      <c r="C11" s="132">
        <v>0</v>
      </c>
      <c r="D11" s="135">
        <v>0.11</v>
      </c>
      <c r="E11" s="131">
        <f>C11*D11</f>
        <v>0</v>
      </c>
      <c r="F11" s="132"/>
      <c r="G11" s="132"/>
      <c r="H11" s="132"/>
      <c r="I11" s="132"/>
      <c r="J11" s="132"/>
      <c r="K11" s="132"/>
      <c r="L11" s="132"/>
      <c r="M11" s="132"/>
      <c r="N11" s="133">
        <f t="shared" si="1"/>
        <v>0</v>
      </c>
    </row>
    <row r="12" spans="1:14" ht="13.8">
      <c r="A12" s="128">
        <v>1.5</v>
      </c>
      <c r="B12" s="134" t="s">
        <v>152</v>
      </c>
      <c r="C12" s="132">
        <v>0</v>
      </c>
      <c r="D12" s="135">
        <v>0.14000000000000001</v>
      </c>
      <c r="E12" s="131">
        <f>C12*D12</f>
        <v>0</v>
      </c>
      <c r="F12" s="132"/>
      <c r="G12" s="132"/>
      <c r="H12" s="132"/>
      <c r="I12" s="132"/>
      <c r="J12" s="132"/>
      <c r="K12" s="132"/>
      <c r="L12" s="132"/>
      <c r="M12" s="132"/>
      <c r="N12" s="133">
        <f t="shared" si="1"/>
        <v>0</v>
      </c>
    </row>
    <row r="13" spans="1:14" ht="13.8">
      <c r="A13" s="128">
        <v>1.6</v>
      </c>
      <c r="B13" s="136" t="s">
        <v>151</v>
      </c>
      <c r="C13" s="132">
        <v>0</v>
      </c>
      <c r="D13" s="137"/>
      <c r="E13" s="132"/>
      <c r="F13" s="132"/>
      <c r="G13" s="132"/>
      <c r="H13" s="132"/>
      <c r="I13" s="132"/>
      <c r="J13" s="132"/>
      <c r="K13" s="132"/>
      <c r="L13" s="132"/>
      <c r="M13" s="132"/>
      <c r="N13" s="133">
        <f>SUMPRODUCT($F$6:$M$6,F13:M13)</f>
        <v>0</v>
      </c>
    </row>
    <row r="14" spans="1:14" ht="13.8">
      <c r="A14" s="128">
        <v>2</v>
      </c>
      <c r="B14" s="138" t="s">
        <v>157</v>
      </c>
      <c r="C14" s="130">
        <f>SUM(C15:C20)</f>
        <v>0</v>
      </c>
      <c r="D14" s="123"/>
      <c r="E14" s="131">
        <f t="shared" ref="E14:M14" si="2">SUM(E15:E20)</f>
        <v>0</v>
      </c>
      <c r="F14" s="132">
        <f t="shared" si="2"/>
        <v>0</v>
      </c>
      <c r="G14" s="132">
        <f t="shared" si="2"/>
        <v>0</v>
      </c>
      <c r="H14" s="132">
        <f t="shared" si="2"/>
        <v>0</v>
      </c>
      <c r="I14" s="132">
        <f t="shared" si="2"/>
        <v>0</v>
      </c>
      <c r="J14" s="132">
        <f t="shared" si="2"/>
        <v>0</v>
      </c>
      <c r="K14" s="132">
        <f t="shared" si="2"/>
        <v>0</v>
      </c>
      <c r="L14" s="132">
        <f t="shared" si="2"/>
        <v>0</v>
      </c>
      <c r="M14" s="132">
        <f t="shared" si="2"/>
        <v>0</v>
      </c>
      <c r="N14" s="133">
        <f>SUM(N15:N20)</f>
        <v>0</v>
      </c>
    </row>
    <row r="15" spans="1:14" ht="13.8">
      <c r="A15" s="128">
        <v>2.1</v>
      </c>
      <c r="B15" s="136" t="s">
        <v>156</v>
      </c>
      <c r="C15" s="132"/>
      <c r="D15" s="135">
        <v>5.0000000000000001E-3</v>
      </c>
      <c r="E15" s="131">
        <f>C15*D15</f>
        <v>0</v>
      </c>
      <c r="F15" s="132"/>
      <c r="G15" s="132"/>
      <c r="H15" s="132"/>
      <c r="I15" s="132"/>
      <c r="J15" s="132"/>
      <c r="K15" s="132"/>
      <c r="L15" s="132"/>
      <c r="M15" s="132"/>
      <c r="N15" s="133">
        <f>SUMPRODUCT($F$6:$M$6,F15:M15)</f>
        <v>0</v>
      </c>
    </row>
    <row r="16" spans="1:14" ht="13.8">
      <c r="A16" s="128">
        <v>2.2000000000000002</v>
      </c>
      <c r="B16" s="136" t="s">
        <v>155</v>
      </c>
      <c r="C16" s="132"/>
      <c r="D16" s="135">
        <v>0.01</v>
      </c>
      <c r="E16" s="131">
        <f>C16*D16</f>
        <v>0</v>
      </c>
      <c r="F16" s="132"/>
      <c r="G16" s="132"/>
      <c r="H16" s="132"/>
      <c r="I16" s="132"/>
      <c r="J16" s="132"/>
      <c r="K16" s="132"/>
      <c r="L16" s="132"/>
      <c r="M16" s="132"/>
      <c r="N16" s="133">
        <f t="shared" ref="N16:N20" si="3">SUMPRODUCT($F$6:$M$6,F16:M16)</f>
        <v>0</v>
      </c>
    </row>
    <row r="17" spans="1:14" ht="13.8">
      <c r="A17" s="128">
        <v>2.2999999999999998</v>
      </c>
      <c r="B17" s="136" t="s">
        <v>154</v>
      </c>
      <c r="C17" s="132"/>
      <c r="D17" s="135">
        <v>0.02</v>
      </c>
      <c r="E17" s="131">
        <f>C17*D17</f>
        <v>0</v>
      </c>
      <c r="F17" s="132"/>
      <c r="G17" s="132"/>
      <c r="H17" s="132"/>
      <c r="I17" s="132"/>
      <c r="J17" s="132"/>
      <c r="K17" s="132"/>
      <c r="L17" s="132"/>
      <c r="M17" s="132"/>
      <c r="N17" s="133">
        <f t="shared" si="3"/>
        <v>0</v>
      </c>
    </row>
    <row r="18" spans="1:14" ht="13.8">
      <c r="A18" s="128">
        <v>2.4</v>
      </c>
      <c r="B18" s="136" t="s">
        <v>153</v>
      </c>
      <c r="C18" s="132"/>
      <c r="D18" s="135">
        <v>0.03</v>
      </c>
      <c r="E18" s="131">
        <f>C18*D18</f>
        <v>0</v>
      </c>
      <c r="F18" s="132"/>
      <c r="G18" s="132"/>
      <c r="H18" s="132"/>
      <c r="I18" s="132"/>
      <c r="J18" s="132"/>
      <c r="K18" s="132"/>
      <c r="L18" s="132"/>
      <c r="M18" s="132"/>
      <c r="N18" s="133">
        <f t="shared" si="3"/>
        <v>0</v>
      </c>
    </row>
    <row r="19" spans="1:14" ht="13.8">
      <c r="A19" s="128">
        <v>2.5</v>
      </c>
      <c r="B19" s="136" t="s">
        <v>152</v>
      </c>
      <c r="C19" s="132"/>
      <c r="D19" s="135">
        <v>0.04</v>
      </c>
      <c r="E19" s="131">
        <f>C19*D19</f>
        <v>0</v>
      </c>
      <c r="F19" s="132"/>
      <c r="G19" s="132"/>
      <c r="H19" s="132"/>
      <c r="I19" s="132"/>
      <c r="J19" s="132"/>
      <c r="K19" s="132"/>
      <c r="L19" s="132"/>
      <c r="M19" s="132"/>
      <c r="N19" s="133">
        <f t="shared" si="3"/>
        <v>0</v>
      </c>
    </row>
    <row r="20" spans="1:14" ht="13.8">
      <c r="A20" s="128">
        <v>2.6</v>
      </c>
      <c r="B20" s="136" t="s">
        <v>151</v>
      </c>
      <c r="C20" s="132"/>
      <c r="D20" s="137"/>
      <c r="E20" s="139"/>
      <c r="F20" s="132"/>
      <c r="G20" s="132"/>
      <c r="H20" s="132"/>
      <c r="I20" s="132"/>
      <c r="J20" s="132"/>
      <c r="K20" s="132"/>
      <c r="L20" s="132"/>
      <c r="M20" s="132"/>
      <c r="N20" s="133">
        <f t="shared" si="3"/>
        <v>0</v>
      </c>
    </row>
    <row r="21" spans="1:14" ht="14.4" thickBot="1">
      <c r="A21" s="140"/>
      <c r="B21" s="141" t="s">
        <v>64</v>
      </c>
      <c r="C21" s="116">
        <f>C14+C7</f>
        <v>0</v>
      </c>
      <c r="D21" s="142"/>
      <c r="E21" s="143">
        <f>E14+E7</f>
        <v>0</v>
      </c>
      <c r="F21" s="144">
        <f>F7+F14</f>
        <v>0</v>
      </c>
      <c r="G21" s="144">
        <f t="shared" ref="G21:L21" si="4">G7+G14</f>
        <v>0</v>
      </c>
      <c r="H21" s="144">
        <f t="shared" si="4"/>
        <v>0</v>
      </c>
      <c r="I21" s="144">
        <f t="shared" si="4"/>
        <v>0</v>
      </c>
      <c r="J21" s="144">
        <f t="shared" si="4"/>
        <v>0</v>
      </c>
      <c r="K21" s="144">
        <f t="shared" si="4"/>
        <v>0</v>
      </c>
      <c r="L21" s="144">
        <f t="shared" si="4"/>
        <v>0</v>
      </c>
      <c r="M21" s="144">
        <f>M7+M14</f>
        <v>0</v>
      </c>
      <c r="N21" s="145">
        <f>N14+N7</f>
        <v>0</v>
      </c>
    </row>
    <row r="22" spans="1:14">
      <c r="E22" s="146"/>
      <c r="F22" s="146"/>
      <c r="G22" s="146"/>
      <c r="H22" s="146"/>
      <c r="I22" s="146"/>
      <c r="J22" s="146"/>
      <c r="K22" s="146"/>
      <c r="L22" s="146"/>
      <c r="M22" s="14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0" zoomScale="90" zoomScaleNormal="90" workbookViewId="0">
      <selection activeCell="G37" sqref="G37"/>
    </sheetView>
  </sheetViews>
  <sheetFormatPr defaultRowHeight="14.4"/>
  <cols>
    <col min="1" max="1" width="11.44140625" customWidth="1"/>
    <col min="2" max="2" width="76.77734375" style="280" customWidth="1"/>
    <col min="3" max="3" width="22.77734375" customWidth="1"/>
  </cols>
  <sheetData>
    <row r="1" spans="1:3">
      <c r="A1" s="2" t="s">
        <v>30</v>
      </c>
      <c r="B1" s="3" t="str">
        <f>'Info '!C2</f>
        <v>JSC Pave Bank Georgia</v>
      </c>
    </row>
    <row r="2" spans="1:3">
      <c r="A2" s="2" t="s">
        <v>31</v>
      </c>
      <c r="B2" s="351">
        <f>'1. key ratios '!B2</f>
        <v>45382</v>
      </c>
    </row>
    <row r="3" spans="1:3">
      <c r="A3" s="4"/>
      <c r="B3"/>
    </row>
    <row r="4" spans="1:3">
      <c r="A4" s="4" t="s">
        <v>308</v>
      </c>
      <c r="B4" t="s">
        <v>309</v>
      </c>
    </row>
    <row r="5" spans="1:3">
      <c r="A5" s="281" t="s">
        <v>310</v>
      </c>
      <c r="B5" s="282"/>
      <c r="C5" s="283"/>
    </row>
    <row r="6" spans="1:3">
      <c r="A6" s="284">
        <v>1</v>
      </c>
      <c r="B6" s="285" t="s">
        <v>361</v>
      </c>
      <c r="C6" s="755">
        <v>5580826.0700000003</v>
      </c>
    </row>
    <row r="7" spans="1:3">
      <c r="A7" s="284">
        <v>2</v>
      </c>
      <c r="B7" s="285" t="s">
        <v>311</v>
      </c>
      <c r="C7" s="755">
        <v>-300000</v>
      </c>
    </row>
    <row r="8" spans="1:3" ht="24">
      <c r="A8" s="287">
        <v>3</v>
      </c>
      <c r="B8" s="288" t="s">
        <v>312</v>
      </c>
      <c r="C8" s="286">
        <f>C6+C7</f>
        <v>5280826.07</v>
      </c>
    </row>
    <row r="9" spans="1:3">
      <c r="A9" s="281" t="s">
        <v>313</v>
      </c>
      <c r="B9" s="282"/>
      <c r="C9" s="289"/>
    </row>
    <row r="10" spans="1:3">
      <c r="A10" s="290">
        <v>4</v>
      </c>
      <c r="B10" s="291" t="s">
        <v>314</v>
      </c>
      <c r="C10" s="286"/>
    </row>
    <row r="11" spans="1:3">
      <c r="A11" s="290">
        <v>5</v>
      </c>
      <c r="B11" s="292" t="s">
        <v>315</v>
      </c>
      <c r="C11" s="286"/>
    </row>
    <row r="12" spans="1:3">
      <c r="A12" s="290" t="s">
        <v>316</v>
      </c>
      <c r="B12" s="292" t="s">
        <v>317</v>
      </c>
      <c r="C12" s="286"/>
    </row>
    <row r="13" spans="1:3" ht="22.8">
      <c r="A13" s="293">
        <v>6</v>
      </c>
      <c r="B13" s="291" t="s">
        <v>318</v>
      </c>
      <c r="C13" s="286"/>
    </row>
    <row r="14" spans="1:3">
      <c r="A14" s="293">
        <v>7</v>
      </c>
      <c r="B14" s="294" t="s">
        <v>319</v>
      </c>
      <c r="C14" s="286"/>
    </row>
    <row r="15" spans="1:3">
      <c r="A15" s="295">
        <v>8</v>
      </c>
      <c r="B15" s="296" t="s">
        <v>320</v>
      </c>
      <c r="C15" s="286"/>
    </row>
    <row r="16" spans="1:3">
      <c r="A16" s="293">
        <v>9</v>
      </c>
      <c r="B16" s="294" t="s">
        <v>321</v>
      </c>
      <c r="C16" s="286"/>
    </row>
    <row r="17" spans="1:3">
      <c r="A17" s="293">
        <v>10</v>
      </c>
      <c r="B17" s="294" t="s">
        <v>322</v>
      </c>
      <c r="C17" s="286"/>
    </row>
    <row r="18" spans="1:3">
      <c r="A18" s="297">
        <v>11</v>
      </c>
      <c r="B18" s="298" t="s">
        <v>323</v>
      </c>
      <c r="C18" s="299">
        <f>SUM(C10:C17)</f>
        <v>0</v>
      </c>
    </row>
    <row r="19" spans="1:3">
      <c r="A19" s="300" t="s">
        <v>324</v>
      </c>
      <c r="B19" s="301"/>
      <c r="C19" s="302"/>
    </row>
    <row r="20" spans="1:3">
      <c r="A20" s="303">
        <v>12</v>
      </c>
      <c r="B20" s="291" t="s">
        <v>325</v>
      </c>
      <c r="C20" s="286"/>
    </row>
    <row r="21" spans="1:3">
      <c r="A21" s="303">
        <v>13</v>
      </c>
      <c r="B21" s="291" t="s">
        <v>326</v>
      </c>
      <c r="C21" s="286"/>
    </row>
    <row r="22" spans="1:3">
      <c r="A22" s="303">
        <v>14</v>
      </c>
      <c r="B22" s="291" t="s">
        <v>327</v>
      </c>
      <c r="C22" s="286"/>
    </row>
    <row r="23" spans="1:3" ht="22.8">
      <c r="A23" s="303" t="s">
        <v>328</v>
      </c>
      <c r="B23" s="291" t="s">
        <v>329</v>
      </c>
      <c r="C23" s="286"/>
    </row>
    <row r="24" spans="1:3">
      <c r="A24" s="303">
        <v>15</v>
      </c>
      <c r="B24" s="291" t="s">
        <v>330</v>
      </c>
      <c r="C24" s="286"/>
    </row>
    <row r="25" spans="1:3">
      <c r="A25" s="303" t="s">
        <v>331</v>
      </c>
      <c r="B25" s="291" t="s">
        <v>332</v>
      </c>
      <c r="C25" s="286"/>
    </row>
    <row r="26" spans="1:3">
      <c r="A26" s="304">
        <v>16</v>
      </c>
      <c r="B26" s="305" t="s">
        <v>333</v>
      </c>
      <c r="C26" s="299">
        <f>SUM(C20:C25)</f>
        <v>0</v>
      </c>
    </row>
    <row r="27" spans="1:3">
      <c r="A27" s="281" t="s">
        <v>334</v>
      </c>
      <c r="B27" s="282"/>
      <c r="C27" s="289"/>
    </row>
    <row r="28" spans="1:3">
      <c r="A28" s="306">
        <v>17</v>
      </c>
      <c r="B28" s="292" t="s">
        <v>335</v>
      </c>
      <c r="C28" s="286"/>
    </row>
    <row r="29" spans="1:3">
      <c r="A29" s="306">
        <v>18</v>
      </c>
      <c r="B29" s="292" t="s">
        <v>336</v>
      </c>
      <c r="C29" s="286"/>
    </row>
    <row r="30" spans="1:3">
      <c r="A30" s="304">
        <v>19</v>
      </c>
      <c r="B30" s="305" t="s">
        <v>337</v>
      </c>
      <c r="C30" s="299">
        <f>C28+C29</f>
        <v>0</v>
      </c>
    </row>
    <row r="31" spans="1:3">
      <c r="A31" s="281" t="s">
        <v>338</v>
      </c>
      <c r="B31" s="282"/>
      <c r="C31" s="289"/>
    </row>
    <row r="32" spans="1:3" ht="22.8">
      <c r="A32" s="306" t="s">
        <v>339</v>
      </c>
      <c r="B32" s="291" t="s">
        <v>340</v>
      </c>
      <c r="C32" s="307"/>
    </row>
    <row r="33" spans="1:3">
      <c r="A33" s="306" t="s">
        <v>341</v>
      </c>
      <c r="B33" s="292" t="s">
        <v>342</v>
      </c>
      <c r="C33" s="307"/>
    </row>
    <row r="34" spans="1:3">
      <c r="A34" s="281" t="s">
        <v>343</v>
      </c>
      <c r="B34" s="282"/>
      <c r="C34" s="289"/>
    </row>
    <row r="35" spans="1:3">
      <c r="A35" s="308">
        <v>20</v>
      </c>
      <c r="B35" s="309" t="s">
        <v>344</v>
      </c>
      <c r="C35" s="299">
        <f>'1. key ratios '!C9</f>
        <v>4699748.9000000004</v>
      </c>
    </row>
    <row r="36" spans="1:3">
      <c r="A36" s="304">
        <v>21</v>
      </c>
      <c r="B36" s="305" t="s">
        <v>345</v>
      </c>
      <c r="C36" s="299">
        <f>C8+C18+C26+C30</f>
        <v>5280826.07</v>
      </c>
    </row>
    <row r="37" spans="1:3">
      <c r="A37" s="281" t="s">
        <v>346</v>
      </c>
      <c r="B37" s="282"/>
      <c r="C37" s="289"/>
    </row>
    <row r="38" spans="1:3">
      <c r="A38" s="304">
        <v>22</v>
      </c>
      <c r="B38" s="305" t="s">
        <v>346</v>
      </c>
      <c r="C38" s="756">
        <f t="shared" ref="C38" si="0">C35/C36</f>
        <v>0.88996472099297907</v>
      </c>
    </row>
    <row r="39" spans="1:3">
      <c r="A39" s="281" t="s">
        <v>347</v>
      </c>
      <c r="B39" s="282"/>
      <c r="C39" s="289"/>
    </row>
    <row r="40" spans="1:3">
      <c r="A40" s="310" t="s">
        <v>348</v>
      </c>
      <c r="B40" s="291" t="s">
        <v>349</v>
      </c>
      <c r="C40" s="307"/>
    </row>
    <row r="41" spans="1:3" ht="22.8">
      <c r="A41" s="311" t="s">
        <v>350</v>
      </c>
      <c r="B41" s="285" t="s">
        <v>351</v>
      </c>
      <c r="C41" s="307"/>
    </row>
    <row r="43" spans="1:3">
      <c r="B43" s="280"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J30" sqref="J30"/>
    </sheetView>
  </sheetViews>
  <sheetFormatPr defaultRowHeight="14.4"/>
  <cols>
    <col min="1" max="1" width="8.77734375" style="175"/>
    <col min="2" max="2" width="82.6640625" style="182" customWidth="1"/>
    <col min="3" max="7" width="17.5546875" style="175" customWidth="1"/>
  </cols>
  <sheetData>
    <row r="1" spans="1:7">
      <c r="A1" s="175" t="s">
        <v>30</v>
      </c>
      <c r="B1" s="3" t="str">
        <f>'Info '!C2</f>
        <v>JSC Pave Bank Georgia</v>
      </c>
    </row>
    <row r="2" spans="1:7">
      <c r="A2" s="175" t="s">
        <v>31</v>
      </c>
      <c r="B2" s="351">
        <f>'1. key ratios '!B2</f>
        <v>45382</v>
      </c>
    </row>
    <row r="4" spans="1:7" ht="15" thickBot="1">
      <c r="A4" s="175" t="s">
        <v>412</v>
      </c>
      <c r="B4" s="357" t="s">
        <v>373</v>
      </c>
    </row>
    <row r="5" spans="1:7">
      <c r="A5" s="358"/>
      <c r="B5" s="359"/>
      <c r="C5" s="655" t="s">
        <v>374</v>
      </c>
      <c r="D5" s="655"/>
      <c r="E5" s="655"/>
      <c r="F5" s="655"/>
      <c r="G5" s="656" t="s">
        <v>375</v>
      </c>
    </row>
    <row r="6" spans="1:7">
      <c r="A6" s="360"/>
      <c r="B6" s="361"/>
      <c r="C6" s="362" t="s">
        <v>376</v>
      </c>
      <c r="D6" s="362" t="s">
        <v>377</v>
      </c>
      <c r="E6" s="362" t="s">
        <v>378</v>
      </c>
      <c r="F6" s="362" t="s">
        <v>379</v>
      </c>
      <c r="G6" s="657"/>
    </row>
    <row r="7" spans="1:7">
      <c r="A7" s="363"/>
      <c r="B7" s="364" t="s">
        <v>380</v>
      </c>
      <c r="C7" s="365"/>
      <c r="D7" s="365"/>
      <c r="E7" s="365"/>
      <c r="F7" s="365"/>
      <c r="G7" s="366"/>
    </row>
    <row r="8" spans="1:7">
      <c r="A8" s="367">
        <v>1</v>
      </c>
      <c r="B8" s="368" t="s">
        <v>381</v>
      </c>
      <c r="C8" s="369">
        <f>SUM(C9:C10)</f>
        <v>4699748.9000000004</v>
      </c>
      <c r="D8" s="369">
        <f>SUM(D9:D10)</f>
        <v>0</v>
      </c>
      <c r="E8" s="369">
        <f>SUM(E9:E10)</f>
        <v>0</v>
      </c>
      <c r="F8" s="369">
        <f>SUM(F9:F10)</f>
        <v>0</v>
      </c>
      <c r="G8" s="370">
        <f>SUM(G9:G10)</f>
        <v>0</v>
      </c>
    </row>
    <row r="9" spans="1:7">
      <c r="A9" s="367">
        <v>2</v>
      </c>
      <c r="B9" s="371" t="s">
        <v>382</v>
      </c>
      <c r="C9" s="757">
        <v>4699748.9000000004</v>
      </c>
      <c r="D9" s="369"/>
      <c r="E9" s="369"/>
      <c r="F9" s="369"/>
      <c r="G9" s="370"/>
    </row>
    <row r="10" spans="1:7" ht="27.6">
      <c r="A10" s="367">
        <v>3</v>
      </c>
      <c r="B10" s="371" t="s">
        <v>383</v>
      </c>
      <c r="C10" s="372"/>
      <c r="D10" s="372"/>
      <c r="E10" s="372"/>
      <c r="F10" s="369"/>
      <c r="G10" s="370"/>
    </row>
    <row r="11" spans="1:7" ht="14.55" customHeight="1">
      <c r="A11" s="367">
        <v>4</v>
      </c>
      <c r="B11" s="368" t="s">
        <v>384</v>
      </c>
      <c r="C11" s="369">
        <f t="shared" ref="C11:F11" si="0">SUM(C12:C13)</f>
        <v>0</v>
      </c>
      <c r="D11" s="369">
        <f t="shared" si="0"/>
        <v>0</v>
      </c>
      <c r="E11" s="369">
        <f t="shared" si="0"/>
        <v>0</v>
      </c>
      <c r="F11" s="369">
        <f t="shared" si="0"/>
        <v>0</v>
      </c>
      <c r="G11" s="370">
        <f>SUM(G12:G13)</f>
        <v>0</v>
      </c>
    </row>
    <row r="12" spans="1:7">
      <c r="A12" s="367">
        <v>5</v>
      </c>
      <c r="B12" s="371" t="s">
        <v>385</v>
      </c>
      <c r="C12" s="369"/>
      <c r="D12" s="373"/>
      <c r="E12" s="369"/>
      <c r="F12" s="369"/>
      <c r="G12" s="370"/>
    </row>
    <row r="13" spans="1:7">
      <c r="A13" s="367">
        <v>6</v>
      </c>
      <c r="B13" s="371" t="s">
        <v>386</v>
      </c>
      <c r="C13" s="369"/>
      <c r="D13" s="373"/>
      <c r="E13" s="369"/>
      <c r="F13" s="369"/>
      <c r="G13" s="370"/>
    </row>
    <row r="14" spans="1:7">
      <c r="A14" s="367">
        <v>7</v>
      </c>
      <c r="B14" s="368" t="s">
        <v>387</v>
      </c>
      <c r="C14" s="369">
        <f t="shared" ref="C14:F14" si="1">SUM(C15:C16)</f>
        <v>0</v>
      </c>
      <c r="D14" s="369">
        <f t="shared" si="1"/>
        <v>0</v>
      </c>
      <c r="E14" s="369">
        <f t="shared" si="1"/>
        <v>0</v>
      </c>
      <c r="F14" s="369">
        <f t="shared" si="1"/>
        <v>0</v>
      </c>
      <c r="G14" s="370">
        <f>SUM(G15:G16)</f>
        <v>0</v>
      </c>
    </row>
    <row r="15" spans="1:7" ht="41.4">
      <c r="A15" s="367">
        <v>8</v>
      </c>
      <c r="B15" s="371" t="s">
        <v>388</v>
      </c>
      <c r="C15" s="369"/>
      <c r="D15" s="373"/>
      <c r="E15" s="369"/>
      <c r="F15" s="369"/>
      <c r="G15" s="370"/>
    </row>
    <row r="16" spans="1:7" ht="27.6">
      <c r="A16" s="367">
        <v>9</v>
      </c>
      <c r="B16" s="371" t="s">
        <v>389</v>
      </c>
      <c r="C16" s="369"/>
      <c r="D16" s="373"/>
      <c r="E16" s="369"/>
      <c r="F16" s="369"/>
      <c r="G16" s="370"/>
    </row>
    <row r="17" spans="1:7">
      <c r="A17" s="367">
        <v>10</v>
      </c>
      <c r="B17" s="368" t="s">
        <v>390</v>
      </c>
      <c r="C17" s="369"/>
      <c r="D17" s="373"/>
      <c r="E17" s="369"/>
      <c r="F17" s="369"/>
      <c r="G17" s="370"/>
    </row>
    <row r="18" spans="1:7">
      <c r="A18" s="367">
        <v>11</v>
      </c>
      <c r="B18" s="368" t="s">
        <v>391</v>
      </c>
      <c r="C18" s="369">
        <f>SUM(C19:C20)</f>
        <v>0</v>
      </c>
      <c r="D18" s="373">
        <f t="shared" ref="D18:G18" si="2">SUM(D19:D20)</f>
        <v>581077.17000000004</v>
      </c>
      <c r="E18" s="369">
        <f t="shared" si="2"/>
        <v>0</v>
      </c>
      <c r="F18" s="369">
        <f t="shared" si="2"/>
        <v>0</v>
      </c>
      <c r="G18" s="370">
        <f t="shared" si="2"/>
        <v>0</v>
      </c>
    </row>
    <row r="19" spans="1:7">
      <c r="A19" s="367">
        <v>12</v>
      </c>
      <c r="B19" s="371" t="s">
        <v>392</v>
      </c>
      <c r="C19" s="372"/>
      <c r="D19" s="373"/>
      <c r="E19" s="369"/>
      <c r="F19" s="369"/>
      <c r="G19" s="370"/>
    </row>
    <row r="20" spans="1:7">
      <c r="A20" s="367">
        <v>13</v>
      </c>
      <c r="B20" s="371" t="s">
        <v>393</v>
      </c>
      <c r="C20" s="369"/>
      <c r="D20" s="757">
        <v>581077.17000000004</v>
      </c>
      <c r="E20" s="369"/>
      <c r="F20" s="369"/>
      <c r="G20" s="370"/>
    </row>
    <row r="21" spans="1:7">
      <c r="A21" s="374">
        <v>14</v>
      </c>
      <c r="B21" s="375" t="s">
        <v>394</v>
      </c>
      <c r="C21" s="372"/>
      <c r="D21" s="372"/>
      <c r="E21" s="372"/>
      <c r="F21" s="372"/>
      <c r="G21" s="376">
        <f>SUM(G8,G11,G14,G17,G18)</f>
        <v>0</v>
      </c>
    </row>
    <row r="22" spans="1:7">
      <c r="A22" s="377"/>
      <c r="B22" s="378" t="s">
        <v>395</v>
      </c>
      <c r="C22" s="379"/>
      <c r="D22" s="380"/>
      <c r="E22" s="379"/>
      <c r="F22" s="379"/>
      <c r="G22" s="381"/>
    </row>
    <row r="23" spans="1:7">
      <c r="A23" s="367">
        <v>15</v>
      </c>
      <c r="B23" s="368" t="s">
        <v>396</v>
      </c>
      <c r="C23" s="382"/>
      <c r="D23" s="383"/>
      <c r="E23" s="382"/>
      <c r="F23" s="382"/>
      <c r="G23" s="370"/>
    </row>
    <row r="24" spans="1:7">
      <c r="A24" s="367">
        <v>16</v>
      </c>
      <c r="B24" s="368" t="s">
        <v>397</v>
      </c>
      <c r="C24" s="369">
        <f>SUM(C25:C27,C29,C31)</f>
        <v>0</v>
      </c>
      <c r="D24" s="373">
        <f t="shared" ref="D24:G24" si="3">SUM(D25:D27,D29,D31)</f>
        <v>5275784.5</v>
      </c>
      <c r="E24" s="369">
        <f t="shared" si="3"/>
        <v>0</v>
      </c>
      <c r="F24" s="369">
        <f t="shared" si="3"/>
        <v>0</v>
      </c>
      <c r="G24" s="370">
        <f t="shared" si="3"/>
        <v>0</v>
      </c>
    </row>
    <row r="25" spans="1:7">
      <c r="A25" s="367">
        <v>17</v>
      </c>
      <c r="B25" s="371" t="s">
        <v>398</v>
      </c>
      <c r="C25" s="369"/>
      <c r="D25" s="373"/>
      <c r="E25" s="369"/>
      <c r="F25" s="369"/>
      <c r="G25" s="370"/>
    </row>
    <row r="26" spans="1:7" ht="27.6">
      <c r="A26" s="367">
        <v>18</v>
      </c>
      <c r="B26" s="371" t="s">
        <v>399</v>
      </c>
      <c r="C26" s="369"/>
      <c r="D26" s="758">
        <v>5275784.5</v>
      </c>
      <c r="E26" s="369"/>
      <c r="F26" s="369"/>
      <c r="G26" s="370"/>
    </row>
    <row r="27" spans="1:7">
      <c r="A27" s="367">
        <v>19</v>
      </c>
      <c r="B27" s="371" t="s">
        <v>400</v>
      </c>
      <c r="C27" s="369"/>
      <c r="D27" s="373"/>
      <c r="E27" s="369"/>
      <c r="F27" s="369"/>
      <c r="G27" s="370"/>
    </row>
    <row r="28" spans="1:7">
      <c r="A28" s="367">
        <v>20</v>
      </c>
      <c r="B28" s="384" t="s">
        <v>401</v>
      </c>
      <c r="C28" s="369"/>
      <c r="D28" s="373"/>
      <c r="E28" s="369"/>
      <c r="F28" s="369"/>
      <c r="G28" s="370"/>
    </row>
    <row r="29" spans="1:7">
      <c r="A29" s="367">
        <v>21</v>
      </c>
      <c r="B29" s="371" t="s">
        <v>402</v>
      </c>
      <c r="C29" s="369"/>
      <c r="D29" s="373"/>
      <c r="E29" s="369"/>
      <c r="F29" s="369"/>
      <c r="G29" s="370"/>
    </row>
    <row r="30" spans="1:7">
      <c r="A30" s="367">
        <v>22</v>
      </c>
      <c r="B30" s="384" t="s">
        <v>401</v>
      </c>
      <c r="C30" s="369"/>
      <c r="D30" s="373"/>
      <c r="E30" s="369"/>
      <c r="F30" s="369"/>
      <c r="G30" s="370"/>
    </row>
    <row r="31" spans="1:7">
      <c r="A31" s="367">
        <v>23</v>
      </c>
      <c r="B31" s="371" t="s">
        <v>403</v>
      </c>
      <c r="C31" s="369"/>
      <c r="D31" s="373"/>
      <c r="E31" s="369"/>
      <c r="F31" s="369"/>
      <c r="G31" s="370"/>
    </row>
    <row r="32" spans="1:7">
      <c r="A32" s="367">
        <v>24</v>
      </c>
      <c r="B32" s="368" t="s">
        <v>404</v>
      </c>
      <c r="C32" s="369"/>
      <c r="D32" s="373"/>
      <c r="E32" s="369"/>
      <c r="F32" s="369"/>
      <c r="G32" s="370"/>
    </row>
    <row r="33" spans="1:7">
      <c r="A33" s="367">
        <v>25</v>
      </c>
      <c r="B33" s="368" t="s">
        <v>405</v>
      </c>
      <c r="C33" s="369">
        <f>SUM(C34:C35)</f>
        <v>0</v>
      </c>
      <c r="D33" s="369">
        <f>SUM(D34:D35)</f>
        <v>0</v>
      </c>
      <c r="E33" s="369">
        <f>SUM(E34:E35)</f>
        <v>0</v>
      </c>
      <c r="F33" s="369">
        <f>SUM(F34:F35)</f>
        <v>305041.57</v>
      </c>
      <c r="G33" s="370">
        <f>SUM(G34:G35)</f>
        <v>0</v>
      </c>
    </row>
    <row r="34" spans="1:7">
      <c r="A34" s="367">
        <v>26</v>
      </c>
      <c r="B34" s="371" t="s">
        <v>406</v>
      </c>
      <c r="C34" s="372"/>
      <c r="D34" s="373"/>
      <c r="E34" s="369"/>
      <c r="F34" s="369"/>
      <c r="G34" s="370"/>
    </row>
    <row r="35" spans="1:7">
      <c r="A35" s="367">
        <v>27</v>
      </c>
      <c r="B35" s="371" t="s">
        <v>407</v>
      </c>
      <c r="C35" s="369"/>
      <c r="D35" s="373"/>
      <c r="E35" s="369"/>
      <c r="F35" s="757">
        <v>305041.57</v>
      </c>
      <c r="G35" s="370"/>
    </row>
    <row r="36" spans="1:7">
      <c r="A36" s="367">
        <v>28</v>
      </c>
      <c r="B36" s="368" t="s">
        <v>408</v>
      </c>
      <c r="C36" s="369"/>
      <c r="D36" s="373"/>
      <c r="E36" s="369"/>
      <c r="F36" s="369"/>
      <c r="G36" s="370"/>
    </row>
    <row r="37" spans="1:7">
      <c r="A37" s="374">
        <v>29</v>
      </c>
      <c r="B37" s="375" t="s">
        <v>409</v>
      </c>
      <c r="C37" s="372"/>
      <c r="D37" s="372"/>
      <c r="E37" s="372"/>
      <c r="F37" s="372"/>
      <c r="G37" s="376">
        <f>SUM(G23:G24,G32:G33,G36)</f>
        <v>0</v>
      </c>
    </row>
    <row r="38" spans="1:7">
      <c r="A38" s="363"/>
      <c r="B38" s="385"/>
      <c r="C38" s="386"/>
      <c r="D38" s="386"/>
      <c r="E38" s="386"/>
      <c r="F38" s="386"/>
      <c r="G38" s="387"/>
    </row>
    <row r="39" spans="1:7" ht="15" thickBot="1">
      <c r="A39" s="388">
        <v>30</v>
      </c>
      <c r="B39" s="389" t="s">
        <v>410</v>
      </c>
      <c r="C39" s="244"/>
      <c r="D39" s="245"/>
      <c r="E39" s="245"/>
      <c r="F39" s="246"/>
      <c r="G39" s="390">
        <f>IFERROR(G21/G37,0)</f>
        <v>0</v>
      </c>
    </row>
    <row r="42" spans="1:7" ht="41.4">
      <c r="B42" s="182"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O35" sqref="O35"/>
    </sheetView>
  </sheetViews>
  <sheetFormatPr defaultColWidth="9.21875" defaultRowHeight="13.8"/>
  <cols>
    <col min="1" max="1" width="9.5546875" style="3" bestFit="1" customWidth="1"/>
    <col min="2" max="2" width="86" style="3" customWidth="1"/>
    <col min="3" max="3" width="12.77734375" style="3" customWidth="1"/>
    <col min="4" max="7" width="12.77734375" style="4" customWidth="1"/>
    <col min="8" max="8" width="6.77734375" style="5" customWidth="1"/>
    <col min="9" max="9" width="10.33203125" style="5" customWidth="1"/>
    <col min="10" max="10" width="8.77734375" style="5" customWidth="1"/>
    <col min="11" max="12" width="10.77734375" style="5" customWidth="1"/>
    <col min="13" max="13" width="6.77734375" style="5" customWidth="1"/>
    <col min="14" max="16384" width="9.21875" style="5"/>
  </cols>
  <sheetData>
    <row r="1" spans="1:12">
      <c r="A1" s="2" t="s">
        <v>30</v>
      </c>
      <c r="B1" s="3" t="str">
        <f>'Info '!C2</f>
        <v>JSC Pave Bank Georgia</v>
      </c>
    </row>
    <row r="2" spans="1:12">
      <c r="A2" s="2" t="s">
        <v>31</v>
      </c>
      <c r="B2" s="351">
        <v>45382</v>
      </c>
    </row>
    <row r="3" spans="1:12" ht="14.4" thickBot="1">
      <c r="A3" s="2"/>
    </row>
    <row r="4" spans="1:12" ht="15" customHeight="1" thickBot="1">
      <c r="A4" s="6" t="s">
        <v>93</v>
      </c>
      <c r="B4" s="7" t="s">
        <v>92</v>
      </c>
      <c r="C4" s="7"/>
      <c r="D4" s="597" t="s">
        <v>700</v>
      </c>
      <c r="E4" s="598"/>
      <c r="F4" s="598"/>
      <c r="G4" s="599"/>
      <c r="I4" s="600" t="s">
        <v>701</v>
      </c>
      <c r="J4" s="601"/>
      <c r="K4" s="601"/>
      <c r="L4" s="602"/>
    </row>
    <row r="5" spans="1:12" ht="26.4">
      <c r="A5" s="8" t="s">
        <v>6</v>
      </c>
      <c r="B5" s="9"/>
      <c r="C5" s="349" t="str">
        <f>INT((MONTH($B$2))/3)&amp;"Q"&amp;"-"&amp;YEAR($B$2)</f>
        <v>1Q-2024</v>
      </c>
      <c r="D5" s="349" t="str">
        <f>IF(INT(MONTH($B$2))=3, "4"&amp;"Q"&amp;"-"&amp;YEAR($B$2)-1, IF(INT(MONTH($B$2))=6, "1"&amp;"Q"&amp;"-"&amp;YEAR($B$2), IF(INT(MONTH($B$2))=9, "2"&amp;"Q"&amp;"-"&amp;YEAR($B$2),IF(INT(MONTH($B$2))=12, "3"&amp;"Q"&amp;"-"&amp;YEAR($B$2), 0))))</f>
        <v>4Q-2023</v>
      </c>
      <c r="E5" s="349" t="str">
        <f>IF(INT(MONTH($B$2))=3, "3"&amp;"Q"&amp;"-"&amp;YEAR($B$2)-1, IF(INT(MONTH($B$2))=6, "4"&amp;"Q"&amp;"-"&amp;YEAR($B$2)-1, IF(INT(MONTH($B$2))=9, "1"&amp;"Q"&amp;"-"&amp;YEAR($B$2),IF(INT(MONTH($B$2))=12, "2"&amp;"Q"&amp;"-"&amp;YEAR($B$2), 0))))</f>
        <v>3Q-2023</v>
      </c>
      <c r="F5" s="349" t="str">
        <f>IF(INT(MONTH($B$2))=3, "2"&amp;"Q"&amp;"-"&amp;YEAR($B$2)-1, IF(INT(MONTH($B$2))=6, "3"&amp;"Q"&amp;"-"&amp;YEAR($B$2)-1, IF(INT(MONTH($B$2))=9, "4"&amp;"Q"&amp;"-"&amp;YEAR($B$2)-1,IF(INT(MONTH($B$2))=12, "1"&amp;"Q"&amp;"-"&amp;YEAR($B$2), 0))))</f>
        <v>2Q-2023</v>
      </c>
      <c r="G5" s="350" t="str">
        <f>IF(INT(MONTH($B$2))=3, "1"&amp;"Q"&amp;"-"&amp;YEAR($B$2)-1, IF(INT(MONTH($B$2))=6, "2"&amp;"Q"&amp;"-"&amp;YEAR($B$2)-1, IF(INT(MONTH($B$2))=9, "3"&amp;"Q"&amp;"-"&amp;YEAR($B$2)-1,IF(INT(MONTH($B$2))=12, "4"&amp;"Q"&amp;"-"&amp;YEAR($B$2)-1, 0))))</f>
        <v>1Q-2023</v>
      </c>
      <c r="I5" s="579" t="str">
        <f>D5</f>
        <v>4Q-2023</v>
      </c>
      <c r="J5" s="349" t="str">
        <f t="shared" ref="J5:L5" si="0">E5</f>
        <v>3Q-2023</v>
      </c>
      <c r="K5" s="349" t="str">
        <f t="shared" si="0"/>
        <v>2Q-2023</v>
      </c>
      <c r="L5" s="350" t="str">
        <f t="shared" si="0"/>
        <v>1Q-2023</v>
      </c>
    </row>
    <row r="6" spans="1:12">
      <c r="B6" s="153" t="s">
        <v>91</v>
      </c>
      <c r="C6" s="352"/>
      <c r="D6" s="352"/>
      <c r="E6" s="352"/>
      <c r="F6" s="352"/>
      <c r="G6" s="353"/>
      <c r="I6" s="580"/>
      <c r="J6" s="352"/>
      <c r="K6" s="352"/>
      <c r="L6" s="353"/>
    </row>
    <row r="7" spans="1:12">
      <c r="A7" s="12"/>
      <c r="B7" s="154" t="s">
        <v>89</v>
      </c>
      <c r="C7" s="352"/>
      <c r="D7" s="352"/>
      <c r="E7" s="352"/>
      <c r="F7" s="352"/>
      <c r="G7" s="353"/>
      <c r="I7" s="580"/>
      <c r="J7" s="352"/>
      <c r="K7" s="352"/>
      <c r="L7" s="353"/>
    </row>
    <row r="8" spans="1:12">
      <c r="A8" s="8">
        <v>1</v>
      </c>
      <c r="B8" s="13" t="s">
        <v>363</v>
      </c>
      <c r="C8" s="725">
        <v>4699748.9000000004</v>
      </c>
      <c r="D8" s="14"/>
      <c r="E8" s="14"/>
      <c r="F8" s="14"/>
      <c r="G8" s="15"/>
      <c r="I8" s="581"/>
      <c r="J8" s="582"/>
      <c r="K8" s="582"/>
      <c r="L8" s="583"/>
    </row>
    <row r="9" spans="1:12">
      <c r="A9" s="8">
        <v>2</v>
      </c>
      <c r="B9" s="13" t="s">
        <v>364</v>
      </c>
      <c r="C9" s="725">
        <v>4699748.9000000004</v>
      </c>
      <c r="D9" s="14"/>
      <c r="E9" s="14"/>
      <c r="F9" s="14"/>
      <c r="G9" s="15"/>
      <c r="I9" s="581"/>
      <c r="J9" s="582"/>
      <c r="K9" s="582"/>
      <c r="L9" s="583"/>
    </row>
    <row r="10" spans="1:12">
      <c r="A10" s="8">
        <v>3</v>
      </c>
      <c r="B10" s="13" t="s">
        <v>142</v>
      </c>
      <c r="C10" s="725">
        <v>4699748.9000000004</v>
      </c>
      <c r="D10" s="14"/>
      <c r="E10" s="14"/>
      <c r="F10" s="14"/>
      <c r="G10" s="15"/>
      <c r="I10" s="581"/>
      <c r="J10" s="582"/>
      <c r="K10" s="582"/>
      <c r="L10" s="583"/>
    </row>
    <row r="11" spans="1:12">
      <c r="A11" s="8">
        <v>4</v>
      </c>
      <c r="B11" s="13" t="s">
        <v>366</v>
      </c>
      <c r="C11" s="725">
        <v>1566942.8614679112</v>
      </c>
      <c r="D11" s="14"/>
      <c r="E11" s="14"/>
      <c r="F11" s="14"/>
      <c r="G11" s="15"/>
      <c r="I11" s="581"/>
      <c r="J11" s="582"/>
      <c r="K11" s="582"/>
      <c r="L11" s="583"/>
    </row>
    <row r="12" spans="1:12">
      <c r="A12" s="8">
        <v>5</v>
      </c>
      <c r="B12" s="13" t="s">
        <v>367</v>
      </c>
      <c r="C12" s="725">
        <v>1808010.994001436</v>
      </c>
      <c r="D12" s="14"/>
      <c r="E12" s="14"/>
      <c r="F12" s="14"/>
      <c r="G12" s="15"/>
      <c r="I12" s="581"/>
      <c r="J12" s="582"/>
      <c r="K12" s="582"/>
      <c r="L12" s="583"/>
    </row>
    <row r="13" spans="1:12">
      <c r="A13" s="8">
        <v>6</v>
      </c>
      <c r="B13" s="13" t="s">
        <v>365</v>
      </c>
      <c r="C13" s="725">
        <v>2129435.1707128026</v>
      </c>
      <c r="D13" s="14"/>
      <c r="E13" s="14"/>
      <c r="F13" s="14"/>
      <c r="G13" s="15"/>
      <c r="I13" s="581"/>
      <c r="J13" s="582"/>
      <c r="K13" s="582"/>
      <c r="L13" s="583"/>
    </row>
    <row r="14" spans="1:12">
      <c r="A14" s="12"/>
      <c r="B14" s="153" t="s">
        <v>369</v>
      </c>
      <c r="C14" s="222"/>
      <c r="D14" s="352"/>
      <c r="E14" s="352"/>
      <c r="F14" s="352"/>
      <c r="G14" s="353"/>
      <c r="I14" s="580"/>
      <c r="J14" s="352"/>
      <c r="K14" s="352"/>
      <c r="L14" s="353"/>
    </row>
    <row r="15" spans="1:12" ht="15" customHeight="1">
      <c r="A15" s="8">
        <v>7</v>
      </c>
      <c r="B15" s="13" t="s">
        <v>368</v>
      </c>
      <c r="C15" s="726">
        <v>16071208.83556832</v>
      </c>
      <c r="D15" s="14"/>
      <c r="E15" s="14"/>
      <c r="F15" s="14"/>
      <c r="G15" s="15"/>
      <c r="I15" s="581"/>
      <c r="J15" s="582"/>
      <c r="K15" s="582"/>
      <c r="L15" s="583"/>
    </row>
    <row r="16" spans="1:12">
      <c r="A16" s="12"/>
      <c r="B16" s="153" t="s">
        <v>370</v>
      </c>
      <c r="C16" s="222"/>
      <c r="D16" s="352"/>
      <c r="E16" s="352"/>
      <c r="F16" s="352"/>
      <c r="G16" s="353"/>
      <c r="I16" s="580"/>
      <c r="J16" s="352"/>
      <c r="K16" s="352"/>
      <c r="L16" s="353"/>
    </row>
    <row r="17" spans="1:12">
      <c r="A17" s="8"/>
      <c r="B17" s="154" t="s">
        <v>354</v>
      </c>
      <c r="C17" s="222"/>
      <c r="D17" s="14"/>
      <c r="E17" s="14"/>
      <c r="F17" s="14"/>
      <c r="G17" s="15"/>
      <c r="I17" s="581"/>
      <c r="J17" s="582"/>
      <c r="K17" s="582"/>
      <c r="L17" s="583"/>
    </row>
    <row r="18" spans="1:12">
      <c r="A18" s="8">
        <v>8</v>
      </c>
      <c r="B18" s="13" t="s">
        <v>363</v>
      </c>
      <c r="C18" s="727">
        <v>0.29243281871856808</v>
      </c>
      <c r="D18" s="14"/>
      <c r="E18" s="14"/>
      <c r="F18" s="14"/>
      <c r="G18" s="15"/>
      <c r="I18" s="581"/>
      <c r="J18" s="582"/>
      <c r="K18" s="582"/>
      <c r="L18" s="583"/>
    </row>
    <row r="19" spans="1:12" ht="15" customHeight="1">
      <c r="A19" s="8">
        <v>9</v>
      </c>
      <c r="B19" s="13" t="s">
        <v>364</v>
      </c>
      <c r="C19" s="727">
        <v>0.29243281871856808</v>
      </c>
      <c r="D19" s="14"/>
      <c r="E19" s="14"/>
      <c r="F19" s="14"/>
      <c r="G19" s="15"/>
      <c r="I19" s="581"/>
      <c r="J19" s="582"/>
      <c r="K19" s="582"/>
      <c r="L19" s="583"/>
    </row>
    <row r="20" spans="1:12">
      <c r="A20" s="8">
        <v>10</v>
      </c>
      <c r="B20" s="13" t="s">
        <v>142</v>
      </c>
      <c r="C20" s="727">
        <v>0.29243281871856808</v>
      </c>
      <c r="D20" s="14"/>
      <c r="E20" s="14"/>
      <c r="F20" s="14"/>
      <c r="G20" s="15"/>
      <c r="I20" s="581"/>
      <c r="J20" s="582"/>
      <c r="K20" s="582"/>
      <c r="L20" s="583"/>
    </row>
    <row r="21" spans="1:12">
      <c r="A21" s="8">
        <v>11</v>
      </c>
      <c r="B21" s="13" t="s">
        <v>366</v>
      </c>
      <c r="C21" s="727">
        <v>9.7500000000000003E-2</v>
      </c>
      <c r="D21" s="14"/>
      <c r="E21" s="14"/>
      <c r="F21" s="14"/>
      <c r="G21" s="15"/>
      <c r="I21" s="581"/>
      <c r="J21" s="582"/>
      <c r="K21" s="582"/>
      <c r="L21" s="583"/>
    </row>
    <row r="22" spans="1:12">
      <c r="A22" s="8">
        <v>12</v>
      </c>
      <c r="B22" s="13" t="s">
        <v>367</v>
      </c>
      <c r="C22" s="727">
        <v>0.1125</v>
      </c>
      <c r="D22" s="14"/>
      <c r="E22" s="14"/>
      <c r="F22" s="14"/>
      <c r="G22" s="15"/>
      <c r="I22" s="581"/>
      <c r="J22" s="582"/>
      <c r="K22" s="582"/>
      <c r="L22" s="583"/>
    </row>
    <row r="23" spans="1:12">
      <c r="A23" s="8">
        <v>13</v>
      </c>
      <c r="B23" s="13" t="s">
        <v>365</v>
      </c>
      <c r="C23" s="727">
        <v>0.13250000000000001</v>
      </c>
      <c r="D23" s="14"/>
      <c r="E23" s="14"/>
      <c r="F23" s="14"/>
      <c r="G23" s="15"/>
      <c r="I23" s="581"/>
      <c r="J23" s="582"/>
      <c r="K23" s="582"/>
      <c r="L23" s="583"/>
    </row>
    <row r="24" spans="1:12">
      <c r="A24" s="12"/>
      <c r="B24" s="153" t="s">
        <v>88</v>
      </c>
      <c r="C24" s="222"/>
      <c r="D24" s="352"/>
      <c r="E24" s="352"/>
      <c r="F24" s="352"/>
      <c r="G24" s="353"/>
      <c r="I24" s="580"/>
      <c r="J24" s="352"/>
      <c r="K24" s="352"/>
      <c r="L24" s="353"/>
    </row>
    <row r="25" spans="1:12" ht="15" customHeight="1">
      <c r="A25" s="354">
        <v>14</v>
      </c>
      <c r="B25" s="13" t="s">
        <v>87</v>
      </c>
      <c r="C25" s="728">
        <v>6.5872647048621377E-2</v>
      </c>
      <c r="D25" s="16"/>
      <c r="E25" s="16"/>
      <c r="F25" s="16"/>
      <c r="G25" s="17"/>
      <c r="I25" s="584"/>
      <c r="J25" s="585"/>
      <c r="K25" s="585"/>
      <c r="L25" s="586"/>
    </row>
    <row r="26" spans="1:12">
      <c r="A26" s="354">
        <v>15</v>
      </c>
      <c r="B26" s="13" t="s">
        <v>86</v>
      </c>
      <c r="C26" s="728">
        <v>0</v>
      </c>
      <c r="D26" s="16"/>
      <c r="E26" s="16"/>
      <c r="F26" s="16"/>
      <c r="G26" s="17"/>
      <c r="I26" s="584"/>
      <c r="J26" s="585"/>
      <c r="K26" s="585"/>
      <c r="L26" s="586"/>
    </row>
    <row r="27" spans="1:12">
      <c r="A27" s="354">
        <v>16</v>
      </c>
      <c r="B27" s="13" t="s">
        <v>85</v>
      </c>
      <c r="C27" s="728">
        <v>-4.0411637828004447E-3</v>
      </c>
      <c r="D27" s="16"/>
      <c r="E27" s="16"/>
      <c r="F27" s="16"/>
      <c r="G27" s="17"/>
      <c r="I27" s="584"/>
      <c r="J27" s="585"/>
      <c r="K27" s="585"/>
      <c r="L27" s="586"/>
    </row>
    <row r="28" spans="1:12">
      <c r="A28" s="354">
        <v>17</v>
      </c>
      <c r="B28" s="13" t="s">
        <v>84</v>
      </c>
      <c r="C28" s="728">
        <v>6.5872647048621377E-2</v>
      </c>
      <c r="D28" s="16"/>
      <c r="E28" s="16"/>
      <c r="F28" s="16"/>
      <c r="G28" s="17"/>
      <c r="I28" s="584"/>
      <c r="J28" s="585"/>
      <c r="K28" s="585"/>
      <c r="L28" s="586"/>
    </row>
    <row r="29" spans="1:12">
      <c r="A29" s="354">
        <v>18</v>
      </c>
      <c r="B29" s="13" t="s">
        <v>166</v>
      </c>
      <c r="C29" s="728">
        <v>-4.0411637828004447E-3</v>
      </c>
      <c r="D29" s="16"/>
      <c r="E29" s="16"/>
      <c r="F29" s="16"/>
      <c r="G29" s="17"/>
      <c r="I29" s="584"/>
      <c r="J29" s="585"/>
      <c r="K29" s="585"/>
      <c r="L29" s="586"/>
    </row>
    <row r="30" spans="1:12">
      <c r="A30" s="354">
        <v>19</v>
      </c>
      <c r="B30" s="13" t="s">
        <v>167</v>
      </c>
      <c r="C30" s="728">
        <v>-4.4694917001941595E-3</v>
      </c>
      <c r="D30" s="16"/>
      <c r="E30" s="16"/>
      <c r="F30" s="16"/>
      <c r="G30" s="17"/>
      <c r="I30" s="584"/>
      <c r="J30" s="585"/>
      <c r="K30" s="585"/>
      <c r="L30" s="586"/>
    </row>
    <row r="31" spans="1:12">
      <c r="A31" s="12"/>
      <c r="B31" s="153" t="s">
        <v>229</v>
      </c>
      <c r="C31" s="222"/>
      <c r="D31" s="352"/>
      <c r="E31" s="352"/>
      <c r="F31" s="352"/>
      <c r="G31" s="353"/>
      <c r="I31" s="580"/>
      <c r="J31" s="352"/>
      <c r="K31" s="352"/>
      <c r="L31" s="353"/>
    </row>
    <row r="32" spans="1:12">
      <c r="A32" s="354">
        <v>20</v>
      </c>
      <c r="B32" s="13" t="s">
        <v>83</v>
      </c>
      <c r="C32" s="729">
        <v>0</v>
      </c>
      <c r="D32" s="16"/>
      <c r="E32" s="16"/>
      <c r="F32" s="16"/>
      <c r="G32" s="17"/>
      <c r="I32" s="584"/>
      <c r="J32" s="585"/>
      <c r="K32" s="585"/>
      <c r="L32" s="586"/>
    </row>
    <row r="33" spans="1:12" ht="15" customHeight="1">
      <c r="A33" s="354">
        <v>21</v>
      </c>
      <c r="B33" s="13" t="s">
        <v>712</v>
      </c>
      <c r="C33" s="729">
        <v>0</v>
      </c>
      <c r="D33" s="16"/>
      <c r="E33" s="16"/>
      <c r="F33" s="16"/>
      <c r="G33" s="17"/>
      <c r="I33" s="584"/>
      <c r="J33" s="585"/>
      <c r="K33" s="585"/>
      <c r="L33" s="586"/>
    </row>
    <row r="34" spans="1:12">
      <c r="A34" s="354">
        <v>22</v>
      </c>
      <c r="B34" s="13" t="s">
        <v>82</v>
      </c>
      <c r="C34" s="729">
        <v>0</v>
      </c>
      <c r="D34" s="16"/>
      <c r="E34" s="16"/>
      <c r="F34" s="16"/>
      <c r="G34" s="17"/>
      <c r="I34" s="584"/>
      <c r="J34" s="585"/>
      <c r="K34" s="585"/>
      <c r="L34" s="586"/>
    </row>
    <row r="35" spans="1:12" ht="15" customHeight="1">
      <c r="A35" s="354">
        <v>23</v>
      </c>
      <c r="B35" s="13" t="s">
        <v>81</v>
      </c>
      <c r="C35" s="729">
        <v>0</v>
      </c>
      <c r="D35" s="16"/>
      <c r="E35" s="16"/>
      <c r="F35" s="16"/>
      <c r="G35" s="17"/>
      <c r="I35" s="584"/>
      <c r="J35" s="585"/>
      <c r="K35" s="585"/>
      <c r="L35" s="586"/>
    </row>
    <row r="36" spans="1:12">
      <c r="A36" s="354">
        <v>24</v>
      </c>
      <c r="B36" s="13" t="s">
        <v>80</v>
      </c>
      <c r="C36" s="729">
        <v>0</v>
      </c>
      <c r="D36" s="16"/>
      <c r="E36" s="16"/>
      <c r="F36" s="16"/>
      <c r="G36" s="17"/>
      <c r="I36" s="584"/>
      <c r="J36" s="585"/>
      <c r="K36" s="585"/>
      <c r="L36" s="586"/>
    </row>
    <row r="37" spans="1:12" ht="15" customHeight="1">
      <c r="A37" s="12"/>
      <c r="B37" s="153" t="s">
        <v>230</v>
      </c>
      <c r="C37" s="222"/>
      <c r="D37" s="352"/>
      <c r="E37" s="352"/>
      <c r="F37" s="352"/>
      <c r="G37" s="353"/>
      <c r="I37" s="580"/>
      <c r="J37" s="352"/>
      <c r="K37" s="352"/>
      <c r="L37" s="353"/>
    </row>
    <row r="38" spans="1:12" ht="15" customHeight="1">
      <c r="A38" s="354">
        <v>25</v>
      </c>
      <c r="B38" s="13" t="s">
        <v>79</v>
      </c>
      <c r="C38" s="730">
        <v>0.94534114373501699</v>
      </c>
      <c r="D38" s="10"/>
      <c r="E38" s="10"/>
      <c r="F38" s="10"/>
      <c r="G38" s="11"/>
      <c r="I38" s="587"/>
      <c r="J38" s="588"/>
      <c r="K38" s="588"/>
      <c r="L38" s="589"/>
    </row>
    <row r="39" spans="1:12" ht="15" customHeight="1">
      <c r="A39" s="354">
        <v>26</v>
      </c>
      <c r="B39" s="13" t="s">
        <v>78</v>
      </c>
      <c r="C39" s="730">
        <v>1</v>
      </c>
      <c r="D39" s="10"/>
      <c r="E39" s="10"/>
      <c r="F39" s="10"/>
      <c r="G39" s="11"/>
      <c r="I39" s="587"/>
      <c r="J39" s="588"/>
      <c r="K39" s="588"/>
      <c r="L39" s="589"/>
    </row>
    <row r="40" spans="1:12" ht="15" customHeight="1">
      <c r="A40" s="354">
        <v>27</v>
      </c>
      <c r="B40" s="13" t="s">
        <v>77</v>
      </c>
      <c r="C40" s="731">
        <v>0</v>
      </c>
      <c r="D40" s="10"/>
      <c r="E40" s="10"/>
      <c r="F40" s="10"/>
      <c r="G40" s="11"/>
      <c r="I40" s="587"/>
      <c r="J40" s="588"/>
      <c r="K40" s="588"/>
      <c r="L40" s="589"/>
    </row>
    <row r="41" spans="1:12" ht="15" customHeight="1">
      <c r="A41" s="355"/>
      <c r="B41" s="153" t="s">
        <v>271</v>
      </c>
      <c r="C41" s="222"/>
      <c r="D41" s="352"/>
      <c r="E41" s="352"/>
      <c r="F41" s="352"/>
      <c r="G41" s="353"/>
      <c r="I41" s="580"/>
      <c r="J41" s="352"/>
      <c r="K41" s="352"/>
      <c r="L41" s="353"/>
    </row>
    <row r="42" spans="1:12">
      <c r="A42" s="354">
        <v>28</v>
      </c>
      <c r="B42" s="13" t="s">
        <v>254</v>
      </c>
      <c r="C42" s="732"/>
      <c r="D42" s="16"/>
      <c r="E42" s="16"/>
      <c r="F42" s="16"/>
      <c r="G42" s="17"/>
      <c r="I42" s="584"/>
      <c r="J42" s="585"/>
      <c r="K42" s="585"/>
      <c r="L42" s="586"/>
    </row>
    <row r="43" spans="1:12" ht="15" customHeight="1">
      <c r="A43" s="354">
        <v>29</v>
      </c>
      <c r="B43" s="13" t="s">
        <v>266</v>
      </c>
      <c r="C43" s="732"/>
      <c r="D43" s="16"/>
      <c r="E43" s="16"/>
      <c r="F43" s="16"/>
      <c r="G43" s="17"/>
      <c r="I43" s="584"/>
      <c r="J43" s="585"/>
      <c r="K43" s="585"/>
      <c r="L43" s="586"/>
    </row>
    <row r="44" spans="1:12" ht="15" customHeight="1">
      <c r="A44" s="391">
        <v>30</v>
      </c>
      <c r="B44" s="392" t="s">
        <v>255</v>
      </c>
      <c r="C44" s="732"/>
      <c r="D44" s="393"/>
      <c r="E44" s="393"/>
      <c r="F44" s="393"/>
      <c r="G44" s="394"/>
      <c r="I44" s="590"/>
      <c r="J44" s="591"/>
      <c r="K44" s="591"/>
      <c r="L44" s="394"/>
    </row>
    <row r="45" spans="1:12" ht="15" customHeight="1">
      <c r="A45" s="391"/>
      <c r="B45" s="153" t="s">
        <v>373</v>
      </c>
      <c r="C45" s="222"/>
      <c r="D45" s="393"/>
      <c r="E45" s="393"/>
      <c r="F45" s="393"/>
      <c r="G45" s="394"/>
      <c r="I45" s="590"/>
      <c r="J45" s="591"/>
      <c r="K45" s="591"/>
      <c r="L45" s="394"/>
    </row>
    <row r="46" spans="1:12" ht="15" customHeight="1">
      <c r="A46" s="391">
        <v>31</v>
      </c>
      <c r="B46" s="392" t="s">
        <v>380</v>
      </c>
      <c r="C46" s="733">
        <v>4699748.9000000004</v>
      </c>
      <c r="D46" s="393"/>
      <c r="E46" s="393"/>
      <c r="F46" s="393"/>
      <c r="G46" s="394"/>
      <c r="I46" s="590"/>
      <c r="J46" s="591"/>
      <c r="K46" s="591"/>
      <c r="L46" s="394"/>
    </row>
    <row r="47" spans="1:12" ht="15" customHeight="1">
      <c r="A47" s="391">
        <v>32</v>
      </c>
      <c r="B47" s="392" t="s">
        <v>395</v>
      </c>
      <c r="C47" s="733">
        <v>1096409.2449999999</v>
      </c>
      <c r="D47" s="393"/>
      <c r="E47" s="393"/>
      <c r="F47" s="393"/>
      <c r="G47" s="394"/>
      <c r="I47" s="590"/>
      <c r="J47" s="591"/>
      <c r="K47" s="591"/>
      <c r="L47" s="394"/>
    </row>
    <row r="48" spans="1:12" ht="14.4" thickBot="1">
      <c r="A48" s="356">
        <v>33</v>
      </c>
      <c r="B48" s="155" t="s">
        <v>413</v>
      </c>
      <c r="C48" s="734">
        <v>4.28649149159628</v>
      </c>
      <c r="D48" s="18"/>
      <c r="E48" s="18"/>
      <c r="F48" s="18"/>
      <c r="G48" s="19"/>
      <c r="I48" s="592"/>
      <c r="J48" s="18"/>
      <c r="K48" s="18"/>
      <c r="L48" s="19"/>
    </row>
    <row r="49" spans="1:2">
      <c r="A49" s="20"/>
    </row>
    <row r="50" spans="1:2" ht="39.6">
      <c r="B50" s="214" t="s">
        <v>709</v>
      </c>
    </row>
    <row r="51" spans="1:2" ht="52.8">
      <c r="B51" s="214" t="s">
        <v>270</v>
      </c>
    </row>
    <row r="53" spans="1:2" ht="14.4">
      <c r="B53" s="213"/>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E33" sqref="E33"/>
    </sheetView>
  </sheetViews>
  <sheetFormatPr defaultColWidth="9.21875" defaultRowHeight="12"/>
  <cols>
    <col min="1" max="1" width="11.77734375" style="397" bestFit="1" customWidth="1"/>
    <col min="2" max="2" width="105.21875" style="397" bestFit="1" customWidth="1"/>
    <col min="3" max="3" width="13.77734375" style="397" bestFit="1" customWidth="1"/>
    <col min="4" max="4" width="8.77734375" style="397" bestFit="1" customWidth="1"/>
    <col min="5" max="5" width="17.33203125" style="397" bestFit="1" customWidth="1"/>
    <col min="6" max="6" width="8.77734375" style="397" bestFit="1" customWidth="1"/>
    <col min="7" max="7" width="30.44140625" style="397" customWidth="1"/>
    <col min="8" max="8" width="5.109375" style="397" bestFit="1" customWidth="1"/>
    <col min="9" max="16384" width="9.21875" style="397"/>
  </cols>
  <sheetData>
    <row r="1" spans="1:8" ht="13.8">
      <c r="A1" s="395" t="s">
        <v>30</v>
      </c>
      <c r="B1" s="486" t="str">
        <f>'Info '!C2</f>
        <v>JSC Pave Bank Georgia</v>
      </c>
    </row>
    <row r="2" spans="1:8">
      <c r="A2" s="395" t="s">
        <v>31</v>
      </c>
      <c r="B2" s="485">
        <f>'1. key ratios '!B2</f>
        <v>45382</v>
      </c>
    </row>
    <row r="3" spans="1:8">
      <c r="A3" s="396" t="s">
        <v>416</v>
      </c>
    </row>
    <row r="5" spans="1:8" ht="12" customHeight="1">
      <c r="A5" s="658" t="s">
        <v>417</v>
      </c>
      <c r="B5" s="659"/>
      <c r="C5" s="664" t="s">
        <v>418</v>
      </c>
      <c r="D5" s="665"/>
      <c r="E5" s="665"/>
      <c r="F5" s="665"/>
      <c r="G5" s="665"/>
      <c r="H5" s="666"/>
    </row>
    <row r="6" spans="1:8">
      <c r="A6" s="660"/>
      <c r="B6" s="661"/>
      <c r="C6" s="667"/>
      <c r="D6" s="668"/>
      <c r="E6" s="668"/>
      <c r="F6" s="668"/>
      <c r="G6" s="668"/>
      <c r="H6" s="669"/>
    </row>
    <row r="7" spans="1:8">
      <c r="A7" s="662"/>
      <c r="B7" s="663"/>
      <c r="C7" s="484" t="s">
        <v>419</v>
      </c>
      <c r="D7" s="484" t="s">
        <v>420</v>
      </c>
      <c r="E7" s="484" t="s">
        <v>421</v>
      </c>
      <c r="F7" s="484" t="s">
        <v>422</v>
      </c>
      <c r="G7" s="484" t="s">
        <v>423</v>
      </c>
      <c r="H7" s="484" t="s">
        <v>64</v>
      </c>
    </row>
    <row r="8" spans="1:8">
      <c r="A8" s="480">
        <v>1</v>
      </c>
      <c r="B8" s="479" t="s">
        <v>51</v>
      </c>
      <c r="C8" s="477"/>
      <c r="D8" s="477"/>
      <c r="E8" s="477"/>
      <c r="F8" s="477"/>
      <c r="G8" s="477"/>
      <c r="H8" s="477">
        <f t="shared" ref="H8:H21" si="0">SUM(C8:G8)</f>
        <v>0</v>
      </c>
    </row>
    <row r="9" spans="1:8">
      <c r="A9" s="480">
        <v>2</v>
      </c>
      <c r="B9" s="479" t="s">
        <v>52</v>
      </c>
      <c r="C9" s="477"/>
      <c r="D9" s="477"/>
      <c r="E9" s="477"/>
      <c r="F9" s="477"/>
      <c r="G9" s="477"/>
      <c r="H9" s="477">
        <f t="shared" si="0"/>
        <v>0</v>
      </c>
    </row>
    <row r="10" spans="1:8">
      <c r="A10" s="480">
        <v>3</v>
      </c>
      <c r="B10" s="479" t="s">
        <v>164</v>
      </c>
      <c r="C10" s="477"/>
      <c r="D10" s="477"/>
      <c r="E10" s="477"/>
      <c r="F10" s="477"/>
      <c r="G10" s="477"/>
      <c r="H10" s="477">
        <f t="shared" si="0"/>
        <v>0</v>
      </c>
    </row>
    <row r="11" spans="1:8">
      <c r="A11" s="480">
        <v>4</v>
      </c>
      <c r="B11" s="479" t="s">
        <v>53</v>
      </c>
      <c r="C11" s="477"/>
      <c r="D11" s="477"/>
      <c r="E11" s="477"/>
      <c r="F11" s="477"/>
      <c r="G11" s="477"/>
      <c r="H11" s="477">
        <f t="shared" si="0"/>
        <v>0</v>
      </c>
    </row>
    <row r="12" spans="1:8">
      <c r="A12" s="480">
        <v>5</v>
      </c>
      <c r="B12" s="479" t="s">
        <v>54</v>
      </c>
      <c r="C12" s="477"/>
      <c r="D12" s="477"/>
      <c r="E12" s="477"/>
      <c r="F12" s="477"/>
      <c r="G12" s="477"/>
      <c r="H12" s="477">
        <f t="shared" si="0"/>
        <v>0</v>
      </c>
    </row>
    <row r="13" spans="1:8">
      <c r="A13" s="480">
        <v>6</v>
      </c>
      <c r="B13" s="479" t="s">
        <v>55</v>
      </c>
      <c r="C13" s="477"/>
      <c r="D13" s="477"/>
      <c r="E13" s="477"/>
      <c r="F13" s="477"/>
      <c r="G13" s="477"/>
      <c r="H13" s="477">
        <f t="shared" si="0"/>
        <v>0</v>
      </c>
    </row>
    <row r="14" spans="1:8">
      <c r="A14" s="480">
        <v>7</v>
      </c>
      <c r="B14" s="479" t="s">
        <v>56</v>
      </c>
      <c r="C14" s="477"/>
      <c r="D14" s="477"/>
      <c r="E14" s="477"/>
      <c r="F14" s="477"/>
      <c r="G14" s="477"/>
      <c r="H14" s="477">
        <f t="shared" si="0"/>
        <v>0</v>
      </c>
    </row>
    <row r="15" spans="1:8">
      <c r="A15" s="480">
        <v>8</v>
      </c>
      <c r="B15" s="481" t="s">
        <v>57</v>
      </c>
      <c r="C15" s="477"/>
      <c r="D15" s="477"/>
      <c r="E15" s="477"/>
      <c r="F15" s="477"/>
      <c r="G15" s="477"/>
      <c r="H15" s="477">
        <f t="shared" si="0"/>
        <v>0</v>
      </c>
    </row>
    <row r="16" spans="1:8">
      <c r="A16" s="480">
        <v>9</v>
      </c>
      <c r="B16" s="479" t="s">
        <v>58</v>
      </c>
      <c r="C16" s="477"/>
      <c r="D16" s="477"/>
      <c r="E16" s="477"/>
      <c r="F16" s="477"/>
      <c r="G16" s="477"/>
      <c r="H16" s="477">
        <f t="shared" si="0"/>
        <v>0</v>
      </c>
    </row>
    <row r="17" spans="1:8">
      <c r="A17" s="480">
        <v>10</v>
      </c>
      <c r="B17" s="483" t="s">
        <v>431</v>
      </c>
      <c r="C17" s="477"/>
      <c r="D17" s="477"/>
      <c r="E17" s="477"/>
      <c r="F17" s="477"/>
      <c r="G17" s="477"/>
      <c r="H17" s="477">
        <f t="shared" si="0"/>
        <v>0</v>
      </c>
    </row>
    <row r="18" spans="1:8">
      <c r="A18" s="480">
        <v>11</v>
      </c>
      <c r="B18" s="479" t="s">
        <v>60</v>
      </c>
      <c r="C18" s="477"/>
      <c r="D18" s="477"/>
      <c r="E18" s="477"/>
      <c r="F18" s="477"/>
      <c r="G18" s="477"/>
      <c r="H18" s="477">
        <f t="shared" si="0"/>
        <v>0</v>
      </c>
    </row>
    <row r="19" spans="1:8">
      <c r="A19" s="480">
        <v>12</v>
      </c>
      <c r="B19" s="479" t="s">
        <v>61</v>
      </c>
      <c r="C19" s="477"/>
      <c r="D19" s="477"/>
      <c r="E19" s="477"/>
      <c r="F19" s="477"/>
      <c r="G19" s="477"/>
      <c r="H19" s="477">
        <f t="shared" si="0"/>
        <v>0</v>
      </c>
    </row>
    <row r="20" spans="1:8">
      <c r="A20" s="482">
        <v>13</v>
      </c>
      <c r="B20" s="481" t="s">
        <v>144</v>
      </c>
      <c r="C20" s="477"/>
      <c r="D20" s="477"/>
      <c r="E20" s="477"/>
      <c r="F20" s="477"/>
      <c r="G20" s="477"/>
      <c r="H20" s="477">
        <f t="shared" si="0"/>
        <v>0</v>
      </c>
    </row>
    <row r="21" spans="1:8">
      <c r="A21" s="480">
        <v>14</v>
      </c>
      <c r="B21" s="479" t="s">
        <v>63</v>
      </c>
      <c r="C21" s="477"/>
      <c r="D21" s="477"/>
      <c r="E21" s="477"/>
      <c r="F21" s="477"/>
      <c r="G21" s="477"/>
      <c r="H21" s="477">
        <f t="shared" si="0"/>
        <v>0</v>
      </c>
    </row>
    <row r="22" spans="1:8">
      <c r="A22" s="478">
        <v>15</v>
      </c>
      <c r="B22" s="477" t="s">
        <v>64</v>
      </c>
      <c r="C22" s="477">
        <f>SUM(C18:C21)+SUM(C8:C16)</f>
        <v>0</v>
      </c>
      <c r="D22" s="477">
        <f t="shared" ref="D22:H22" si="1">SUM(D18:D21)+SUM(D8:D16)</f>
        <v>0</v>
      </c>
      <c r="E22" s="477">
        <f t="shared" si="1"/>
        <v>0</v>
      </c>
      <c r="F22" s="477">
        <f t="shared" si="1"/>
        <v>0</v>
      </c>
      <c r="G22" s="477">
        <f t="shared" si="1"/>
        <v>0</v>
      </c>
      <c r="H22" s="477">
        <f t="shared" si="1"/>
        <v>0</v>
      </c>
    </row>
    <row r="26" spans="1:8" ht="24">
      <c r="B26" s="400"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B26" sqref="B26"/>
    </sheetView>
  </sheetViews>
  <sheetFormatPr defaultColWidth="9.21875" defaultRowHeight="12"/>
  <cols>
    <col min="1" max="1" width="11.77734375" style="487" bestFit="1" customWidth="1"/>
    <col min="2" max="2" width="86.77734375" style="397" customWidth="1"/>
    <col min="3" max="4" width="31.5546875" style="397" customWidth="1"/>
    <col min="5" max="5" width="15.109375" style="397" bestFit="1" customWidth="1"/>
    <col min="6" max="6" width="11.77734375" style="397" bestFit="1" customWidth="1"/>
    <col min="7" max="7" width="21.5546875" style="397" bestFit="1" customWidth="1"/>
    <col min="8" max="8" width="41.44140625" style="397" customWidth="1"/>
    <col min="9" max="16384" width="9.21875" style="397"/>
  </cols>
  <sheetData>
    <row r="1" spans="1:8" ht="13.8">
      <c r="A1" s="395" t="s">
        <v>30</v>
      </c>
      <c r="B1" s="486" t="str">
        <f>'Info '!C2</f>
        <v>JSC Pave Bank Georgia</v>
      </c>
      <c r="C1" s="500"/>
      <c r="D1" s="500"/>
      <c r="E1" s="500"/>
      <c r="F1" s="500"/>
      <c r="G1" s="500"/>
      <c r="H1" s="500"/>
    </row>
    <row r="2" spans="1:8">
      <c r="A2" s="395" t="s">
        <v>31</v>
      </c>
      <c r="B2" s="485">
        <f>'1. key ratios '!B2</f>
        <v>45382</v>
      </c>
      <c r="C2" s="500"/>
      <c r="D2" s="500"/>
      <c r="E2" s="500"/>
      <c r="F2" s="500"/>
      <c r="G2" s="500"/>
      <c r="H2" s="500"/>
    </row>
    <row r="3" spans="1:8">
      <c r="A3" s="396" t="s">
        <v>424</v>
      </c>
      <c r="B3" s="500"/>
      <c r="C3" s="500"/>
      <c r="D3" s="500"/>
      <c r="E3" s="500"/>
      <c r="F3" s="500"/>
      <c r="G3" s="500"/>
      <c r="H3" s="500"/>
    </row>
    <row r="4" spans="1:8">
      <c r="A4" s="501"/>
      <c r="B4" s="500"/>
      <c r="C4" s="499" t="s">
        <v>0</v>
      </c>
      <c r="D4" s="499" t="s">
        <v>1</v>
      </c>
      <c r="E4" s="499" t="s">
        <v>2</v>
      </c>
      <c r="F4" s="499" t="s">
        <v>3</v>
      </c>
      <c r="G4" s="499" t="s">
        <v>4</v>
      </c>
      <c r="H4" s="499" t="s">
        <v>5</v>
      </c>
    </row>
    <row r="5" spans="1:8" ht="34.049999999999997" customHeight="1">
      <c r="A5" s="658" t="s">
        <v>425</v>
      </c>
      <c r="B5" s="659"/>
      <c r="C5" s="672" t="s">
        <v>426</v>
      </c>
      <c r="D5" s="672"/>
      <c r="E5" s="672" t="s">
        <v>663</v>
      </c>
      <c r="F5" s="670" t="s">
        <v>427</v>
      </c>
      <c r="G5" s="670" t="s">
        <v>428</v>
      </c>
      <c r="H5" s="497" t="s">
        <v>662</v>
      </c>
    </row>
    <row r="6" spans="1:8" ht="24">
      <c r="A6" s="662"/>
      <c r="B6" s="663"/>
      <c r="C6" s="498" t="s">
        <v>429</v>
      </c>
      <c r="D6" s="498" t="s">
        <v>430</v>
      </c>
      <c r="E6" s="672"/>
      <c r="F6" s="671"/>
      <c r="G6" s="671"/>
      <c r="H6" s="497" t="s">
        <v>661</v>
      </c>
    </row>
    <row r="7" spans="1:8">
      <c r="A7" s="495">
        <v>1</v>
      </c>
      <c r="B7" s="479" t="s">
        <v>51</v>
      </c>
      <c r="C7" s="489"/>
      <c r="D7" s="489"/>
      <c r="E7" s="489"/>
      <c r="F7" s="489"/>
      <c r="G7" s="489"/>
      <c r="H7" s="488">
        <f>C7+D7-E7-F7</f>
        <v>0</v>
      </c>
    </row>
    <row r="8" spans="1:8">
      <c r="A8" s="495">
        <v>2</v>
      </c>
      <c r="B8" s="479" t="s">
        <v>52</v>
      </c>
      <c r="C8" s="489"/>
      <c r="D8" s="489"/>
      <c r="E8" s="489"/>
      <c r="F8" s="489"/>
      <c r="G8" s="489"/>
      <c r="H8" s="488">
        <f t="shared" ref="H8:H20" si="0">C8+D8-E8-F8</f>
        <v>0</v>
      </c>
    </row>
    <row r="9" spans="1:8">
      <c r="A9" s="495">
        <v>3</v>
      </c>
      <c r="B9" s="479" t="s">
        <v>164</v>
      </c>
      <c r="C9" s="489"/>
      <c r="D9" s="489"/>
      <c r="E9" s="489"/>
      <c r="F9" s="489"/>
      <c r="G9" s="489"/>
      <c r="H9" s="488">
        <f t="shared" si="0"/>
        <v>0</v>
      </c>
    </row>
    <row r="10" spans="1:8">
      <c r="A10" s="495">
        <v>4</v>
      </c>
      <c r="B10" s="479" t="s">
        <v>53</v>
      </c>
      <c r="C10" s="489"/>
      <c r="D10" s="489"/>
      <c r="E10" s="489"/>
      <c r="F10" s="489"/>
      <c r="G10" s="489"/>
      <c r="H10" s="488">
        <f t="shared" si="0"/>
        <v>0</v>
      </c>
    </row>
    <row r="11" spans="1:8">
      <c r="A11" s="495">
        <v>5</v>
      </c>
      <c r="B11" s="479" t="s">
        <v>54</v>
      </c>
      <c r="C11" s="489"/>
      <c r="D11" s="489"/>
      <c r="E11" s="489"/>
      <c r="F11" s="489"/>
      <c r="G11" s="489"/>
      <c r="H11" s="488">
        <f t="shared" si="0"/>
        <v>0</v>
      </c>
    </row>
    <row r="12" spans="1:8">
      <c r="A12" s="495">
        <v>6</v>
      </c>
      <c r="B12" s="479" t="s">
        <v>55</v>
      </c>
      <c r="C12" s="489"/>
      <c r="D12" s="489"/>
      <c r="E12" s="489"/>
      <c r="F12" s="489"/>
      <c r="G12" s="489"/>
      <c r="H12" s="488">
        <f t="shared" si="0"/>
        <v>0</v>
      </c>
    </row>
    <row r="13" spans="1:8">
      <c r="A13" s="495">
        <v>7</v>
      </c>
      <c r="B13" s="479" t="s">
        <v>56</v>
      </c>
      <c r="C13" s="489"/>
      <c r="D13" s="489"/>
      <c r="E13" s="489"/>
      <c r="F13" s="489"/>
      <c r="G13" s="489"/>
      <c r="H13" s="488">
        <f t="shared" si="0"/>
        <v>0</v>
      </c>
    </row>
    <row r="14" spans="1:8">
      <c r="A14" s="495">
        <v>8</v>
      </c>
      <c r="B14" s="481" t="s">
        <v>57</v>
      </c>
      <c r="C14" s="489"/>
      <c r="D14" s="489"/>
      <c r="E14" s="489"/>
      <c r="F14" s="489"/>
      <c r="G14" s="489"/>
      <c r="H14" s="488">
        <f t="shared" si="0"/>
        <v>0</v>
      </c>
    </row>
    <row r="15" spans="1:8">
      <c r="A15" s="495">
        <v>9</v>
      </c>
      <c r="B15" s="479" t="s">
        <v>58</v>
      </c>
      <c r="C15" s="489"/>
      <c r="D15" s="489"/>
      <c r="E15" s="489"/>
      <c r="F15" s="489"/>
      <c r="G15" s="489"/>
      <c r="H15" s="488">
        <f t="shared" si="0"/>
        <v>0</v>
      </c>
    </row>
    <row r="16" spans="1:8">
      <c r="A16" s="495">
        <v>10</v>
      </c>
      <c r="B16" s="483" t="s">
        <v>431</v>
      </c>
      <c r="C16" s="489"/>
      <c r="D16" s="489"/>
      <c r="E16" s="489"/>
      <c r="F16" s="489"/>
      <c r="G16" s="489"/>
      <c r="H16" s="488">
        <f t="shared" si="0"/>
        <v>0</v>
      </c>
    </row>
    <row r="17" spans="1:8">
      <c r="A17" s="495">
        <v>11</v>
      </c>
      <c r="B17" s="479" t="s">
        <v>60</v>
      </c>
      <c r="C17" s="489"/>
      <c r="D17" s="489"/>
      <c r="E17" s="489"/>
      <c r="F17" s="489"/>
      <c r="G17" s="489"/>
      <c r="H17" s="488">
        <f t="shared" si="0"/>
        <v>0</v>
      </c>
    </row>
    <row r="18" spans="1:8">
      <c r="A18" s="495">
        <v>12</v>
      </c>
      <c r="B18" s="479" t="s">
        <v>61</v>
      </c>
      <c r="C18" s="489"/>
      <c r="D18" s="489"/>
      <c r="E18" s="489"/>
      <c r="F18" s="489"/>
      <c r="G18" s="489"/>
      <c r="H18" s="488">
        <f t="shared" si="0"/>
        <v>0</v>
      </c>
    </row>
    <row r="19" spans="1:8">
      <c r="A19" s="496">
        <v>13</v>
      </c>
      <c r="B19" s="481" t="s">
        <v>144</v>
      </c>
      <c r="C19" s="489"/>
      <c r="D19" s="489"/>
      <c r="E19" s="489"/>
      <c r="F19" s="489"/>
      <c r="G19" s="489"/>
      <c r="H19" s="488">
        <f t="shared" si="0"/>
        <v>0</v>
      </c>
    </row>
    <row r="20" spans="1:8">
      <c r="A20" s="495">
        <v>14</v>
      </c>
      <c r="B20" s="479" t="s">
        <v>63</v>
      </c>
      <c r="C20" s="489"/>
      <c r="D20" s="489"/>
      <c r="E20" s="489"/>
      <c r="F20" s="489"/>
      <c r="G20" s="489"/>
      <c r="H20" s="488">
        <f t="shared" si="0"/>
        <v>0</v>
      </c>
    </row>
    <row r="21" spans="1:8" s="492" customFormat="1">
      <c r="A21" s="494">
        <v>15</v>
      </c>
      <c r="B21" s="493" t="s">
        <v>64</v>
      </c>
      <c r="C21" s="493">
        <f t="shared" ref="C21:H21" si="1">SUM(C7:C15)+SUM(C17:C20)</f>
        <v>0</v>
      </c>
      <c r="D21" s="493">
        <f t="shared" si="1"/>
        <v>0</v>
      </c>
      <c r="E21" s="493">
        <f t="shared" si="1"/>
        <v>0</v>
      </c>
      <c r="F21" s="493">
        <f t="shared" si="1"/>
        <v>0</v>
      </c>
      <c r="G21" s="493">
        <f t="shared" si="1"/>
        <v>0</v>
      </c>
      <c r="H21" s="488">
        <f t="shared" si="1"/>
        <v>0</v>
      </c>
    </row>
    <row r="22" spans="1:8">
      <c r="A22" s="491">
        <v>16</v>
      </c>
      <c r="B22" s="490" t="s">
        <v>432</v>
      </c>
      <c r="C22" s="489"/>
      <c r="D22" s="489"/>
      <c r="E22" s="489"/>
      <c r="F22" s="489"/>
      <c r="G22" s="489"/>
      <c r="H22" s="488">
        <f>C22+D22-E22-F22</f>
        <v>0</v>
      </c>
    </row>
    <row r="23" spans="1:8">
      <c r="A23" s="491">
        <v>17</v>
      </c>
      <c r="B23" s="490" t="s">
        <v>433</v>
      </c>
      <c r="C23" s="489"/>
      <c r="D23" s="489"/>
      <c r="E23" s="489"/>
      <c r="F23" s="489"/>
      <c r="G23" s="489"/>
      <c r="H23" s="488">
        <f>C23+D23-E23-F23</f>
        <v>0</v>
      </c>
    </row>
    <row r="26" spans="1:8" ht="42.45" customHeight="1">
      <c r="B26" s="400"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zoomScaleNormal="100" workbookViewId="0">
      <selection activeCell="B1" sqref="B1:B2"/>
    </sheetView>
  </sheetViews>
  <sheetFormatPr defaultColWidth="9.21875" defaultRowHeight="12"/>
  <cols>
    <col min="1" max="1" width="11" style="397" bestFit="1" customWidth="1"/>
    <col min="2" max="2" width="93.44140625" style="397" customWidth="1"/>
    <col min="3" max="4" width="35" style="397" customWidth="1"/>
    <col min="5" max="5" width="15.109375" style="397" bestFit="1" customWidth="1"/>
    <col min="6" max="6" width="11.77734375" style="397" bestFit="1" customWidth="1"/>
    <col min="7" max="7" width="22" style="397" customWidth="1"/>
    <col min="8" max="8" width="19.88671875" style="397" customWidth="1"/>
    <col min="9" max="16384" width="9.21875" style="397"/>
  </cols>
  <sheetData>
    <row r="1" spans="1:8" ht="13.8">
      <c r="A1" s="395" t="s">
        <v>30</v>
      </c>
      <c r="B1" s="486" t="str">
        <f>'Info '!C2</f>
        <v>JSC Pave Bank Georgia</v>
      </c>
      <c r="C1" s="500"/>
      <c r="D1" s="500"/>
      <c r="E1" s="500"/>
      <c r="F1" s="500"/>
      <c r="G1" s="500"/>
      <c r="H1" s="500"/>
    </row>
    <row r="2" spans="1:8">
      <c r="A2" s="395" t="s">
        <v>31</v>
      </c>
      <c r="B2" s="485">
        <f>'1. key ratios '!B2</f>
        <v>45382</v>
      </c>
      <c r="C2" s="500"/>
      <c r="D2" s="500"/>
      <c r="E2" s="500"/>
      <c r="F2" s="500"/>
      <c r="G2" s="500"/>
      <c r="H2" s="500"/>
    </row>
    <row r="3" spans="1:8">
      <c r="A3" s="396" t="s">
        <v>434</v>
      </c>
      <c r="B3" s="500"/>
      <c r="C3" s="500"/>
      <c r="D3" s="500"/>
      <c r="E3" s="500"/>
      <c r="F3" s="500"/>
      <c r="G3" s="500"/>
      <c r="H3" s="500"/>
    </row>
    <row r="4" spans="1:8">
      <c r="A4" s="501"/>
      <c r="B4" s="500"/>
      <c r="C4" s="499" t="s">
        <v>0</v>
      </c>
      <c r="D4" s="499" t="s">
        <v>1</v>
      </c>
      <c r="E4" s="499" t="s">
        <v>2</v>
      </c>
      <c r="F4" s="499" t="s">
        <v>3</v>
      </c>
      <c r="G4" s="499" t="s">
        <v>4</v>
      </c>
      <c r="H4" s="499" t="s">
        <v>5</v>
      </c>
    </row>
    <row r="5" spans="1:8" ht="41.55" customHeight="1">
      <c r="A5" s="658" t="s">
        <v>425</v>
      </c>
      <c r="B5" s="659"/>
      <c r="C5" s="672" t="s">
        <v>426</v>
      </c>
      <c r="D5" s="672"/>
      <c r="E5" s="672" t="s">
        <v>663</v>
      </c>
      <c r="F5" s="670" t="s">
        <v>427</v>
      </c>
      <c r="G5" s="670" t="s">
        <v>428</v>
      </c>
      <c r="H5" s="497" t="s">
        <v>662</v>
      </c>
    </row>
    <row r="6" spans="1:8" ht="24">
      <c r="A6" s="662"/>
      <c r="B6" s="663"/>
      <c r="C6" s="498" t="s">
        <v>429</v>
      </c>
      <c r="D6" s="498" t="s">
        <v>430</v>
      </c>
      <c r="E6" s="672"/>
      <c r="F6" s="671"/>
      <c r="G6" s="671"/>
      <c r="H6" s="497" t="s">
        <v>661</v>
      </c>
    </row>
    <row r="7" spans="1:8">
      <c r="A7" s="489">
        <v>1</v>
      </c>
      <c r="B7" s="504" t="s">
        <v>522</v>
      </c>
      <c r="C7" s="489"/>
      <c r="D7" s="489"/>
      <c r="E7" s="489"/>
      <c r="F7" s="489"/>
      <c r="G7" s="489"/>
      <c r="H7" s="488">
        <f t="shared" ref="H7:H34" si="0">C7+D7-E7-F7</f>
        <v>0</v>
      </c>
    </row>
    <row r="8" spans="1:8">
      <c r="A8" s="489">
        <v>2</v>
      </c>
      <c r="B8" s="504" t="s">
        <v>435</v>
      </c>
      <c r="C8" s="489"/>
      <c r="D8" s="489"/>
      <c r="E8" s="489"/>
      <c r="F8" s="489"/>
      <c r="G8" s="489"/>
      <c r="H8" s="488">
        <f t="shared" si="0"/>
        <v>0</v>
      </c>
    </row>
    <row r="9" spans="1:8">
      <c r="A9" s="489">
        <v>3</v>
      </c>
      <c r="B9" s="504" t="s">
        <v>436</v>
      </c>
      <c r="C9" s="489"/>
      <c r="D9" s="489"/>
      <c r="E9" s="489"/>
      <c r="F9" s="489"/>
      <c r="G9" s="489"/>
      <c r="H9" s="488">
        <f t="shared" si="0"/>
        <v>0</v>
      </c>
    </row>
    <row r="10" spans="1:8">
      <c r="A10" s="489">
        <v>4</v>
      </c>
      <c r="B10" s="504" t="s">
        <v>523</v>
      </c>
      <c r="C10" s="489"/>
      <c r="D10" s="489"/>
      <c r="E10" s="489"/>
      <c r="F10" s="489"/>
      <c r="G10" s="489"/>
      <c r="H10" s="488">
        <f t="shared" si="0"/>
        <v>0</v>
      </c>
    </row>
    <row r="11" spans="1:8">
      <c r="A11" s="489">
        <v>5</v>
      </c>
      <c r="B11" s="504" t="s">
        <v>437</v>
      </c>
      <c r="C11" s="489"/>
      <c r="D11" s="489"/>
      <c r="E11" s="489"/>
      <c r="F11" s="489"/>
      <c r="G11" s="489"/>
      <c r="H11" s="488">
        <f t="shared" si="0"/>
        <v>0</v>
      </c>
    </row>
    <row r="12" spans="1:8">
      <c r="A12" s="489">
        <v>6</v>
      </c>
      <c r="B12" s="504" t="s">
        <v>438</v>
      </c>
      <c r="C12" s="489"/>
      <c r="D12" s="489"/>
      <c r="E12" s="489"/>
      <c r="F12" s="489"/>
      <c r="G12" s="489"/>
      <c r="H12" s="488">
        <f t="shared" si="0"/>
        <v>0</v>
      </c>
    </row>
    <row r="13" spans="1:8">
      <c r="A13" s="489">
        <v>7</v>
      </c>
      <c r="B13" s="504" t="s">
        <v>439</v>
      </c>
      <c r="C13" s="489"/>
      <c r="D13" s="489"/>
      <c r="E13" s="489"/>
      <c r="F13" s="489"/>
      <c r="G13" s="489"/>
      <c r="H13" s="488">
        <f t="shared" si="0"/>
        <v>0</v>
      </c>
    </row>
    <row r="14" spans="1:8">
      <c r="A14" s="489">
        <v>8</v>
      </c>
      <c r="B14" s="504" t="s">
        <v>440</v>
      </c>
      <c r="C14" s="489"/>
      <c r="D14" s="489"/>
      <c r="E14" s="489"/>
      <c r="F14" s="489"/>
      <c r="G14" s="489"/>
      <c r="H14" s="488">
        <f t="shared" si="0"/>
        <v>0</v>
      </c>
    </row>
    <row r="15" spans="1:8">
      <c r="A15" s="489">
        <v>9</v>
      </c>
      <c r="B15" s="504" t="s">
        <v>441</v>
      </c>
      <c r="C15" s="489"/>
      <c r="D15" s="489"/>
      <c r="E15" s="489"/>
      <c r="F15" s="489"/>
      <c r="G15" s="489"/>
      <c r="H15" s="488">
        <f t="shared" si="0"/>
        <v>0</v>
      </c>
    </row>
    <row r="16" spans="1:8">
      <c r="A16" s="489">
        <v>10</v>
      </c>
      <c r="B16" s="504" t="s">
        <v>442</v>
      </c>
      <c r="C16" s="489"/>
      <c r="D16" s="489"/>
      <c r="E16" s="489"/>
      <c r="F16" s="489"/>
      <c r="G16" s="489"/>
      <c r="H16" s="488">
        <f t="shared" si="0"/>
        <v>0</v>
      </c>
    </row>
    <row r="17" spans="1:8">
      <c r="A17" s="489">
        <v>11</v>
      </c>
      <c r="B17" s="504" t="s">
        <v>443</v>
      </c>
      <c r="C17" s="489"/>
      <c r="D17" s="489"/>
      <c r="E17" s="489"/>
      <c r="F17" s="489"/>
      <c r="G17" s="489"/>
      <c r="H17" s="488">
        <f t="shared" si="0"/>
        <v>0</v>
      </c>
    </row>
    <row r="18" spans="1:8">
      <c r="A18" s="489">
        <v>12</v>
      </c>
      <c r="B18" s="504" t="s">
        <v>444</v>
      </c>
      <c r="C18" s="489"/>
      <c r="D18" s="489"/>
      <c r="E18" s="489"/>
      <c r="F18" s="489"/>
      <c r="G18" s="489"/>
      <c r="H18" s="488">
        <f t="shared" si="0"/>
        <v>0</v>
      </c>
    </row>
    <row r="19" spans="1:8">
      <c r="A19" s="489">
        <v>13</v>
      </c>
      <c r="B19" s="504" t="s">
        <v>445</v>
      </c>
      <c r="C19" s="489"/>
      <c r="D19" s="489"/>
      <c r="E19" s="489"/>
      <c r="F19" s="489"/>
      <c r="G19" s="489"/>
      <c r="H19" s="488">
        <f t="shared" si="0"/>
        <v>0</v>
      </c>
    </row>
    <row r="20" spans="1:8">
      <c r="A20" s="489">
        <v>14</v>
      </c>
      <c r="B20" s="504" t="s">
        <v>446</v>
      </c>
      <c r="C20" s="489"/>
      <c r="D20" s="489"/>
      <c r="E20" s="489"/>
      <c r="F20" s="489"/>
      <c r="G20" s="489"/>
      <c r="H20" s="488">
        <f t="shared" si="0"/>
        <v>0</v>
      </c>
    </row>
    <row r="21" spans="1:8">
      <c r="A21" s="489">
        <v>15</v>
      </c>
      <c r="B21" s="504" t="s">
        <v>447</v>
      </c>
      <c r="C21" s="489"/>
      <c r="D21" s="489"/>
      <c r="E21" s="489"/>
      <c r="F21" s="489"/>
      <c r="G21" s="489"/>
      <c r="H21" s="488">
        <f t="shared" si="0"/>
        <v>0</v>
      </c>
    </row>
    <row r="22" spans="1:8">
      <c r="A22" s="489">
        <v>16</v>
      </c>
      <c r="B22" s="504" t="s">
        <v>448</v>
      </c>
      <c r="C22" s="489"/>
      <c r="D22" s="489"/>
      <c r="E22" s="489"/>
      <c r="F22" s="489"/>
      <c r="G22" s="489"/>
      <c r="H22" s="488">
        <f t="shared" si="0"/>
        <v>0</v>
      </c>
    </row>
    <row r="23" spans="1:8">
      <c r="A23" s="489">
        <v>17</v>
      </c>
      <c r="B23" s="504" t="s">
        <v>526</v>
      </c>
      <c r="C23" s="489"/>
      <c r="D23" s="489"/>
      <c r="E23" s="489"/>
      <c r="F23" s="489"/>
      <c r="G23" s="489"/>
      <c r="H23" s="488">
        <f t="shared" si="0"/>
        <v>0</v>
      </c>
    </row>
    <row r="24" spans="1:8">
      <c r="A24" s="489">
        <v>18</v>
      </c>
      <c r="B24" s="504" t="s">
        <v>449</v>
      </c>
      <c r="C24" s="489"/>
      <c r="D24" s="489"/>
      <c r="E24" s="489"/>
      <c r="F24" s="489"/>
      <c r="G24" s="489"/>
      <c r="H24" s="488">
        <f t="shared" si="0"/>
        <v>0</v>
      </c>
    </row>
    <row r="25" spans="1:8">
      <c r="A25" s="489">
        <v>19</v>
      </c>
      <c r="B25" s="504" t="s">
        <v>450</v>
      </c>
      <c r="C25" s="489"/>
      <c r="D25" s="489"/>
      <c r="E25" s="489"/>
      <c r="F25" s="489"/>
      <c r="G25" s="489"/>
      <c r="H25" s="488">
        <f t="shared" si="0"/>
        <v>0</v>
      </c>
    </row>
    <row r="26" spans="1:8">
      <c r="A26" s="489">
        <v>20</v>
      </c>
      <c r="B26" s="504" t="s">
        <v>525</v>
      </c>
      <c r="C26" s="489"/>
      <c r="D26" s="489"/>
      <c r="E26" s="489"/>
      <c r="F26" s="489"/>
      <c r="G26" s="489"/>
      <c r="H26" s="488">
        <f t="shared" si="0"/>
        <v>0</v>
      </c>
    </row>
    <row r="27" spans="1:8">
      <c r="A27" s="489">
        <v>21</v>
      </c>
      <c r="B27" s="504" t="s">
        <v>451</v>
      </c>
      <c r="C27" s="489"/>
      <c r="D27" s="489"/>
      <c r="E27" s="489"/>
      <c r="F27" s="489"/>
      <c r="G27" s="489"/>
      <c r="H27" s="488">
        <f t="shared" si="0"/>
        <v>0</v>
      </c>
    </row>
    <row r="28" spans="1:8">
      <c r="A28" s="489">
        <v>22</v>
      </c>
      <c r="B28" s="504" t="s">
        <v>452</v>
      </c>
      <c r="C28" s="489"/>
      <c r="D28" s="489"/>
      <c r="E28" s="489"/>
      <c r="F28" s="489"/>
      <c r="G28" s="489"/>
      <c r="H28" s="488">
        <f t="shared" si="0"/>
        <v>0</v>
      </c>
    </row>
    <row r="29" spans="1:8">
      <c r="A29" s="489">
        <v>23</v>
      </c>
      <c r="B29" s="504" t="s">
        <v>453</v>
      </c>
      <c r="C29" s="489"/>
      <c r="D29" s="489"/>
      <c r="E29" s="489"/>
      <c r="F29" s="489"/>
      <c r="G29" s="489"/>
      <c r="H29" s="488">
        <f t="shared" si="0"/>
        <v>0</v>
      </c>
    </row>
    <row r="30" spans="1:8">
      <c r="A30" s="489">
        <v>24</v>
      </c>
      <c r="B30" s="504" t="s">
        <v>524</v>
      </c>
      <c r="C30" s="489"/>
      <c r="D30" s="489"/>
      <c r="E30" s="489"/>
      <c r="F30" s="489"/>
      <c r="G30" s="489"/>
      <c r="H30" s="488">
        <f t="shared" si="0"/>
        <v>0</v>
      </c>
    </row>
    <row r="31" spans="1:8">
      <c r="A31" s="489">
        <v>25</v>
      </c>
      <c r="B31" s="504" t="s">
        <v>454</v>
      </c>
      <c r="C31" s="489"/>
      <c r="D31" s="489"/>
      <c r="E31" s="489"/>
      <c r="F31" s="489"/>
      <c r="G31" s="489"/>
      <c r="H31" s="488">
        <f t="shared" si="0"/>
        <v>0</v>
      </c>
    </row>
    <row r="32" spans="1:8">
      <c r="A32" s="489">
        <v>26</v>
      </c>
      <c r="B32" s="504" t="s">
        <v>521</v>
      </c>
      <c r="C32" s="489"/>
      <c r="D32" s="489"/>
      <c r="E32" s="489"/>
      <c r="F32" s="489"/>
      <c r="G32" s="489"/>
      <c r="H32" s="488">
        <f t="shared" si="0"/>
        <v>0</v>
      </c>
    </row>
    <row r="33" spans="1:8">
      <c r="A33" s="489">
        <v>27</v>
      </c>
      <c r="B33" s="489" t="s">
        <v>455</v>
      </c>
      <c r="C33" s="489"/>
      <c r="D33" s="489"/>
      <c r="E33" s="489"/>
      <c r="F33" s="489"/>
      <c r="G33" s="489"/>
      <c r="H33" s="488">
        <f t="shared" si="0"/>
        <v>0</v>
      </c>
    </row>
    <row r="34" spans="1:8">
      <c r="A34" s="489">
        <v>28</v>
      </c>
      <c r="B34" s="493" t="s">
        <v>64</v>
      </c>
      <c r="C34" s="493">
        <f>SUM(C7:C33)</f>
        <v>0</v>
      </c>
      <c r="D34" s="493">
        <f>SUM(D7:D33)</f>
        <v>0</v>
      </c>
      <c r="E34" s="493">
        <f>SUM(E7:E33)</f>
        <v>0</v>
      </c>
      <c r="F34" s="493">
        <f>SUM(F7:F33)</f>
        <v>0</v>
      </c>
      <c r="G34" s="493">
        <f>SUM(G7:G33)</f>
        <v>0</v>
      </c>
      <c r="H34" s="488">
        <f t="shared" si="0"/>
        <v>0</v>
      </c>
    </row>
    <row r="36" spans="1:8">
      <c r="B36" s="50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30" sqref="D30"/>
    </sheetView>
  </sheetViews>
  <sheetFormatPr defaultColWidth="9.21875" defaultRowHeight="12"/>
  <cols>
    <col min="1" max="1" width="11.77734375" style="397" bestFit="1" customWidth="1"/>
    <col min="2" max="2" width="108" style="397" bestFit="1" customWidth="1"/>
    <col min="3" max="3" width="35.5546875" style="397" customWidth="1"/>
    <col min="4" max="4" width="38.44140625" style="397" customWidth="1"/>
    <col min="5" max="16384" width="9.21875" style="397"/>
  </cols>
  <sheetData>
    <row r="1" spans="1:4" ht="13.8">
      <c r="A1" s="395" t="s">
        <v>30</v>
      </c>
      <c r="B1" s="486" t="str">
        <f>'Info '!C2</f>
        <v>JSC Pave Bank Georgia</v>
      </c>
    </row>
    <row r="2" spans="1:4">
      <c r="A2" s="395" t="s">
        <v>31</v>
      </c>
      <c r="B2" s="485">
        <f>'1. key ratios '!B2</f>
        <v>45382</v>
      </c>
    </row>
    <row r="3" spans="1:4">
      <c r="A3" s="396" t="s">
        <v>456</v>
      </c>
    </row>
    <row r="5" spans="1:4">
      <c r="A5" s="673" t="s">
        <v>670</v>
      </c>
      <c r="B5" s="673"/>
      <c r="C5" s="484" t="s">
        <v>473</v>
      </c>
      <c r="D5" s="484" t="s">
        <v>514</v>
      </c>
    </row>
    <row r="6" spans="1:4">
      <c r="A6" s="512">
        <v>1</v>
      </c>
      <c r="B6" s="505" t="s">
        <v>669</v>
      </c>
      <c r="C6" s="507"/>
      <c r="D6" s="507"/>
    </row>
    <row r="7" spans="1:4">
      <c r="A7" s="509">
        <v>2</v>
      </c>
      <c r="B7" s="505" t="s">
        <v>668</v>
      </c>
      <c r="C7" s="507">
        <f>SUM(C8:C9)</f>
        <v>0</v>
      </c>
      <c r="D7" s="507">
        <f>SUM(D8:D9)</f>
        <v>0</v>
      </c>
    </row>
    <row r="8" spans="1:4">
      <c r="A8" s="511">
        <v>2.1</v>
      </c>
      <c r="B8" s="510" t="s">
        <v>529</v>
      </c>
      <c r="C8" s="507"/>
      <c r="D8" s="507"/>
    </row>
    <row r="9" spans="1:4">
      <c r="A9" s="511">
        <v>2.2000000000000002</v>
      </c>
      <c r="B9" s="510" t="s">
        <v>527</v>
      </c>
      <c r="C9" s="507"/>
      <c r="D9" s="507"/>
    </row>
    <row r="10" spans="1:4">
      <c r="A10" s="512">
        <v>3</v>
      </c>
      <c r="B10" s="505" t="s">
        <v>667</v>
      </c>
      <c r="C10" s="507">
        <f>SUM(C11:C13)</f>
        <v>0</v>
      </c>
      <c r="D10" s="507">
        <f>SUM(D11:D13)</f>
        <v>0</v>
      </c>
    </row>
    <row r="11" spans="1:4">
      <c r="A11" s="511">
        <v>3.1</v>
      </c>
      <c r="B11" s="510" t="s">
        <v>458</v>
      </c>
      <c r="C11" s="507"/>
      <c r="D11" s="507"/>
    </row>
    <row r="12" spans="1:4">
      <c r="A12" s="511">
        <v>3.2</v>
      </c>
      <c r="B12" s="510" t="s">
        <v>666</v>
      </c>
      <c r="C12" s="507"/>
      <c r="D12" s="507"/>
    </row>
    <row r="13" spans="1:4">
      <c r="A13" s="511">
        <v>3.3</v>
      </c>
      <c r="B13" s="510" t="s">
        <v>528</v>
      </c>
      <c r="C13" s="507"/>
      <c r="D13" s="507"/>
    </row>
    <row r="14" spans="1:4">
      <c r="A14" s="509">
        <v>4</v>
      </c>
      <c r="B14" s="508" t="s">
        <v>665</v>
      </c>
      <c r="C14" s="507"/>
      <c r="D14" s="507"/>
    </row>
    <row r="15" spans="1:4">
      <c r="A15" s="506">
        <v>5</v>
      </c>
      <c r="B15" s="505" t="s">
        <v>664</v>
      </c>
      <c r="C15" s="477">
        <f>C6+C7-C10+C14</f>
        <v>0</v>
      </c>
      <c r="D15" s="477">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32" sqref="C32"/>
    </sheetView>
  </sheetViews>
  <sheetFormatPr defaultColWidth="9.21875" defaultRowHeight="12"/>
  <cols>
    <col min="1" max="1" width="11.77734375" style="397" bestFit="1" customWidth="1"/>
    <col min="2" max="2" width="128.88671875" style="397" bestFit="1" customWidth="1"/>
    <col min="3" max="3" width="37" style="397" customWidth="1"/>
    <col min="4" max="4" width="50.5546875" style="397" customWidth="1"/>
    <col min="5" max="16384" width="9.21875" style="397"/>
  </cols>
  <sheetData>
    <row r="1" spans="1:4" ht="13.8">
      <c r="A1" s="395" t="s">
        <v>30</v>
      </c>
      <c r="B1" s="486" t="str">
        <f>'Info '!C2</f>
        <v>JSC Pave Bank Georgia</v>
      </c>
    </row>
    <row r="2" spans="1:4">
      <c r="A2" s="395" t="s">
        <v>31</v>
      </c>
      <c r="B2" s="485">
        <f>'1. key ratios '!B2</f>
        <v>45382</v>
      </c>
    </row>
    <row r="3" spans="1:4">
      <c r="A3" s="396" t="s">
        <v>460</v>
      </c>
    </row>
    <row r="4" spans="1:4">
      <c r="A4" s="396"/>
    </row>
    <row r="5" spans="1:4" ht="15" customHeight="1">
      <c r="A5" s="674" t="s">
        <v>530</v>
      </c>
      <c r="B5" s="675"/>
      <c r="C5" s="678" t="s">
        <v>461</v>
      </c>
      <c r="D5" s="678" t="s">
        <v>462</v>
      </c>
    </row>
    <row r="6" spans="1:4">
      <c r="A6" s="676"/>
      <c r="B6" s="677"/>
      <c r="C6" s="678"/>
      <c r="D6" s="678"/>
    </row>
    <row r="7" spans="1:4">
      <c r="A7" s="477">
        <v>1</v>
      </c>
      <c r="B7" s="477" t="s">
        <v>457</v>
      </c>
      <c r="C7" s="507"/>
      <c r="D7" s="513"/>
    </row>
    <row r="8" spans="1:4">
      <c r="A8" s="507">
        <v>2</v>
      </c>
      <c r="B8" s="507" t="s">
        <v>463</v>
      </c>
      <c r="C8" s="507"/>
      <c r="D8" s="513"/>
    </row>
    <row r="9" spans="1:4">
      <c r="A9" s="507">
        <v>3</v>
      </c>
      <c r="B9" s="516" t="s">
        <v>673</v>
      </c>
      <c r="C9" s="507"/>
      <c r="D9" s="513"/>
    </row>
    <row r="10" spans="1:4">
      <c r="A10" s="507">
        <v>4</v>
      </c>
      <c r="B10" s="507" t="s">
        <v>464</v>
      </c>
      <c r="C10" s="507">
        <f>SUM(C11:C17)</f>
        <v>0</v>
      </c>
      <c r="D10" s="513"/>
    </row>
    <row r="11" spans="1:4">
      <c r="A11" s="507">
        <v>5</v>
      </c>
      <c r="B11" s="515" t="s">
        <v>672</v>
      </c>
      <c r="C11" s="507"/>
      <c r="D11" s="513"/>
    </row>
    <row r="12" spans="1:4">
      <c r="A12" s="507">
        <v>6</v>
      </c>
      <c r="B12" s="515" t="s">
        <v>465</v>
      </c>
      <c r="C12" s="507"/>
      <c r="D12" s="513"/>
    </row>
    <row r="13" spans="1:4">
      <c r="A13" s="507">
        <v>7</v>
      </c>
      <c r="B13" s="515" t="s">
        <v>468</v>
      </c>
      <c r="C13" s="507"/>
      <c r="D13" s="513"/>
    </row>
    <row r="14" spans="1:4">
      <c r="A14" s="507">
        <v>8</v>
      </c>
      <c r="B14" s="515" t="s">
        <v>466</v>
      </c>
      <c r="C14" s="507"/>
      <c r="D14" s="507"/>
    </row>
    <row r="15" spans="1:4">
      <c r="A15" s="507">
        <v>9</v>
      </c>
      <c r="B15" s="515" t="s">
        <v>467</v>
      </c>
      <c r="C15" s="507"/>
      <c r="D15" s="507"/>
    </row>
    <row r="16" spans="1:4">
      <c r="A16" s="507">
        <v>10</v>
      </c>
      <c r="B16" s="515" t="s">
        <v>469</v>
      </c>
      <c r="C16" s="507"/>
      <c r="D16" s="507"/>
    </row>
    <row r="17" spans="1:4">
      <c r="A17" s="507">
        <v>11</v>
      </c>
      <c r="B17" s="515" t="s">
        <v>671</v>
      </c>
      <c r="C17" s="507"/>
      <c r="D17" s="513"/>
    </row>
    <row r="18" spans="1:4">
      <c r="A18" s="477">
        <v>12</v>
      </c>
      <c r="B18" s="514" t="s">
        <v>459</v>
      </c>
      <c r="C18" s="477">
        <f>C7+C8+C9-C10</f>
        <v>0</v>
      </c>
      <c r="D18" s="513"/>
    </row>
    <row r="21" spans="1:4">
      <c r="B21" s="395"/>
    </row>
    <row r="22" spans="1:4">
      <c r="B22" s="395"/>
    </row>
    <row r="23" spans="1:4">
      <c r="B23" s="39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B1" sqref="B1:B2"/>
    </sheetView>
  </sheetViews>
  <sheetFormatPr defaultColWidth="9.21875" defaultRowHeight="12"/>
  <cols>
    <col min="1" max="1" width="11.77734375" style="500" bestFit="1" customWidth="1"/>
    <col min="2" max="2" width="63.88671875" style="500" customWidth="1"/>
    <col min="3" max="3" width="15.5546875" style="500" customWidth="1"/>
    <col min="4" max="18" width="22.21875" style="500" customWidth="1"/>
    <col min="19" max="19" width="23.21875" style="500" bestFit="1" customWidth="1"/>
    <col min="20" max="26" width="22.21875" style="500" customWidth="1"/>
    <col min="27" max="27" width="23.21875" style="500" bestFit="1" customWidth="1"/>
    <col min="28" max="28" width="20" style="500" customWidth="1"/>
    <col min="29" max="16384" width="9.21875" style="500"/>
  </cols>
  <sheetData>
    <row r="1" spans="1:28" ht="13.8">
      <c r="A1" s="395" t="s">
        <v>30</v>
      </c>
      <c r="B1" s="486" t="str">
        <f>'Info '!C2</f>
        <v>JSC Pave Bank Georgia</v>
      </c>
    </row>
    <row r="2" spans="1:28">
      <c r="A2" s="395" t="s">
        <v>31</v>
      </c>
      <c r="B2" s="485">
        <f>'1. key ratios '!B2</f>
        <v>45382</v>
      </c>
      <c r="C2" s="501"/>
    </row>
    <row r="3" spans="1:28">
      <c r="A3" s="396" t="s">
        <v>470</v>
      </c>
    </row>
    <row r="5" spans="1:28" ht="15" customHeight="1">
      <c r="A5" s="680" t="s">
        <v>685</v>
      </c>
      <c r="B5" s="681"/>
      <c r="C5" s="686" t="s">
        <v>471</v>
      </c>
      <c r="D5" s="687"/>
      <c r="E5" s="687"/>
      <c r="F5" s="687"/>
      <c r="G5" s="687"/>
      <c r="H5" s="687"/>
      <c r="I5" s="687"/>
      <c r="J5" s="687"/>
      <c r="K5" s="687"/>
      <c r="L5" s="687"/>
      <c r="M5" s="687"/>
      <c r="N5" s="687"/>
      <c r="O5" s="687"/>
      <c r="P5" s="687"/>
      <c r="Q5" s="687"/>
      <c r="R5" s="687"/>
      <c r="S5" s="687"/>
      <c r="T5" s="525"/>
      <c r="U5" s="525"/>
      <c r="V5" s="525"/>
      <c r="W5" s="525"/>
      <c r="X5" s="525"/>
      <c r="Y5" s="525"/>
      <c r="Z5" s="525"/>
      <c r="AA5" s="524"/>
      <c r="AB5" s="519"/>
    </row>
    <row r="6" spans="1:28" ht="12" customHeight="1">
      <c r="A6" s="682"/>
      <c r="B6" s="683"/>
      <c r="C6" s="688" t="s">
        <v>64</v>
      </c>
      <c r="D6" s="690" t="s">
        <v>684</v>
      </c>
      <c r="E6" s="690"/>
      <c r="F6" s="690"/>
      <c r="G6" s="690"/>
      <c r="H6" s="690" t="s">
        <v>683</v>
      </c>
      <c r="I6" s="690"/>
      <c r="J6" s="690"/>
      <c r="K6" s="690"/>
      <c r="L6" s="522"/>
      <c r="M6" s="691" t="s">
        <v>682</v>
      </c>
      <c r="N6" s="691"/>
      <c r="O6" s="691"/>
      <c r="P6" s="691"/>
      <c r="Q6" s="691"/>
      <c r="R6" s="691"/>
      <c r="S6" s="671"/>
      <c r="T6" s="523"/>
      <c r="U6" s="679" t="s">
        <v>681</v>
      </c>
      <c r="V6" s="679"/>
      <c r="W6" s="679"/>
      <c r="X6" s="679"/>
      <c r="Y6" s="679"/>
      <c r="Z6" s="679"/>
      <c r="AA6" s="672"/>
      <c r="AB6" s="522"/>
    </row>
    <row r="7" spans="1:28" ht="24">
      <c r="A7" s="684"/>
      <c r="B7" s="685"/>
      <c r="C7" s="689"/>
      <c r="D7" s="521"/>
      <c r="E7" s="497" t="s">
        <v>472</v>
      </c>
      <c r="F7" s="497" t="s">
        <v>679</v>
      </c>
      <c r="G7" s="499" t="s">
        <v>680</v>
      </c>
      <c r="H7" s="501"/>
      <c r="I7" s="497" t="s">
        <v>472</v>
      </c>
      <c r="J7" s="497" t="s">
        <v>679</v>
      </c>
      <c r="K7" s="499" t="s">
        <v>680</v>
      </c>
      <c r="L7" s="520"/>
      <c r="M7" s="497" t="s">
        <v>472</v>
      </c>
      <c r="N7" s="497" t="s">
        <v>679</v>
      </c>
      <c r="O7" s="497" t="s">
        <v>678</v>
      </c>
      <c r="P7" s="497" t="s">
        <v>677</v>
      </c>
      <c r="Q7" s="497" t="s">
        <v>676</v>
      </c>
      <c r="R7" s="497" t="s">
        <v>675</v>
      </c>
      <c r="S7" s="497" t="s">
        <v>674</v>
      </c>
      <c r="T7" s="520"/>
      <c r="U7" s="497" t="s">
        <v>472</v>
      </c>
      <c r="V7" s="497" t="s">
        <v>679</v>
      </c>
      <c r="W7" s="497" t="s">
        <v>678</v>
      </c>
      <c r="X7" s="497" t="s">
        <v>677</v>
      </c>
      <c r="Y7" s="497" t="s">
        <v>676</v>
      </c>
      <c r="Z7" s="497" t="s">
        <v>675</v>
      </c>
      <c r="AA7" s="497" t="s">
        <v>674</v>
      </c>
      <c r="AB7" s="519"/>
    </row>
    <row r="8" spans="1:28">
      <c r="A8" s="518">
        <v>1</v>
      </c>
      <c r="B8" s="493" t="s">
        <v>473</v>
      </c>
      <c r="C8" s="493"/>
      <c r="D8" s="489"/>
      <c r="E8" s="489"/>
      <c r="F8" s="489"/>
      <c r="G8" s="489"/>
      <c r="H8" s="489"/>
      <c r="I8" s="489"/>
      <c r="J8" s="489"/>
      <c r="K8" s="489"/>
      <c r="L8" s="489"/>
      <c r="M8" s="489"/>
      <c r="N8" s="489"/>
      <c r="O8" s="489"/>
      <c r="P8" s="489"/>
      <c r="Q8" s="489"/>
      <c r="R8" s="489"/>
      <c r="S8" s="489"/>
      <c r="T8" s="489"/>
      <c r="U8" s="489"/>
      <c r="V8" s="489"/>
      <c r="W8" s="489"/>
      <c r="X8" s="489"/>
      <c r="Y8" s="489"/>
      <c r="Z8" s="489"/>
      <c r="AA8" s="489"/>
    </row>
    <row r="9" spans="1:28">
      <c r="A9" s="489">
        <v>1.1000000000000001</v>
      </c>
      <c r="B9" s="509" t="s">
        <v>474</v>
      </c>
      <c r="C9" s="509"/>
      <c r="D9" s="489"/>
      <c r="E9" s="489"/>
      <c r="F9" s="489"/>
      <c r="G9" s="489"/>
      <c r="H9" s="489"/>
      <c r="I9" s="489"/>
      <c r="J9" s="489"/>
      <c r="K9" s="489"/>
      <c r="L9" s="489"/>
      <c r="M9" s="489"/>
      <c r="N9" s="489"/>
      <c r="O9" s="489"/>
      <c r="P9" s="489"/>
      <c r="Q9" s="489"/>
      <c r="R9" s="489"/>
      <c r="S9" s="489"/>
      <c r="T9" s="489"/>
      <c r="U9" s="489"/>
      <c r="V9" s="489"/>
      <c r="W9" s="489"/>
      <c r="X9" s="489"/>
      <c r="Y9" s="489"/>
      <c r="Z9" s="489"/>
      <c r="AA9" s="489"/>
    </row>
    <row r="10" spans="1:28">
      <c r="A10" s="489">
        <v>1.2</v>
      </c>
      <c r="B10" s="509" t="s">
        <v>475</v>
      </c>
      <c r="C10" s="50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row>
    <row r="11" spans="1:28">
      <c r="A11" s="489">
        <v>1.3</v>
      </c>
      <c r="B11" s="509" t="s">
        <v>476</v>
      </c>
      <c r="C11" s="50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row>
    <row r="12" spans="1:28">
      <c r="A12" s="489">
        <v>1.4</v>
      </c>
      <c r="B12" s="509" t="s">
        <v>477</v>
      </c>
      <c r="C12" s="50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row>
    <row r="13" spans="1:28">
      <c r="A13" s="489">
        <v>1.5</v>
      </c>
      <c r="B13" s="509" t="s">
        <v>478</v>
      </c>
      <c r="C13" s="50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row>
    <row r="14" spans="1:28">
      <c r="A14" s="489">
        <v>1.6</v>
      </c>
      <c r="B14" s="509" t="s">
        <v>479</v>
      </c>
      <c r="C14" s="50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row>
    <row r="15" spans="1:28">
      <c r="A15" s="518">
        <v>2</v>
      </c>
      <c r="B15" s="493" t="s">
        <v>480</v>
      </c>
      <c r="C15" s="493"/>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row>
    <row r="16" spans="1:28">
      <c r="A16" s="489">
        <v>2.1</v>
      </c>
      <c r="B16" s="509" t="s">
        <v>474</v>
      </c>
      <c r="C16" s="50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row>
    <row r="17" spans="1:27">
      <c r="A17" s="489">
        <v>2.2000000000000002</v>
      </c>
      <c r="B17" s="509" t="s">
        <v>475</v>
      </c>
      <c r="C17" s="50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row>
    <row r="18" spans="1:27">
      <c r="A18" s="489">
        <v>2.2999999999999998</v>
      </c>
      <c r="B18" s="509" t="s">
        <v>476</v>
      </c>
      <c r="C18" s="50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row>
    <row r="19" spans="1:27">
      <c r="A19" s="489">
        <v>2.4</v>
      </c>
      <c r="B19" s="509" t="s">
        <v>477</v>
      </c>
      <c r="C19" s="50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row>
    <row r="20" spans="1:27">
      <c r="A20" s="489">
        <v>2.5</v>
      </c>
      <c r="B20" s="509" t="s">
        <v>478</v>
      </c>
      <c r="C20" s="50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row>
    <row r="21" spans="1:27">
      <c r="A21" s="489">
        <v>2.6</v>
      </c>
      <c r="B21" s="509" t="s">
        <v>479</v>
      </c>
      <c r="C21" s="50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row>
    <row r="22" spans="1:27">
      <c r="A22" s="518">
        <v>3</v>
      </c>
      <c r="B22" s="493" t="s">
        <v>520</v>
      </c>
      <c r="C22" s="493"/>
      <c r="D22" s="493"/>
      <c r="E22" s="517"/>
      <c r="F22" s="517"/>
      <c r="G22" s="517"/>
      <c r="H22" s="493"/>
      <c r="I22" s="517"/>
      <c r="J22" s="517"/>
      <c r="K22" s="517"/>
      <c r="L22" s="493"/>
      <c r="M22" s="517"/>
      <c r="N22" s="517"/>
      <c r="O22" s="517"/>
      <c r="P22" s="517"/>
      <c r="Q22" s="517"/>
      <c r="R22" s="517"/>
      <c r="S22" s="517"/>
      <c r="T22" s="493"/>
      <c r="U22" s="517"/>
      <c r="V22" s="517"/>
      <c r="W22" s="517"/>
      <c r="X22" s="517"/>
      <c r="Y22" s="517"/>
      <c r="Z22" s="517"/>
      <c r="AA22" s="517"/>
    </row>
    <row r="23" spans="1:27">
      <c r="A23" s="489">
        <v>3.1</v>
      </c>
      <c r="B23" s="509" t="s">
        <v>474</v>
      </c>
      <c r="C23" s="509"/>
      <c r="D23" s="493"/>
      <c r="E23" s="517"/>
      <c r="F23" s="517"/>
      <c r="G23" s="517"/>
      <c r="H23" s="493"/>
      <c r="I23" s="517"/>
      <c r="J23" s="517"/>
      <c r="K23" s="517"/>
      <c r="L23" s="493"/>
      <c r="M23" s="517"/>
      <c r="N23" s="517"/>
      <c r="O23" s="517"/>
      <c r="P23" s="517"/>
      <c r="Q23" s="517"/>
      <c r="R23" s="517"/>
      <c r="S23" s="517"/>
      <c r="T23" s="493"/>
      <c r="U23" s="517"/>
      <c r="V23" s="517"/>
      <c r="W23" s="517"/>
      <c r="X23" s="517"/>
      <c r="Y23" s="517"/>
      <c r="Z23" s="517"/>
      <c r="AA23" s="517"/>
    </row>
    <row r="24" spans="1:27">
      <c r="A24" s="489">
        <v>3.2</v>
      </c>
      <c r="B24" s="509" t="s">
        <v>475</v>
      </c>
      <c r="C24" s="509"/>
      <c r="D24" s="493"/>
      <c r="E24" s="517"/>
      <c r="F24" s="517"/>
      <c r="G24" s="517"/>
      <c r="H24" s="493"/>
      <c r="I24" s="517"/>
      <c r="J24" s="517"/>
      <c r="K24" s="517"/>
      <c r="L24" s="493"/>
      <c r="M24" s="517"/>
      <c r="N24" s="517"/>
      <c r="O24" s="517"/>
      <c r="P24" s="517"/>
      <c r="Q24" s="517"/>
      <c r="R24" s="517"/>
      <c r="S24" s="517"/>
      <c r="T24" s="493"/>
      <c r="U24" s="517"/>
      <c r="V24" s="517"/>
      <c r="W24" s="517"/>
      <c r="X24" s="517"/>
      <c r="Y24" s="517"/>
      <c r="Z24" s="517"/>
      <c r="AA24" s="517"/>
    </row>
    <row r="25" spans="1:27">
      <c r="A25" s="489">
        <v>3.3</v>
      </c>
      <c r="B25" s="509" t="s">
        <v>476</v>
      </c>
      <c r="C25" s="509"/>
      <c r="D25" s="493"/>
      <c r="E25" s="517"/>
      <c r="F25" s="517"/>
      <c r="G25" s="517"/>
      <c r="H25" s="493"/>
      <c r="I25" s="517"/>
      <c r="J25" s="517"/>
      <c r="K25" s="517"/>
      <c r="L25" s="493"/>
      <c r="M25" s="517"/>
      <c r="N25" s="517"/>
      <c r="O25" s="517"/>
      <c r="P25" s="517"/>
      <c r="Q25" s="517"/>
      <c r="R25" s="517"/>
      <c r="S25" s="517"/>
      <c r="T25" s="493"/>
      <c r="U25" s="517"/>
      <c r="V25" s="517"/>
      <c r="W25" s="517"/>
      <c r="X25" s="517"/>
      <c r="Y25" s="517"/>
      <c r="Z25" s="517"/>
      <c r="AA25" s="517"/>
    </row>
    <row r="26" spans="1:27">
      <c r="A26" s="489">
        <v>3.4</v>
      </c>
      <c r="B26" s="509" t="s">
        <v>477</v>
      </c>
      <c r="C26" s="509"/>
      <c r="D26" s="493"/>
      <c r="E26" s="517"/>
      <c r="F26" s="517"/>
      <c r="G26" s="517"/>
      <c r="H26" s="493"/>
      <c r="I26" s="517"/>
      <c r="J26" s="517"/>
      <c r="K26" s="517"/>
      <c r="L26" s="493"/>
      <c r="M26" s="517"/>
      <c r="N26" s="517"/>
      <c r="O26" s="517"/>
      <c r="P26" s="517"/>
      <c r="Q26" s="517"/>
      <c r="R26" s="517"/>
      <c r="S26" s="517"/>
      <c r="T26" s="493"/>
      <c r="U26" s="517"/>
      <c r="V26" s="517"/>
      <c r="W26" s="517"/>
      <c r="X26" s="517"/>
      <c r="Y26" s="517"/>
      <c r="Z26" s="517"/>
      <c r="AA26" s="517"/>
    </row>
    <row r="27" spans="1:27">
      <c r="A27" s="489">
        <v>3.5</v>
      </c>
      <c r="B27" s="509" t="s">
        <v>478</v>
      </c>
      <c r="C27" s="509"/>
      <c r="D27" s="493"/>
      <c r="E27" s="517"/>
      <c r="F27" s="517"/>
      <c r="G27" s="517"/>
      <c r="H27" s="493"/>
      <c r="I27" s="517"/>
      <c r="J27" s="517"/>
      <c r="K27" s="517"/>
      <c r="L27" s="493"/>
      <c r="M27" s="517"/>
      <c r="N27" s="517"/>
      <c r="O27" s="517"/>
      <c r="P27" s="517"/>
      <c r="Q27" s="517"/>
      <c r="R27" s="517"/>
      <c r="S27" s="517"/>
      <c r="T27" s="493"/>
      <c r="U27" s="517"/>
      <c r="V27" s="517"/>
      <c r="W27" s="517"/>
      <c r="X27" s="517"/>
      <c r="Y27" s="517"/>
      <c r="Z27" s="517"/>
      <c r="AA27" s="517"/>
    </row>
    <row r="28" spans="1:27">
      <c r="A28" s="489">
        <v>3.6</v>
      </c>
      <c r="B28" s="509" t="s">
        <v>479</v>
      </c>
      <c r="C28" s="509"/>
      <c r="D28" s="493"/>
      <c r="E28" s="517"/>
      <c r="F28" s="517"/>
      <c r="G28" s="517"/>
      <c r="H28" s="493"/>
      <c r="I28" s="517"/>
      <c r="J28" s="517"/>
      <c r="K28" s="517"/>
      <c r="L28" s="493"/>
      <c r="M28" s="517"/>
      <c r="N28" s="517"/>
      <c r="O28" s="517"/>
      <c r="P28" s="517"/>
      <c r="Q28" s="517"/>
      <c r="R28" s="517"/>
      <c r="S28" s="517"/>
      <c r="T28" s="493"/>
      <c r="U28" s="517"/>
      <c r="V28" s="517"/>
      <c r="W28" s="517"/>
      <c r="X28" s="517"/>
      <c r="Y28" s="517"/>
      <c r="Z28" s="517"/>
      <c r="AA28" s="51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election activeCell="B1" sqref="B1:B2"/>
    </sheetView>
  </sheetViews>
  <sheetFormatPr defaultColWidth="9.21875" defaultRowHeight="12"/>
  <cols>
    <col min="1" max="1" width="11.77734375" style="500" bestFit="1" customWidth="1"/>
    <col min="2" max="2" width="90.21875" style="500" bestFit="1" customWidth="1"/>
    <col min="3" max="3" width="20.21875" style="500" customWidth="1"/>
    <col min="4" max="4" width="22.21875" style="500" customWidth="1"/>
    <col min="5" max="7" width="17.109375" style="500" customWidth="1"/>
    <col min="8" max="8" width="22.21875" style="500" customWidth="1"/>
    <col min="9" max="10" width="17.109375" style="500" customWidth="1"/>
    <col min="11" max="27" width="22.21875" style="500" customWidth="1"/>
    <col min="28" max="16384" width="9.21875" style="500"/>
  </cols>
  <sheetData>
    <row r="1" spans="1:27" ht="13.8">
      <c r="A1" s="395" t="s">
        <v>30</v>
      </c>
      <c r="B1" s="486" t="str">
        <f>'Info '!C2</f>
        <v>JSC Pave Bank Georgia</v>
      </c>
    </row>
    <row r="2" spans="1:27">
      <c r="A2" s="395" t="s">
        <v>31</v>
      </c>
      <c r="B2" s="485">
        <f>'1. key ratios '!B2</f>
        <v>45382</v>
      </c>
    </row>
    <row r="3" spans="1:27">
      <c r="A3" s="396" t="s">
        <v>482</v>
      </c>
      <c r="C3" s="502"/>
    </row>
    <row r="4" spans="1:27" ht="12.6" thickBot="1">
      <c r="A4" s="396"/>
      <c r="B4" s="502"/>
      <c r="C4" s="502"/>
    </row>
    <row r="5" spans="1:27" ht="13.5" customHeight="1">
      <c r="A5" s="692" t="s">
        <v>688</v>
      </c>
      <c r="B5" s="693"/>
      <c r="C5" s="701" t="s">
        <v>687</v>
      </c>
      <c r="D5" s="702"/>
      <c r="E5" s="702"/>
      <c r="F5" s="702"/>
      <c r="G5" s="702"/>
      <c r="H5" s="702"/>
      <c r="I5" s="702"/>
      <c r="J5" s="702"/>
      <c r="K5" s="702"/>
      <c r="L5" s="702"/>
      <c r="M5" s="702"/>
      <c r="N5" s="702"/>
      <c r="O5" s="702"/>
      <c r="P5" s="702"/>
      <c r="Q5" s="702"/>
      <c r="R5" s="702"/>
      <c r="S5" s="703"/>
      <c r="T5" s="525"/>
      <c r="U5" s="525"/>
      <c r="V5" s="525"/>
      <c r="W5" s="525"/>
      <c r="X5" s="525"/>
      <c r="Y5" s="525"/>
      <c r="Z5" s="525"/>
      <c r="AA5" s="524"/>
    </row>
    <row r="6" spans="1:27" ht="12" customHeight="1">
      <c r="A6" s="694"/>
      <c r="B6" s="695"/>
      <c r="C6" s="698" t="s">
        <v>64</v>
      </c>
      <c r="D6" s="690" t="s">
        <v>684</v>
      </c>
      <c r="E6" s="690"/>
      <c r="F6" s="690"/>
      <c r="G6" s="690"/>
      <c r="H6" s="690" t="s">
        <v>683</v>
      </c>
      <c r="I6" s="690"/>
      <c r="J6" s="690"/>
      <c r="K6" s="690"/>
      <c r="L6" s="522"/>
      <c r="M6" s="691" t="s">
        <v>682</v>
      </c>
      <c r="N6" s="691"/>
      <c r="O6" s="691"/>
      <c r="P6" s="691"/>
      <c r="Q6" s="691"/>
      <c r="R6" s="691"/>
      <c r="S6" s="700"/>
      <c r="T6" s="525"/>
      <c r="U6" s="679" t="s">
        <v>681</v>
      </c>
      <c r="V6" s="679"/>
      <c r="W6" s="679"/>
      <c r="X6" s="679"/>
      <c r="Y6" s="679"/>
      <c r="Z6" s="679"/>
      <c r="AA6" s="672"/>
    </row>
    <row r="7" spans="1:27" ht="24">
      <c r="A7" s="696"/>
      <c r="B7" s="697"/>
      <c r="C7" s="699"/>
      <c r="D7" s="521"/>
      <c r="E7" s="497" t="s">
        <v>472</v>
      </c>
      <c r="F7" s="497" t="s">
        <v>679</v>
      </c>
      <c r="G7" s="499" t="s">
        <v>680</v>
      </c>
      <c r="H7" s="501"/>
      <c r="I7" s="497" t="s">
        <v>472</v>
      </c>
      <c r="J7" s="497" t="s">
        <v>679</v>
      </c>
      <c r="K7" s="499" t="s">
        <v>680</v>
      </c>
      <c r="L7" s="520"/>
      <c r="M7" s="497" t="s">
        <v>472</v>
      </c>
      <c r="N7" s="497" t="s">
        <v>679</v>
      </c>
      <c r="O7" s="497" t="s">
        <v>678</v>
      </c>
      <c r="P7" s="497" t="s">
        <v>677</v>
      </c>
      <c r="Q7" s="497" t="s">
        <v>676</v>
      </c>
      <c r="R7" s="497" t="s">
        <v>675</v>
      </c>
      <c r="S7" s="559" t="s">
        <v>674</v>
      </c>
      <c r="T7" s="558"/>
      <c r="U7" s="497" t="s">
        <v>472</v>
      </c>
      <c r="V7" s="497" t="s">
        <v>679</v>
      </c>
      <c r="W7" s="497" t="s">
        <v>678</v>
      </c>
      <c r="X7" s="497" t="s">
        <v>677</v>
      </c>
      <c r="Y7" s="497" t="s">
        <v>676</v>
      </c>
      <c r="Z7" s="497" t="s">
        <v>675</v>
      </c>
      <c r="AA7" s="497" t="s">
        <v>674</v>
      </c>
    </row>
    <row r="8" spans="1:27">
      <c r="A8" s="557">
        <v>1</v>
      </c>
      <c r="B8" s="556" t="s">
        <v>473</v>
      </c>
      <c r="C8" s="555"/>
      <c r="D8" s="489"/>
      <c r="E8" s="489"/>
      <c r="F8" s="489"/>
      <c r="G8" s="489"/>
      <c r="H8" s="489"/>
      <c r="I8" s="489"/>
      <c r="J8" s="489"/>
      <c r="K8" s="489"/>
      <c r="L8" s="489"/>
      <c r="M8" s="489"/>
      <c r="N8" s="489"/>
      <c r="O8" s="489"/>
      <c r="P8" s="489"/>
      <c r="Q8" s="489"/>
      <c r="R8" s="489"/>
      <c r="S8" s="532"/>
      <c r="T8" s="533"/>
      <c r="U8" s="489"/>
      <c r="V8" s="489"/>
      <c r="W8" s="489"/>
      <c r="X8" s="489"/>
      <c r="Y8" s="489"/>
      <c r="Z8" s="489"/>
      <c r="AA8" s="532"/>
    </row>
    <row r="9" spans="1:27">
      <c r="A9" s="548">
        <v>1.1000000000000001</v>
      </c>
      <c r="B9" s="554" t="s">
        <v>483</v>
      </c>
      <c r="C9" s="548"/>
      <c r="D9" s="489"/>
      <c r="E9" s="489"/>
      <c r="F9" s="489"/>
      <c r="G9" s="489"/>
      <c r="H9" s="489"/>
      <c r="I9" s="489"/>
      <c r="J9" s="489"/>
      <c r="K9" s="489"/>
      <c r="L9" s="489"/>
      <c r="M9" s="489"/>
      <c r="N9" s="489"/>
      <c r="O9" s="489"/>
      <c r="P9" s="489"/>
      <c r="Q9" s="489"/>
      <c r="R9" s="489"/>
      <c r="S9" s="532"/>
      <c r="T9" s="533"/>
      <c r="U9" s="489"/>
      <c r="V9" s="489"/>
      <c r="W9" s="489"/>
      <c r="X9" s="489"/>
      <c r="Y9" s="489"/>
      <c r="Z9" s="489"/>
      <c r="AA9" s="532"/>
    </row>
    <row r="10" spans="1:27">
      <c r="A10" s="552" t="s">
        <v>14</v>
      </c>
      <c r="B10" s="553" t="s">
        <v>484</v>
      </c>
      <c r="C10" s="552"/>
      <c r="D10" s="489"/>
      <c r="E10" s="489"/>
      <c r="F10" s="489"/>
      <c r="G10" s="489"/>
      <c r="H10" s="489"/>
      <c r="I10" s="489"/>
      <c r="J10" s="489"/>
      <c r="K10" s="489"/>
      <c r="L10" s="489"/>
      <c r="M10" s="489"/>
      <c r="N10" s="489"/>
      <c r="O10" s="489"/>
      <c r="P10" s="489"/>
      <c r="Q10" s="489"/>
      <c r="R10" s="489"/>
      <c r="S10" s="532"/>
      <c r="T10" s="533"/>
      <c r="U10" s="489"/>
      <c r="V10" s="489"/>
      <c r="W10" s="489"/>
      <c r="X10" s="489"/>
      <c r="Y10" s="489"/>
      <c r="Z10" s="489"/>
      <c r="AA10" s="532"/>
    </row>
    <row r="11" spans="1:27">
      <c r="A11" s="550" t="s">
        <v>485</v>
      </c>
      <c r="B11" s="551" t="s">
        <v>486</v>
      </c>
      <c r="C11" s="550"/>
      <c r="D11" s="489"/>
      <c r="E11" s="489"/>
      <c r="F11" s="489"/>
      <c r="G11" s="489"/>
      <c r="H11" s="489"/>
      <c r="I11" s="489"/>
      <c r="J11" s="489"/>
      <c r="K11" s="489"/>
      <c r="L11" s="489"/>
      <c r="M11" s="489"/>
      <c r="N11" s="489"/>
      <c r="O11" s="489"/>
      <c r="P11" s="489"/>
      <c r="Q11" s="489"/>
      <c r="R11" s="489"/>
      <c r="S11" s="532"/>
      <c r="T11" s="533"/>
      <c r="U11" s="489"/>
      <c r="V11" s="489"/>
      <c r="W11" s="489"/>
      <c r="X11" s="489"/>
      <c r="Y11" s="489"/>
      <c r="Z11" s="489"/>
      <c r="AA11" s="532"/>
    </row>
    <row r="12" spans="1:27">
      <c r="A12" s="550" t="s">
        <v>487</v>
      </c>
      <c r="B12" s="551" t="s">
        <v>488</v>
      </c>
      <c r="C12" s="550"/>
      <c r="D12" s="489"/>
      <c r="E12" s="489"/>
      <c r="F12" s="489"/>
      <c r="G12" s="489"/>
      <c r="H12" s="489"/>
      <c r="I12" s="489"/>
      <c r="J12" s="489"/>
      <c r="K12" s="489"/>
      <c r="L12" s="489"/>
      <c r="M12" s="489"/>
      <c r="N12" s="489"/>
      <c r="O12" s="489"/>
      <c r="P12" s="489"/>
      <c r="Q12" s="489"/>
      <c r="R12" s="489"/>
      <c r="S12" s="532"/>
      <c r="T12" s="533"/>
      <c r="U12" s="489"/>
      <c r="V12" s="489"/>
      <c r="W12" s="489"/>
      <c r="X12" s="489"/>
      <c r="Y12" s="489"/>
      <c r="Z12" s="489"/>
      <c r="AA12" s="532"/>
    </row>
    <row r="13" spans="1:27">
      <c r="A13" s="550" t="s">
        <v>489</v>
      </c>
      <c r="B13" s="551" t="s">
        <v>490</v>
      </c>
      <c r="C13" s="550"/>
      <c r="D13" s="489"/>
      <c r="E13" s="489"/>
      <c r="F13" s="489"/>
      <c r="G13" s="489"/>
      <c r="H13" s="489"/>
      <c r="I13" s="489"/>
      <c r="J13" s="489"/>
      <c r="K13" s="489"/>
      <c r="L13" s="489"/>
      <c r="M13" s="489"/>
      <c r="N13" s="489"/>
      <c r="O13" s="489"/>
      <c r="P13" s="489"/>
      <c r="Q13" s="489"/>
      <c r="R13" s="489"/>
      <c r="S13" s="532"/>
      <c r="T13" s="533"/>
      <c r="U13" s="489"/>
      <c r="V13" s="489"/>
      <c r="W13" s="489"/>
      <c r="X13" s="489"/>
      <c r="Y13" s="489"/>
      <c r="Z13" s="489"/>
      <c r="AA13" s="532"/>
    </row>
    <row r="14" spans="1:27">
      <c r="A14" s="550" t="s">
        <v>491</v>
      </c>
      <c r="B14" s="551" t="s">
        <v>492</v>
      </c>
      <c r="C14" s="550"/>
      <c r="D14" s="489"/>
      <c r="E14" s="489"/>
      <c r="F14" s="489"/>
      <c r="G14" s="489"/>
      <c r="H14" s="489"/>
      <c r="I14" s="489"/>
      <c r="J14" s="489"/>
      <c r="K14" s="489"/>
      <c r="L14" s="489"/>
      <c r="M14" s="489"/>
      <c r="N14" s="489"/>
      <c r="O14" s="489"/>
      <c r="P14" s="489"/>
      <c r="Q14" s="489"/>
      <c r="R14" s="489"/>
      <c r="S14" s="532"/>
      <c r="T14" s="533"/>
      <c r="U14" s="489"/>
      <c r="V14" s="489"/>
      <c r="W14" s="489"/>
      <c r="X14" s="489"/>
      <c r="Y14" s="489"/>
      <c r="Z14" s="489"/>
      <c r="AA14" s="532"/>
    </row>
    <row r="15" spans="1:27">
      <c r="A15" s="549">
        <v>1.2</v>
      </c>
      <c r="B15" s="547" t="s">
        <v>686</v>
      </c>
      <c r="C15" s="549"/>
      <c r="D15" s="489"/>
      <c r="E15" s="489"/>
      <c r="F15" s="489"/>
      <c r="G15" s="489"/>
      <c r="H15" s="489"/>
      <c r="I15" s="489"/>
      <c r="J15" s="489"/>
      <c r="K15" s="489"/>
      <c r="L15" s="489"/>
      <c r="M15" s="489"/>
      <c r="N15" s="489"/>
      <c r="O15" s="489"/>
      <c r="P15" s="489"/>
      <c r="Q15" s="489"/>
      <c r="R15" s="489"/>
      <c r="S15" s="532"/>
      <c r="T15" s="533"/>
      <c r="U15" s="489"/>
      <c r="V15" s="489"/>
      <c r="W15" s="489"/>
      <c r="X15" s="489"/>
      <c r="Y15" s="489"/>
      <c r="Z15" s="489"/>
      <c r="AA15" s="532"/>
    </row>
    <row r="16" spans="1:27">
      <c r="A16" s="548">
        <v>1.3</v>
      </c>
      <c r="B16" s="547" t="s">
        <v>531</v>
      </c>
      <c r="C16" s="546"/>
      <c r="D16" s="544"/>
      <c r="E16" s="544"/>
      <c r="F16" s="544"/>
      <c r="G16" s="544"/>
      <c r="H16" s="544"/>
      <c r="I16" s="544"/>
      <c r="J16" s="544"/>
      <c r="K16" s="544"/>
      <c r="L16" s="544"/>
      <c r="M16" s="544"/>
      <c r="N16" s="544"/>
      <c r="O16" s="544"/>
      <c r="P16" s="544"/>
      <c r="Q16" s="544"/>
      <c r="R16" s="544"/>
      <c r="S16" s="543"/>
      <c r="T16" s="545"/>
      <c r="U16" s="544"/>
      <c r="V16" s="544"/>
      <c r="W16" s="544"/>
      <c r="X16" s="544"/>
      <c r="Y16" s="544"/>
      <c r="Z16" s="544"/>
      <c r="AA16" s="543"/>
    </row>
    <row r="17" spans="1:27">
      <c r="A17" s="539" t="s">
        <v>493</v>
      </c>
      <c r="B17" s="542" t="s">
        <v>494</v>
      </c>
      <c r="C17" s="541"/>
      <c r="D17" s="489"/>
      <c r="E17" s="489"/>
      <c r="F17" s="489"/>
      <c r="G17" s="489"/>
      <c r="H17" s="489"/>
      <c r="I17" s="489"/>
      <c r="J17" s="489"/>
      <c r="K17" s="489"/>
      <c r="L17" s="489"/>
      <c r="M17" s="489"/>
      <c r="N17" s="489"/>
      <c r="O17" s="489"/>
      <c r="P17" s="489"/>
      <c r="Q17" s="489"/>
      <c r="R17" s="489"/>
      <c r="S17" s="532"/>
      <c r="T17" s="533"/>
      <c r="U17" s="489"/>
      <c r="V17" s="489"/>
      <c r="W17" s="489"/>
      <c r="X17" s="489"/>
      <c r="Y17" s="489"/>
      <c r="Z17" s="489"/>
      <c r="AA17" s="532"/>
    </row>
    <row r="18" spans="1:27">
      <c r="A18" s="537" t="s">
        <v>495</v>
      </c>
      <c r="B18" s="538" t="s">
        <v>496</v>
      </c>
      <c r="C18" s="537"/>
      <c r="D18" s="489"/>
      <c r="E18" s="489"/>
      <c r="F18" s="489"/>
      <c r="G18" s="489"/>
      <c r="H18" s="489"/>
      <c r="I18" s="489"/>
      <c r="J18" s="489"/>
      <c r="K18" s="489"/>
      <c r="L18" s="489"/>
      <c r="M18" s="489"/>
      <c r="N18" s="489"/>
      <c r="O18" s="489"/>
      <c r="P18" s="489"/>
      <c r="Q18" s="489"/>
      <c r="R18" s="489"/>
      <c r="S18" s="532"/>
      <c r="T18" s="533"/>
      <c r="U18" s="489"/>
      <c r="V18" s="489"/>
      <c r="W18" s="489"/>
      <c r="X18" s="489"/>
      <c r="Y18" s="489"/>
      <c r="Z18" s="489"/>
      <c r="AA18" s="532"/>
    </row>
    <row r="19" spans="1:27">
      <c r="A19" s="539" t="s">
        <v>497</v>
      </c>
      <c r="B19" s="540" t="s">
        <v>498</v>
      </c>
      <c r="C19" s="539"/>
      <c r="D19" s="489"/>
      <c r="E19" s="489"/>
      <c r="F19" s="489"/>
      <c r="G19" s="489"/>
      <c r="H19" s="489"/>
      <c r="I19" s="489"/>
      <c r="J19" s="489"/>
      <c r="K19" s="489"/>
      <c r="L19" s="489"/>
      <c r="M19" s="489"/>
      <c r="N19" s="489"/>
      <c r="O19" s="489"/>
      <c r="P19" s="489"/>
      <c r="Q19" s="489"/>
      <c r="R19" s="489"/>
      <c r="S19" s="532"/>
      <c r="T19" s="533"/>
      <c r="U19" s="489"/>
      <c r="V19" s="489"/>
      <c r="W19" s="489"/>
      <c r="X19" s="489"/>
      <c r="Y19" s="489"/>
      <c r="Z19" s="489"/>
      <c r="AA19" s="532"/>
    </row>
    <row r="20" spans="1:27">
      <c r="A20" s="537" t="s">
        <v>499</v>
      </c>
      <c r="B20" s="538" t="s">
        <v>496</v>
      </c>
      <c r="C20" s="537"/>
      <c r="D20" s="489"/>
      <c r="E20" s="489"/>
      <c r="F20" s="489"/>
      <c r="G20" s="489"/>
      <c r="H20" s="489"/>
      <c r="I20" s="489"/>
      <c r="J20" s="489"/>
      <c r="K20" s="489"/>
      <c r="L20" s="489"/>
      <c r="M20" s="489"/>
      <c r="N20" s="489"/>
      <c r="O20" s="489"/>
      <c r="P20" s="489"/>
      <c r="Q20" s="489"/>
      <c r="R20" s="489"/>
      <c r="S20" s="532"/>
      <c r="T20" s="533"/>
      <c r="U20" s="489"/>
      <c r="V20" s="489"/>
      <c r="W20" s="489"/>
      <c r="X20" s="489"/>
      <c r="Y20" s="489"/>
      <c r="Z20" s="489"/>
      <c r="AA20" s="532"/>
    </row>
    <row r="21" spans="1:27">
      <c r="A21" s="536">
        <v>1.4</v>
      </c>
      <c r="B21" s="535" t="s">
        <v>500</v>
      </c>
      <c r="C21" s="534"/>
      <c r="D21" s="489"/>
      <c r="E21" s="489"/>
      <c r="F21" s="489"/>
      <c r="G21" s="489"/>
      <c r="H21" s="489"/>
      <c r="I21" s="489"/>
      <c r="J21" s="489"/>
      <c r="K21" s="489"/>
      <c r="L21" s="489"/>
      <c r="M21" s="489"/>
      <c r="N21" s="489"/>
      <c r="O21" s="489"/>
      <c r="P21" s="489"/>
      <c r="Q21" s="489"/>
      <c r="R21" s="489"/>
      <c r="S21" s="532"/>
      <c r="T21" s="533"/>
      <c r="U21" s="489"/>
      <c r="V21" s="489"/>
      <c r="W21" s="489"/>
      <c r="X21" s="489"/>
      <c r="Y21" s="489"/>
      <c r="Z21" s="489"/>
      <c r="AA21" s="532"/>
    </row>
    <row r="22" spans="1:27" ht="12.6" thickBot="1">
      <c r="A22" s="531">
        <v>1.5</v>
      </c>
      <c r="B22" s="530" t="s">
        <v>501</v>
      </c>
      <c r="C22" s="529"/>
      <c r="D22" s="527"/>
      <c r="E22" s="527"/>
      <c r="F22" s="527"/>
      <c r="G22" s="527"/>
      <c r="H22" s="527"/>
      <c r="I22" s="527"/>
      <c r="J22" s="527"/>
      <c r="K22" s="527"/>
      <c r="L22" s="527"/>
      <c r="M22" s="527"/>
      <c r="N22" s="527"/>
      <c r="O22" s="527"/>
      <c r="P22" s="527"/>
      <c r="Q22" s="527"/>
      <c r="R22" s="527"/>
      <c r="S22" s="526"/>
      <c r="T22" s="528"/>
      <c r="U22" s="527"/>
      <c r="V22" s="527"/>
      <c r="W22" s="527"/>
      <c r="X22" s="527"/>
      <c r="Y22" s="527"/>
      <c r="Z22" s="527"/>
      <c r="AA22" s="52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B1" sqref="B1:B2"/>
    </sheetView>
  </sheetViews>
  <sheetFormatPr defaultColWidth="9.21875" defaultRowHeight="12"/>
  <cols>
    <col min="1" max="1" width="11.77734375" style="500" bestFit="1" customWidth="1"/>
    <col min="2" max="2" width="93.44140625" style="500" customWidth="1"/>
    <col min="3" max="3" width="14.6640625" style="500" customWidth="1"/>
    <col min="4" max="5" width="16.109375" style="500" customWidth="1"/>
    <col min="6" max="6" width="16.109375" style="519" customWidth="1"/>
    <col min="7" max="7" width="25.21875" style="519" customWidth="1"/>
    <col min="8" max="8" width="16.109375" style="500" customWidth="1"/>
    <col min="9" max="11" width="16.109375" style="519" customWidth="1"/>
    <col min="12" max="12" width="26.21875" style="519" customWidth="1"/>
    <col min="13" max="16384" width="9.21875" style="500"/>
  </cols>
  <sheetData>
    <row r="1" spans="1:12" ht="13.8">
      <c r="A1" s="395" t="s">
        <v>30</v>
      </c>
      <c r="B1" s="486" t="str">
        <f>'Info '!C2</f>
        <v>JSC Pave Bank Georgia</v>
      </c>
      <c r="F1" s="500"/>
      <c r="G1" s="500"/>
      <c r="I1" s="500"/>
      <c r="J1" s="500"/>
      <c r="K1" s="500"/>
      <c r="L1" s="500"/>
    </row>
    <row r="2" spans="1:12">
      <c r="A2" s="395" t="s">
        <v>31</v>
      </c>
      <c r="B2" s="485">
        <f>'1. key ratios '!B2</f>
        <v>45382</v>
      </c>
      <c r="F2" s="500"/>
      <c r="G2" s="500"/>
      <c r="I2" s="500"/>
      <c r="J2" s="500"/>
      <c r="K2" s="500"/>
      <c r="L2" s="500"/>
    </row>
    <row r="3" spans="1:12">
      <c r="A3" s="396" t="s">
        <v>502</v>
      </c>
      <c r="F3" s="500"/>
      <c r="G3" s="500"/>
      <c r="I3" s="500"/>
      <c r="J3" s="500"/>
      <c r="K3" s="500"/>
      <c r="L3" s="500"/>
    </row>
    <row r="4" spans="1:12">
      <c r="F4" s="500"/>
      <c r="G4" s="500"/>
      <c r="I4" s="500"/>
      <c r="J4" s="500"/>
      <c r="K4" s="500"/>
      <c r="L4" s="500"/>
    </row>
    <row r="5" spans="1:12" ht="37.5" customHeight="1">
      <c r="A5" s="658" t="s">
        <v>519</v>
      </c>
      <c r="B5" s="659"/>
      <c r="C5" s="704" t="s">
        <v>503</v>
      </c>
      <c r="D5" s="705"/>
      <c r="E5" s="705"/>
      <c r="F5" s="705"/>
      <c r="G5" s="705"/>
      <c r="H5" s="704" t="s">
        <v>663</v>
      </c>
      <c r="I5" s="706"/>
      <c r="J5" s="706"/>
      <c r="K5" s="706"/>
      <c r="L5" s="707"/>
    </row>
    <row r="6" spans="1:12" ht="39.450000000000003" customHeight="1">
      <c r="A6" s="662"/>
      <c r="B6" s="663"/>
      <c r="C6" s="398"/>
      <c r="D6" s="498" t="s">
        <v>684</v>
      </c>
      <c r="E6" s="498" t="s">
        <v>683</v>
      </c>
      <c r="F6" s="498" t="s">
        <v>682</v>
      </c>
      <c r="G6" s="498" t="s">
        <v>681</v>
      </c>
      <c r="H6" s="520"/>
      <c r="I6" s="498" t="s">
        <v>684</v>
      </c>
      <c r="J6" s="498" t="s">
        <v>683</v>
      </c>
      <c r="K6" s="498" t="s">
        <v>682</v>
      </c>
      <c r="L6" s="498" t="s">
        <v>681</v>
      </c>
    </row>
    <row r="7" spans="1:12">
      <c r="A7" s="489">
        <v>1</v>
      </c>
      <c r="B7" s="504" t="s">
        <v>522</v>
      </c>
      <c r="C7" s="504"/>
      <c r="D7" s="489"/>
      <c r="E7" s="489"/>
      <c r="F7" s="562"/>
      <c r="G7" s="562"/>
      <c r="H7" s="489"/>
      <c r="I7" s="562"/>
      <c r="J7" s="562"/>
      <c r="K7" s="562"/>
      <c r="L7" s="562"/>
    </row>
    <row r="8" spans="1:12">
      <c r="A8" s="489">
        <v>2</v>
      </c>
      <c r="B8" s="504" t="s">
        <v>435</v>
      </c>
      <c r="C8" s="504"/>
      <c r="D8" s="489"/>
      <c r="E8" s="489"/>
      <c r="F8" s="497"/>
      <c r="G8" s="497"/>
      <c r="H8" s="489"/>
      <c r="I8" s="497"/>
      <c r="J8" s="497"/>
      <c r="K8" s="497"/>
      <c r="L8" s="497"/>
    </row>
    <row r="9" spans="1:12">
      <c r="A9" s="489">
        <v>3</v>
      </c>
      <c r="B9" s="504" t="s">
        <v>436</v>
      </c>
      <c r="C9" s="504"/>
      <c r="D9" s="489"/>
      <c r="E9" s="489"/>
      <c r="F9" s="499"/>
      <c r="G9" s="499"/>
      <c r="H9" s="489"/>
      <c r="I9" s="499"/>
      <c r="J9" s="499"/>
      <c r="K9" s="499"/>
      <c r="L9" s="499"/>
    </row>
    <row r="10" spans="1:12">
      <c r="A10" s="489">
        <v>4</v>
      </c>
      <c r="B10" s="504" t="s">
        <v>523</v>
      </c>
      <c r="C10" s="504"/>
      <c r="D10" s="489"/>
      <c r="E10" s="489"/>
      <c r="F10" s="499"/>
      <c r="G10" s="499"/>
      <c r="H10" s="489"/>
      <c r="I10" s="499"/>
      <c r="J10" s="499"/>
      <c r="K10" s="499"/>
      <c r="L10" s="499"/>
    </row>
    <row r="11" spans="1:12">
      <c r="A11" s="489">
        <v>5</v>
      </c>
      <c r="B11" s="504" t="s">
        <v>437</v>
      </c>
      <c r="C11" s="504"/>
      <c r="D11" s="489"/>
      <c r="E11" s="489"/>
      <c r="F11" s="499"/>
      <c r="G11" s="499"/>
      <c r="H11" s="489"/>
      <c r="I11" s="499"/>
      <c r="J11" s="499"/>
      <c r="K11" s="499"/>
      <c r="L11" s="499"/>
    </row>
    <row r="12" spans="1:12">
      <c r="A12" s="489">
        <v>6</v>
      </c>
      <c r="B12" s="504" t="s">
        <v>438</v>
      </c>
      <c r="C12" s="504"/>
      <c r="D12" s="489"/>
      <c r="E12" s="489"/>
      <c r="F12" s="499"/>
      <c r="G12" s="499"/>
      <c r="H12" s="489"/>
      <c r="I12" s="499"/>
      <c r="J12" s="499"/>
      <c r="K12" s="499"/>
      <c r="L12" s="499"/>
    </row>
    <row r="13" spans="1:12">
      <c r="A13" s="489">
        <v>7</v>
      </c>
      <c r="B13" s="504" t="s">
        <v>439</v>
      </c>
      <c r="C13" s="504"/>
      <c r="D13" s="489"/>
      <c r="E13" s="489"/>
      <c r="F13" s="499"/>
      <c r="G13" s="499"/>
      <c r="H13" s="489"/>
      <c r="I13" s="499"/>
      <c r="J13" s="499"/>
      <c r="K13" s="499"/>
      <c r="L13" s="499"/>
    </row>
    <row r="14" spans="1:12">
      <c r="A14" s="489">
        <v>8</v>
      </c>
      <c r="B14" s="504" t="s">
        <v>440</v>
      </c>
      <c r="C14" s="504"/>
      <c r="D14" s="489"/>
      <c r="E14" s="489"/>
      <c r="F14" s="499"/>
      <c r="G14" s="499"/>
      <c r="H14" s="489"/>
      <c r="I14" s="499"/>
      <c r="J14" s="499"/>
      <c r="K14" s="499"/>
      <c r="L14" s="499"/>
    </row>
    <row r="15" spans="1:12">
      <c r="A15" s="489">
        <v>9</v>
      </c>
      <c r="B15" s="504" t="s">
        <v>441</v>
      </c>
      <c r="C15" s="504"/>
      <c r="D15" s="489"/>
      <c r="E15" s="489"/>
      <c r="F15" s="499"/>
      <c r="G15" s="499"/>
      <c r="H15" s="489"/>
      <c r="I15" s="499"/>
      <c r="J15" s="499"/>
      <c r="K15" s="499"/>
      <c r="L15" s="499"/>
    </row>
    <row r="16" spans="1:12">
      <c r="A16" s="489">
        <v>10</v>
      </c>
      <c r="B16" s="504" t="s">
        <v>442</v>
      </c>
      <c r="C16" s="504"/>
      <c r="D16" s="489"/>
      <c r="E16" s="489"/>
      <c r="F16" s="499"/>
      <c r="G16" s="499"/>
      <c r="H16" s="489"/>
      <c r="I16" s="499"/>
      <c r="J16" s="499"/>
      <c r="K16" s="499"/>
      <c r="L16" s="499"/>
    </row>
    <row r="17" spans="1:12">
      <c r="A17" s="489">
        <v>11</v>
      </c>
      <c r="B17" s="504" t="s">
        <v>443</v>
      </c>
      <c r="C17" s="504"/>
      <c r="D17" s="489"/>
      <c r="E17" s="489"/>
      <c r="F17" s="499"/>
      <c r="G17" s="499"/>
      <c r="H17" s="489"/>
      <c r="I17" s="499"/>
      <c r="J17" s="499"/>
      <c r="K17" s="499"/>
      <c r="L17" s="499"/>
    </row>
    <row r="18" spans="1:12">
      <c r="A18" s="489">
        <v>12</v>
      </c>
      <c r="B18" s="504" t="s">
        <v>444</v>
      </c>
      <c r="C18" s="504"/>
      <c r="D18" s="489"/>
      <c r="E18" s="489"/>
      <c r="F18" s="499"/>
      <c r="G18" s="499"/>
      <c r="H18" s="489"/>
      <c r="I18" s="499"/>
      <c r="J18" s="499"/>
      <c r="K18" s="499"/>
      <c r="L18" s="499"/>
    </row>
    <row r="19" spans="1:12">
      <c r="A19" s="489">
        <v>13</v>
      </c>
      <c r="B19" s="504" t="s">
        <v>445</v>
      </c>
      <c r="C19" s="504"/>
      <c r="D19" s="489"/>
      <c r="E19" s="489"/>
      <c r="F19" s="499"/>
      <c r="G19" s="499"/>
      <c r="H19" s="489"/>
      <c r="I19" s="499"/>
      <c r="J19" s="499"/>
      <c r="K19" s="499"/>
      <c r="L19" s="499"/>
    </row>
    <row r="20" spans="1:12">
      <c r="A20" s="489">
        <v>14</v>
      </c>
      <c r="B20" s="504" t="s">
        <v>446</v>
      </c>
      <c r="C20" s="504"/>
      <c r="D20" s="489"/>
      <c r="E20" s="489"/>
      <c r="F20" s="499"/>
      <c r="G20" s="499"/>
      <c r="H20" s="489"/>
      <c r="I20" s="499"/>
      <c r="J20" s="499"/>
      <c r="K20" s="499"/>
      <c r="L20" s="499"/>
    </row>
    <row r="21" spans="1:12">
      <c r="A21" s="489">
        <v>15</v>
      </c>
      <c r="B21" s="504" t="s">
        <v>447</v>
      </c>
      <c r="C21" s="504"/>
      <c r="D21" s="489"/>
      <c r="E21" s="489"/>
      <c r="F21" s="499"/>
      <c r="G21" s="499"/>
      <c r="H21" s="489"/>
      <c r="I21" s="499"/>
      <c r="J21" s="499"/>
      <c r="K21" s="499"/>
      <c r="L21" s="499"/>
    </row>
    <row r="22" spans="1:12">
      <c r="A22" s="489">
        <v>16</v>
      </c>
      <c r="B22" s="504" t="s">
        <v>448</v>
      </c>
      <c r="C22" s="504"/>
      <c r="D22" s="489"/>
      <c r="E22" s="489"/>
      <c r="F22" s="499"/>
      <c r="G22" s="499"/>
      <c r="H22" s="489"/>
      <c r="I22" s="499"/>
      <c r="J22" s="499"/>
      <c r="K22" s="499"/>
      <c r="L22" s="499"/>
    </row>
    <row r="23" spans="1:12">
      <c r="A23" s="489">
        <v>17</v>
      </c>
      <c r="B23" s="504" t="s">
        <v>526</v>
      </c>
      <c r="C23" s="504"/>
      <c r="D23" s="489"/>
      <c r="E23" s="489"/>
      <c r="F23" s="499"/>
      <c r="G23" s="499"/>
      <c r="H23" s="489"/>
      <c r="I23" s="499"/>
      <c r="J23" s="499"/>
      <c r="K23" s="499"/>
      <c r="L23" s="499"/>
    </row>
    <row r="24" spans="1:12">
      <c r="A24" s="489">
        <v>18</v>
      </c>
      <c r="B24" s="504" t="s">
        <v>449</v>
      </c>
      <c r="C24" s="504"/>
      <c r="D24" s="489"/>
      <c r="E24" s="489"/>
      <c r="F24" s="499"/>
      <c r="G24" s="499"/>
      <c r="H24" s="489"/>
      <c r="I24" s="499"/>
      <c r="J24" s="499"/>
      <c r="K24" s="499"/>
      <c r="L24" s="499"/>
    </row>
    <row r="25" spans="1:12">
      <c r="A25" s="489">
        <v>19</v>
      </c>
      <c r="B25" s="504" t="s">
        <v>450</v>
      </c>
      <c r="C25" s="504"/>
      <c r="D25" s="489"/>
      <c r="E25" s="489"/>
      <c r="F25" s="499"/>
      <c r="G25" s="499"/>
      <c r="H25" s="489"/>
      <c r="I25" s="499"/>
      <c r="J25" s="499"/>
      <c r="K25" s="499"/>
      <c r="L25" s="499"/>
    </row>
    <row r="26" spans="1:12">
      <c r="A26" s="489">
        <v>20</v>
      </c>
      <c r="B26" s="504" t="s">
        <v>525</v>
      </c>
      <c r="C26" s="504"/>
      <c r="D26" s="489"/>
      <c r="E26" s="489"/>
      <c r="F26" s="499"/>
      <c r="G26" s="499"/>
      <c r="H26" s="489"/>
      <c r="I26" s="499"/>
      <c r="J26" s="499"/>
      <c r="K26" s="499"/>
      <c r="L26" s="499"/>
    </row>
    <row r="27" spans="1:12">
      <c r="A27" s="489">
        <v>21</v>
      </c>
      <c r="B27" s="504" t="s">
        <v>451</v>
      </c>
      <c r="C27" s="504"/>
      <c r="D27" s="489"/>
      <c r="E27" s="489"/>
      <c r="F27" s="499"/>
      <c r="G27" s="499"/>
      <c r="H27" s="489"/>
      <c r="I27" s="499"/>
      <c r="J27" s="499"/>
      <c r="K27" s="499"/>
      <c r="L27" s="499"/>
    </row>
    <row r="28" spans="1:12">
      <c r="A28" s="489">
        <v>22</v>
      </c>
      <c r="B28" s="504" t="s">
        <v>452</v>
      </c>
      <c r="C28" s="504"/>
      <c r="D28" s="489"/>
      <c r="E28" s="489"/>
      <c r="F28" s="499"/>
      <c r="G28" s="499"/>
      <c r="H28" s="489"/>
      <c r="I28" s="499"/>
      <c r="J28" s="499"/>
      <c r="K28" s="499"/>
      <c r="L28" s="499"/>
    </row>
    <row r="29" spans="1:12">
      <c r="A29" s="489">
        <v>23</v>
      </c>
      <c r="B29" s="504" t="s">
        <v>453</v>
      </c>
      <c r="C29" s="504"/>
      <c r="D29" s="489"/>
      <c r="E29" s="489"/>
      <c r="F29" s="499"/>
      <c r="G29" s="499"/>
      <c r="H29" s="489"/>
      <c r="I29" s="499"/>
      <c r="J29" s="499"/>
      <c r="K29" s="499"/>
      <c r="L29" s="499"/>
    </row>
    <row r="30" spans="1:12">
      <c r="A30" s="489">
        <v>24</v>
      </c>
      <c r="B30" s="504" t="s">
        <v>524</v>
      </c>
      <c r="C30" s="504"/>
      <c r="D30" s="489"/>
      <c r="E30" s="489"/>
      <c r="F30" s="499"/>
      <c r="G30" s="499"/>
      <c r="H30" s="489"/>
      <c r="I30" s="499"/>
      <c r="J30" s="499"/>
      <c r="K30" s="499"/>
      <c r="L30" s="499"/>
    </row>
    <row r="31" spans="1:12">
      <c r="A31" s="489">
        <v>25</v>
      </c>
      <c r="B31" s="504" t="s">
        <v>454</v>
      </c>
      <c r="C31" s="504"/>
      <c r="D31" s="489"/>
      <c r="E31" s="489"/>
      <c r="F31" s="499"/>
      <c r="G31" s="499"/>
      <c r="H31" s="489"/>
      <c r="I31" s="499"/>
      <c r="J31" s="499"/>
      <c r="K31" s="499"/>
      <c r="L31" s="499"/>
    </row>
    <row r="32" spans="1:12">
      <c r="A32" s="489">
        <v>26</v>
      </c>
      <c r="B32" s="504" t="s">
        <v>521</v>
      </c>
      <c r="C32" s="504"/>
      <c r="D32" s="489"/>
      <c r="E32" s="489"/>
      <c r="F32" s="499"/>
      <c r="G32" s="499"/>
      <c r="H32" s="489"/>
      <c r="I32" s="499"/>
      <c r="J32" s="499"/>
      <c r="K32" s="499"/>
      <c r="L32" s="499"/>
    </row>
    <row r="33" spans="1:12">
      <c r="A33" s="489">
        <v>27</v>
      </c>
      <c r="B33" s="561" t="s">
        <v>64</v>
      </c>
      <c r="C33" s="561"/>
      <c r="D33" s="489"/>
      <c r="E33" s="489"/>
      <c r="F33" s="499"/>
      <c r="G33" s="499"/>
      <c r="H33" s="489"/>
      <c r="I33" s="499"/>
      <c r="J33" s="499"/>
      <c r="K33" s="499"/>
      <c r="L33" s="499"/>
    </row>
    <row r="35" spans="1:12">
      <c r="B35" s="560"/>
      <c r="C35" s="560"/>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D17" sqref="D17"/>
    </sheetView>
  </sheetViews>
  <sheetFormatPr defaultColWidth="8.77734375" defaultRowHeight="12"/>
  <cols>
    <col min="1" max="1" width="11.77734375" style="563" bestFit="1" customWidth="1"/>
    <col min="2" max="2" width="68.77734375" style="563" customWidth="1"/>
    <col min="3" max="11" width="28.21875" style="563" customWidth="1"/>
    <col min="12" max="16384" width="8.77734375" style="563"/>
  </cols>
  <sheetData>
    <row r="1" spans="1:11" s="500" customFormat="1" ht="13.8">
      <c r="A1" s="395" t="s">
        <v>30</v>
      </c>
      <c r="B1" s="486" t="str">
        <f>'Info '!C2</f>
        <v>JSC Pave Bank Georgia</v>
      </c>
    </row>
    <row r="2" spans="1:11" s="500" customFormat="1">
      <c r="A2" s="395" t="s">
        <v>31</v>
      </c>
      <c r="B2" s="485">
        <f>'1. key ratios '!B2</f>
        <v>45382</v>
      </c>
    </row>
    <row r="3" spans="1:11" s="500" customFormat="1">
      <c r="A3" s="396" t="s">
        <v>504</v>
      </c>
    </row>
    <row r="4" spans="1:11">
      <c r="C4" s="567" t="s">
        <v>698</v>
      </c>
      <c r="D4" s="567" t="s">
        <v>697</v>
      </c>
      <c r="E4" s="567" t="s">
        <v>696</v>
      </c>
      <c r="F4" s="567" t="s">
        <v>695</v>
      </c>
      <c r="G4" s="567" t="s">
        <v>694</v>
      </c>
      <c r="H4" s="567" t="s">
        <v>693</v>
      </c>
      <c r="I4" s="567" t="s">
        <v>692</v>
      </c>
      <c r="J4" s="567" t="s">
        <v>691</v>
      </c>
      <c r="K4" s="567" t="s">
        <v>690</v>
      </c>
    </row>
    <row r="5" spans="1:11" ht="103.95" customHeight="1">
      <c r="A5" s="708" t="s">
        <v>689</v>
      </c>
      <c r="B5" s="709"/>
      <c r="C5" s="566" t="s">
        <v>505</v>
      </c>
      <c r="D5" s="566" t="s">
        <v>506</v>
      </c>
      <c r="E5" s="566" t="s">
        <v>507</v>
      </c>
      <c r="F5" s="566" t="s">
        <v>508</v>
      </c>
      <c r="G5" s="566" t="s">
        <v>509</v>
      </c>
      <c r="H5" s="566" t="s">
        <v>510</v>
      </c>
      <c r="I5" s="566" t="s">
        <v>511</v>
      </c>
      <c r="J5" s="566" t="s">
        <v>512</v>
      </c>
      <c r="K5" s="566" t="s">
        <v>513</v>
      </c>
    </row>
    <row r="6" spans="1:11">
      <c r="A6" s="489">
        <v>1</v>
      </c>
      <c r="B6" s="489" t="s">
        <v>473</v>
      </c>
      <c r="C6" s="489"/>
      <c r="D6" s="489"/>
      <c r="E6" s="489"/>
      <c r="F6" s="489"/>
      <c r="G6" s="489"/>
      <c r="H6" s="489"/>
      <c r="I6" s="489"/>
      <c r="J6" s="489"/>
      <c r="K6" s="489"/>
    </row>
    <row r="7" spans="1:11">
      <c r="A7" s="489">
        <v>2</v>
      </c>
      <c r="B7" s="489" t="s">
        <v>514</v>
      </c>
      <c r="C7" s="489"/>
      <c r="D7" s="489"/>
      <c r="E7" s="489"/>
      <c r="F7" s="489"/>
      <c r="G7" s="489"/>
      <c r="H7" s="489"/>
      <c r="I7" s="489"/>
      <c r="J7" s="489"/>
      <c r="K7" s="489"/>
    </row>
    <row r="8" spans="1:11">
      <c r="A8" s="489">
        <v>3</v>
      </c>
      <c r="B8" s="489" t="s">
        <v>481</v>
      </c>
      <c r="C8" s="489"/>
      <c r="D8" s="489"/>
      <c r="E8" s="489"/>
      <c r="F8" s="489"/>
      <c r="G8" s="489"/>
      <c r="H8" s="489"/>
      <c r="I8" s="489"/>
      <c r="J8" s="489"/>
      <c r="K8" s="489"/>
    </row>
    <row r="9" spans="1:11">
      <c r="A9" s="489">
        <v>4</v>
      </c>
      <c r="B9" s="509" t="s">
        <v>515</v>
      </c>
      <c r="C9" s="565"/>
      <c r="D9" s="565"/>
      <c r="E9" s="565"/>
      <c r="F9" s="565"/>
      <c r="G9" s="565"/>
      <c r="H9" s="565"/>
      <c r="I9" s="565"/>
      <c r="J9" s="565"/>
      <c r="K9" s="565"/>
    </row>
    <row r="10" spans="1:11">
      <c r="A10" s="489">
        <v>5</v>
      </c>
      <c r="B10" s="509" t="s">
        <v>516</v>
      </c>
      <c r="C10" s="565"/>
      <c r="D10" s="565"/>
      <c r="E10" s="565"/>
      <c r="F10" s="565"/>
      <c r="G10" s="565"/>
      <c r="H10" s="565"/>
      <c r="I10" s="565"/>
      <c r="J10" s="565"/>
      <c r="K10" s="565"/>
    </row>
    <row r="11" spans="1:11">
      <c r="A11" s="489">
        <v>6</v>
      </c>
      <c r="B11" s="509" t="s">
        <v>517</v>
      </c>
      <c r="C11" s="565"/>
      <c r="D11" s="565"/>
      <c r="E11" s="565"/>
      <c r="F11" s="565"/>
      <c r="G11" s="565"/>
      <c r="H11" s="565"/>
      <c r="I11" s="565"/>
      <c r="J11" s="565"/>
      <c r="K11" s="565"/>
    </row>
    <row r="13" spans="1:11" ht="13.8">
      <c r="B13" s="56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topLeftCell="P1" zoomScaleNormal="100" workbookViewId="0">
      <selection activeCell="W5" sqref="W5"/>
    </sheetView>
  </sheetViews>
  <sheetFormatPr defaultColWidth="8.77734375" defaultRowHeight="14.4"/>
  <cols>
    <col min="1" max="1" width="10" style="568" bestFit="1" customWidth="1"/>
    <col min="2" max="2" width="71.77734375" style="568" customWidth="1"/>
    <col min="3" max="3" width="10.6640625" style="568" bestFit="1" customWidth="1"/>
    <col min="4" max="7" width="15.5546875" style="568" customWidth="1"/>
    <col min="8" max="8" width="10.6640625" style="568" bestFit="1" customWidth="1"/>
    <col min="9" max="12" width="17.21875" style="568" customWidth="1"/>
    <col min="13" max="13" width="10.6640625" style="568" bestFit="1" customWidth="1"/>
    <col min="14" max="17" width="16.21875" style="568" customWidth="1"/>
    <col min="18" max="18" width="12.21875" style="568" bestFit="1" customWidth="1"/>
    <col min="19" max="19" width="46.88671875" style="568" bestFit="1" customWidth="1"/>
    <col min="20" max="20" width="43.44140625" style="568" bestFit="1" customWidth="1"/>
    <col min="21" max="21" width="45.88671875" style="568" bestFit="1" customWidth="1"/>
    <col min="22" max="22" width="43.33203125" style="568" bestFit="1" customWidth="1"/>
    <col min="23" max="16384" width="8.77734375" style="568"/>
  </cols>
  <sheetData>
    <row r="1" spans="1:22">
      <c r="A1" s="395" t="s">
        <v>30</v>
      </c>
      <c r="B1" s="486" t="str">
        <f>'Info '!C2</f>
        <v>JSC Pave Bank Georgia</v>
      </c>
    </row>
    <row r="2" spans="1:22">
      <c r="A2" s="395" t="s">
        <v>31</v>
      </c>
      <c r="B2" s="485">
        <f>'1. key ratios '!B2</f>
        <v>45382</v>
      </c>
    </row>
    <row r="3" spans="1:22">
      <c r="A3" s="396" t="s">
        <v>532</v>
      </c>
      <c r="B3" s="500"/>
    </row>
    <row r="4" spans="1:22">
      <c r="A4" s="396"/>
      <c r="B4" s="500"/>
    </row>
    <row r="5" spans="1:22" ht="24" customHeight="1">
      <c r="A5" s="710" t="s">
        <v>533</v>
      </c>
      <c r="B5" s="711"/>
      <c r="C5" s="715" t="s">
        <v>699</v>
      </c>
      <c r="D5" s="715"/>
      <c r="E5" s="715"/>
      <c r="F5" s="715"/>
      <c r="G5" s="715"/>
      <c r="H5" s="715" t="s">
        <v>551</v>
      </c>
      <c r="I5" s="715"/>
      <c r="J5" s="715"/>
      <c r="K5" s="715"/>
      <c r="L5" s="715"/>
      <c r="M5" s="715" t="s">
        <v>663</v>
      </c>
      <c r="N5" s="715"/>
      <c r="O5" s="715"/>
      <c r="P5" s="715"/>
      <c r="Q5" s="715"/>
      <c r="R5" s="714" t="s">
        <v>534</v>
      </c>
      <c r="S5" s="714" t="s">
        <v>548</v>
      </c>
      <c r="T5" s="714" t="s">
        <v>549</v>
      </c>
      <c r="U5" s="714" t="s">
        <v>710</v>
      </c>
      <c r="V5" s="714" t="s">
        <v>711</v>
      </c>
    </row>
    <row r="6" spans="1:22" ht="36" customHeight="1">
      <c r="A6" s="712"/>
      <c r="B6" s="713"/>
      <c r="C6" s="578"/>
      <c r="D6" s="498" t="s">
        <v>684</v>
      </c>
      <c r="E6" s="498" t="s">
        <v>683</v>
      </c>
      <c r="F6" s="498" t="s">
        <v>682</v>
      </c>
      <c r="G6" s="498" t="s">
        <v>681</v>
      </c>
      <c r="H6" s="578"/>
      <c r="I6" s="498" t="s">
        <v>684</v>
      </c>
      <c r="J6" s="498" t="s">
        <v>683</v>
      </c>
      <c r="K6" s="498" t="s">
        <v>682</v>
      </c>
      <c r="L6" s="498" t="s">
        <v>681</v>
      </c>
      <c r="M6" s="578"/>
      <c r="N6" s="498" t="s">
        <v>684</v>
      </c>
      <c r="O6" s="498" t="s">
        <v>683</v>
      </c>
      <c r="P6" s="498" t="s">
        <v>682</v>
      </c>
      <c r="Q6" s="498" t="s">
        <v>681</v>
      </c>
      <c r="R6" s="714"/>
      <c r="S6" s="714"/>
      <c r="T6" s="714"/>
      <c r="U6" s="714"/>
      <c r="V6" s="714"/>
    </row>
    <row r="7" spans="1:22">
      <c r="A7" s="572">
        <v>1</v>
      </c>
      <c r="B7" s="577" t="s">
        <v>542</v>
      </c>
      <c r="C7" s="565"/>
      <c r="D7" s="565"/>
      <c r="E7" s="565"/>
      <c r="F7" s="565"/>
      <c r="G7" s="565"/>
      <c r="H7" s="565"/>
      <c r="I7" s="565"/>
      <c r="J7" s="565"/>
      <c r="K7" s="565"/>
      <c r="L7" s="565"/>
      <c r="M7" s="565"/>
      <c r="N7" s="565"/>
      <c r="O7" s="565"/>
      <c r="P7" s="565"/>
      <c r="Q7" s="565"/>
      <c r="R7" s="565"/>
      <c r="S7" s="565"/>
      <c r="T7" s="565"/>
      <c r="U7" s="565"/>
      <c r="V7" s="565"/>
    </row>
    <row r="8" spans="1:22">
      <c r="A8" s="572">
        <v>2</v>
      </c>
      <c r="B8" s="576" t="s">
        <v>541</v>
      </c>
      <c r="C8" s="565"/>
      <c r="D8" s="565"/>
      <c r="E8" s="565"/>
      <c r="F8" s="565"/>
      <c r="G8" s="565"/>
      <c r="H8" s="565"/>
      <c r="I8" s="565"/>
      <c r="J8" s="565"/>
      <c r="K8" s="565"/>
      <c r="L8" s="565"/>
      <c r="M8" s="565"/>
      <c r="N8" s="565"/>
      <c r="O8" s="565"/>
      <c r="P8" s="565"/>
      <c r="Q8" s="565"/>
      <c r="R8" s="565"/>
      <c r="S8" s="565"/>
      <c r="T8" s="565"/>
      <c r="U8" s="565"/>
      <c r="V8" s="565"/>
    </row>
    <row r="9" spans="1:22">
      <c r="A9" s="572">
        <v>3</v>
      </c>
      <c r="B9" s="576" t="s">
        <v>540</v>
      </c>
      <c r="C9" s="565"/>
      <c r="D9" s="565"/>
      <c r="E9" s="565"/>
      <c r="F9" s="565"/>
      <c r="G9" s="565"/>
      <c r="H9" s="565"/>
      <c r="I9" s="565"/>
      <c r="J9" s="565"/>
      <c r="K9" s="565"/>
      <c r="L9" s="565"/>
      <c r="M9" s="565"/>
      <c r="N9" s="565"/>
      <c r="O9" s="565"/>
      <c r="P9" s="565"/>
      <c r="Q9" s="565"/>
      <c r="R9" s="565"/>
      <c r="S9" s="565"/>
      <c r="T9" s="565"/>
      <c r="U9" s="565"/>
      <c r="V9" s="565"/>
    </row>
    <row r="10" spans="1:22">
      <c r="A10" s="572">
        <v>4</v>
      </c>
      <c r="B10" s="576" t="s">
        <v>539</v>
      </c>
      <c r="C10" s="565"/>
      <c r="D10" s="565"/>
      <c r="E10" s="565"/>
      <c r="F10" s="565"/>
      <c r="G10" s="565"/>
      <c r="H10" s="565"/>
      <c r="I10" s="565"/>
      <c r="J10" s="565"/>
      <c r="K10" s="565"/>
      <c r="L10" s="565"/>
      <c r="M10" s="565"/>
      <c r="N10" s="565"/>
      <c r="O10" s="565"/>
      <c r="P10" s="565"/>
      <c r="Q10" s="565"/>
      <c r="R10" s="565"/>
      <c r="S10" s="565"/>
      <c r="T10" s="565"/>
      <c r="U10" s="565"/>
      <c r="V10" s="565"/>
    </row>
    <row r="11" spans="1:22">
      <c r="A11" s="572">
        <v>5</v>
      </c>
      <c r="B11" s="576" t="s">
        <v>538</v>
      </c>
      <c r="C11" s="565"/>
      <c r="D11" s="565"/>
      <c r="E11" s="565"/>
      <c r="F11" s="565"/>
      <c r="G11" s="565"/>
      <c r="H11" s="565"/>
      <c r="I11" s="565"/>
      <c r="J11" s="565"/>
      <c r="K11" s="565"/>
      <c r="L11" s="565"/>
      <c r="M11" s="565"/>
      <c r="N11" s="565"/>
      <c r="O11" s="565"/>
      <c r="P11" s="565"/>
      <c r="Q11" s="565"/>
      <c r="R11" s="565"/>
      <c r="S11" s="565"/>
      <c r="T11" s="565"/>
      <c r="U11" s="565"/>
      <c r="V11" s="565"/>
    </row>
    <row r="12" spans="1:22">
      <c r="A12" s="572">
        <v>6</v>
      </c>
      <c r="B12" s="576" t="s">
        <v>537</v>
      </c>
      <c r="C12" s="565"/>
      <c r="D12" s="565"/>
      <c r="E12" s="565"/>
      <c r="F12" s="565"/>
      <c r="G12" s="565"/>
      <c r="H12" s="565"/>
      <c r="I12" s="565"/>
      <c r="J12" s="565"/>
      <c r="K12" s="565"/>
      <c r="L12" s="565"/>
      <c r="M12" s="565"/>
      <c r="N12" s="565"/>
      <c r="O12" s="565"/>
      <c r="P12" s="565"/>
      <c r="Q12" s="565"/>
      <c r="R12" s="565"/>
      <c r="S12" s="565"/>
      <c r="T12" s="565"/>
      <c r="U12" s="565"/>
      <c r="V12" s="565"/>
    </row>
    <row r="13" spans="1:22">
      <c r="A13" s="572">
        <v>7</v>
      </c>
      <c r="B13" s="576" t="s">
        <v>536</v>
      </c>
      <c r="C13" s="565"/>
      <c r="D13" s="565"/>
      <c r="E13" s="565"/>
      <c r="F13" s="565"/>
      <c r="G13" s="565"/>
      <c r="H13" s="565"/>
      <c r="I13" s="565"/>
      <c r="J13" s="565"/>
      <c r="K13" s="565"/>
      <c r="L13" s="565"/>
      <c r="M13" s="565"/>
      <c r="N13" s="565"/>
      <c r="O13" s="565"/>
      <c r="P13" s="565"/>
      <c r="Q13" s="565"/>
      <c r="R13" s="565"/>
      <c r="S13" s="565"/>
      <c r="T13" s="565"/>
      <c r="U13" s="565"/>
      <c r="V13" s="565"/>
    </row>
    <row r="14" spans="1:22">
      <c r="A14" s="570">
        <v>7.1</v>
      </c>
      <c r="B14" s="569" t="s">
        <v>545</v>
      </c>
      <c r="C14" s="565"/>
      <c r="D14" s="565"/>
      <c r="E14" s="565"/>
      <c r="F14" s="565"/>
      <c r="G14" s="565"/>
      <c r="H14" s="565"/>
      <c r="I14" s="565"/>
      <c r="J14" s="565"/>
      <c r="K14" s="565"/>
      <c r="L14" s="565"/>
      <c r="M14" s="565"/>
      <c r="N14" s="565"/>
      <c r="O14" s="565"/>
      <c r="P14" s="565"/>
      <c r="Q14" s="565"/>
      <c r="R14" s="565"/>
      <c r="S14" s="565"/>
      <c r="T14" s="565"/>
      <c r="U14" s="565"/>
      <c r="V14" s="565"/>
    </row>
    <row r="15" spans="1:22">
      <c r="A15" s="570">
        <v>7.2</v>
      </c>
      <c r="B15" s="569" t="s">
        <v>547</v>
      </c>
      <c r="C15" s="565"/>
      <c r="D15" s="565"/>
      <c r="E15" s="565"/>
      <c r="F15" s="565"/>
      <c r="G15" s="565"/>
      <c r="H15" s="565"/>
      <c r="I15" s="565"/>
      <c r="J15" s="565"/>
      <c r="K15" s="565"/>
      <c r="L15" s="565"/>
      <c r="M15" s="565"/>
      <c r="N15" s="565"/>
      <c r="O15" s="565"/>
      <c r="P15" s="565"/>
      <c r="Q15" s="565"/>
      <c r="R15" s="565"/>
      <c r="S15" s="565"/>
      <c r="T15" s="565"/>
      <c r="U15" s="565"/>
      <c r="V15" s="565"/>
    </row>
    <row r="16" spans="1:22">
      <c r="A16" s="570">
        <v>7.3</v>
      </c>
      <c r="B16" s="569" t="s">
        <v>544</v>
      </c>
      <c r="C16" s="565"/>
      <c r="D16" s="565"/>
      <c r="E16" s="565"/>
      <c r="F16" s="565"/>
      <c r="G16" s="565"/>
      <c r="H16" s="565"/>
      <c r="I16" s="565"/>
      <c r="J16" s="565"/>
      <c r="K16" s="565"/>
      <c r="L16" s="565"/>
      <c r="M16" s="565"/>
      <c r="N16" s="565"/>
      <c r="O16" s="565"/>
      <c r="P16" s="565"/>
      <c r="Q16" s="565"/>
      <c r="R16" s="565"/>
      <c r="S16" s="565"/>
      <c r="T16" s="565"/>
      <c r="U16" s="565"/>
      <c r="V16" s="565"/>
    </row>
    <row r="17" spans="1:22">
      <c r="A17" s="572">
        <v>8</v>
      </c>
      <c r="B17" s="576" t="s">
        <v>543</v>
      </c>
      <c r="C17" s="565"/>
      <c r="D17" s="565"/>
      <c r="E17" s="565"/>
      <c r="F17" s="565"/>
      <c r="G17" s="565"/>
      <c r="H17" s="565"/>
      <c r="I17" s="565"/>
      <c r="J17" s="565"/>
      <c r="K17" s="565"/>
      <c r="L17" s="565"/>
      <c r="M17" s="565"/>
      <c r="N17" s="565"/>
      <c r="O17" s="565"/>
      <c r="P17" s="565"/>
      <c r="Q17" s="565"/>
      <c r="R17" s="565"/>
      <c r="S17" s="565"/>
      <c r="T17" s="565"/>
      <c r="U17" s="565"/>
      <c r="V17" s="565"/>
    </row>
    <row r="18" spans="1:22">
      <c r="A18" s="575">
        <v>9</v>
      </c>
      <c r="B18" s="574" t="s">
        <v>535</v>
      </c>
      <c r="C18" s="573"/>
      <c r="D18" s="573"/>
      <c r="E18" s="573"/>
      <c r="F18" s="573"/>
      <c r="G18" s="573"/>
      <c r="H18" s="573"/>
      <c r="I18" s="573"/>
      <c r="J18" s="573"/>
      <c r="K18" s="573"/>
      <c r="L18" s="573"/>
      <c r="M18" s="573"/>
      <c r="N18" s="573"/>
      <c r="O18" s="573"/>
      <c r="P18" s="573"/>
      <c r="Q18" s="573"/>
      <c r="R18" s="573"/>
      <c r="S18" s="573"/>
      <c r="T18" s="573"/>
      <c r="U18" s="573"/>
      <c r="V18" s="573"/>
    </row>
    <row r="19" spans="1:22">
      <c r="A19" s="572">
        <v>10</v>
      </c>
      <c r="B19" s="571" t="s">
        <v>546</v>
      </c>
      <c r="C19" s="565"/>
      <c r="D19" s="565"/>
      <c r="E19" s="565"/>
      <c r="F19" s="565"/>
      <c r="G19" s="565"/>
      <c r="H19" s="565"/>
      <c r="I19" s="565"/>
      <c r="J19" s="565"/>
      <c r="K19" s="565"/>
      <c r="L19" s="565"/>
      <c r="M19" s="565"/>
      <c r="N19" s="565"/>
      <c r="O19" s="565"/>
      <c r="P19" s="565"/>
      <c r="Q19" s="565"/>
      <c r="R19" s="565"/>
      <c r="S19" s="565"/>
      <c r="T19" s="565"/>
      <c r="U19" s="565"/>
      <c r="V19" s="565"/>
    </row>
    <row r="20" spans="1:22" ht="24">
      <c r="A20" s="570">
        <v>10.1</v>
      </c>
      <c r="B20" s="569" t="s">
        <v>550</v>
      </c>
      <c r="C20" s="565"/>
      <c r="D20" s="565"/>
      <c r="E20" s="565"/>
      <c r="F20" s="565"/>
      <c r="G20" s="565"/>
      <c r="H20" s="565"/>
      <c r="I20" s="565"/>
      <c r="J20" s="565"/>
      <c r="K20" s="565"/>
      <c r="L20" s="565"/>
      <c r="M20" s="565"/>
      <c r="N20" s="565"/>
      <c r="O20" s="565"/>
      <c r="P20" s="565"/>
      <c r="Q20" s="565"/>
      <c r="R20" s="565"/>
      <c r="S20" s="565"/>
      <c r="T20" s="565"/>
      <c r="U20" s="565"/>
      <c r="V20" s="56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31" zoomScale="80" zoomScaleNormal="80" workbookViewId="0">
      <selection activeCell="K67" sqref="K67"/>
    </sheetView>
  </sheetViews>
  <sheetFormatPr defaultRowHeight="14.4"/>
  <cols>
    <col min="1" max="1" width="8.77734375" style="436"/>
    <col min="2" max="2" width="69.21875" style="437" customWidth="1"/>
    <col min="3" max="3" width="13.6640625" customWidth="1"/>
    <col min="4" max="4" width="14.44140625" customWidth="1"/>
    <col min="5" max="8" width="13.21875" customWidth="1"/>
  </cols>
  <sheetData>
    <row r="1" spans="1:8" s="5" customFormat="1" ht="13.8">
      <c r="A1" s="2" t="s">
        <v>30</v>
      </c>
      <c r="B1" s="3" t="str">
        <f>'Info '!C2</f>
        <v>JSC Pave Bank Georgia</v>
      </c>
      <c r="C1" s="3"/>
      <c r="D1" s="4"/>
      <c r="E1" s="4"/>
      <c r="F1" s="4"/>
      <c r="G1" s="4"/>
    </row>
    <row r="2" spans="1:8" s="5" customFormat="1" ht="13.8">
      <c r="A2" s="2" t="s">
        <v>31</v>
      </c>
      <c r="B2" s="351">
        <f>'1. key ratios '!B2</f>
        <v>45382</v>
      </c>
      <c r="C2" s="3"/>
      <c r="D2" s="4"/>
      <c r="E2" s="4"/>
      <c r="F2" s="4"/>
      <c r="G2" s="4"/>
    </row>
    <row r="3" spans="1:8" s="5" customFormat="1" ht="13.8">
      <c r="A3" s="2"/>
      <c r="B3" s="3"/>
      <c r="C3" s="3"/>
      <c r="D3" s="4"/>
      <c r="E3" s="4"/>
      <c r="F3" s="4"/>
      <c r="G3" s="4"/>
    </row>
    <row r="4" spans="1:8" ht="21" customHeight="1">
      <c r="A4" s="606" t="s">
        <v>6</v>
      </c>
      <c r="B4" s="607" t="s">
        <v>557</v>
      </c>
      <c r="C4" s="609" t="s">
        <v>558</v>
      </c>
      <c r="D4" s="609"/>
      <c r="E4" s="609"/>
      <c r="F4" s="609" t="s">
        <v>559</v>
      </c>
      <c r="G4" s="609"/>
      <c r="H4" s="610"/>
    </row>
    <row r="5" spans="1:8" ht="21" customHeight="1">
      <c r="A5" s="606"/>
      <c r="B5" s="608"/>
      <c r="C5" s="402" t="s">
        <v>32</v>
      </c>
      <c r="D5" s="402" t="s">
        <v>33</v>
      </c>
      <c r="E5" s="402" t="s">
        <v>34</v>
      </c>
      <c r="F5" s="402" t="s">
        <v>32</v>
      </c>
      <c r="G5" s="402" t="s">
        <v>33</v>
      </c>
      <c r="H5" s="402" t="s">
        <v>34</v>
      </c>
    </row>
    <row r="6" spans="1:8" ht="26.55" customHeight="1">
      <c r="A6" s="606"/>
      <c r="B6" s="403" t="s">
        <v>560</v>
      </c>
      <c r="C6" s="611"/>
      <c r="D6" s="612"/>
      <c r="E6" s="612"/>
      <c r="F6" s="612"/>
      <c r="G6" s="612"/>
      <c r="H6" s="613"/>
    </row>
    <row r="7" spans="1:8" ht="22.95" customHeight="1">
      <c r="A7" s="404">
        <v>1</v>
      </c>
      <c r="B7" s="405" t="s">
        <v>561</v>
      </c>
      <c r="C7" s="735">
        <f>SUM(C8:C10)</f>
        <v>5275784.5</v>
      </c>
      <c r="D7" s="735">
        <f>SUM(D8:D10)</f>
        <v>0</v>
      </c>
      <c r="E7" s="406">
        <f>C7+D7</f>
        <v>5275784.5</v>
      </c>
      <c r="F7" s="401">
        <f>SUM(F8:F10)</f>
        <v>0</v>
      </c>
      <c r="G7" s="401">
        <f>SUM(G8:G10)</f>
        <v>0</v>
      </c>
      <c r="H7" s="406">
        <f>F7+G7</f>
        <v>0</v>
      </c>
    </row>
    <row r="8" spans="1:8">
      <c r="A8" s="404">
        <v>1.1000000000000001</v>
      </c>
      <c r="B8" s="407" t="s">
        <v>562</v>
      </c>
      <c r="C8" s="735">
        <v>0</v>
      </c>
      <c r="D8" s="735">
        <v>0</v>
      </c>
      <c r="E8" s="406">
        <f t="shared" ref="E8:E36" si="0">C8+D8</f>
        <v>0</v>
      </c>
      <c r="F8" s="401"/>
      <c r="G8" s="401"/>
      <c r="H8" s="406">
        <f t="shared" ref="H8:H36" si="1">F8+G8</f>
        <v>0</v>
      </c>
    </row>
    <row r="9" spans="1:8">
      <c r="A9" s="404">
        <v>1.2</v>
      </c>
      <c r="B9" s="407" t="s">
        <v>563</v>
      </c>
      <c r="C9" s="735">
        <v>0</v>
      </c>
      <c r="D9" s="735">
        <v>0</v>
      </c>
      <c r="E9" s="406">
        <f t="shared" si="0"/>
        <v>0</v>
      </c>
      <c r="F9" s="401"/>
      <c r="G9" s="401"/>
      <c r="H9" s="406">
        <f t="shared" si="1"/>
        <v>0</v>
      </c>
    </row>
    <row r="10" spans="1:8">
      <c r="A10" s="404">
        <v>1.3</v>
      </c>
      <c r="B10" s="407" t="s">
        <v>564</v>
      </c>
      <c r="C10" s="735">
        <v>5275784.5</v>
      </c>
      <c r="D10" s="735">
        <v>0</v>
      </c>
      <c r="E10" s="406">
        <f t="shared" si="0"/>
        <v>5275784.5</v>
      </c>
      <c r="F10" s="401"/>
      <c r="G10" s="401"/>
      <c r="H10" s="406">
        <f t="shared" si="1"/>
        <v>0</v>
      </c>
    </row>
    <row r="11" spans="1:8">
      <c r="A11" s="404">
        <v>2</v>
      </c>
      <c r="B11" s="408" t="s">
        <v>565</v>
      </c>
      <c r="C11" s="735">
        <v>0</v>
      </c>
      <c r="D11" s="735">
        <v>0</v>
      </c>
      <c r="E11" s="406">
        <f t="shared" si="0"/>
        <v>0</v>
      </c>
      <c r="F11" s="401"/>
      <c r="G11" s="401"/>
      <c r="H11" s="406">
        <f t="shared" si="1"/>
        <v>0</v>
      </c>
    </row>
    <row r="12" spans="1:8">
      <c r="A12" s="404">
        <v>2.1</v>
      </c>
      <c r="B12" s="409" t="s">
        <v>566</v>
      </c>
      <c r="C12" s="735">
        <v>0</v>
      </c>
      <c r="D12" s="735">
        <v>0</v>
      </c>
      <c r="E12" s="406">
        <f t="shared" si="0"/>
        <v>0</v>
      </c>
      <c r="F12" s="401"/>
      <c r="G12" s="401"/>
      <c r="H12" s="406">
        <f t="shared" si="1"/>
        <v>0</v>
      </c>
    </row>
    <row r="13" spans="1:8" ht="26.55" customHeight="1">
      <c r="A13" s="404">
        <v>3</v>
      </c>
      <c r="B13" s="410" t="s">
        <v>567</v>
      </c>
      <c r="C13" s="735"/>
      <c r="D13" s="735"/>
      <c r="E13" s="406">
        <f t="shared" si="0"/>
        <v>0</v>
      </c>
      <c r="F13" s="401"/>
      <c r="G13" s="401"/>
      <c r="H13" s="406">
        <f t="shared" si="1"/>
        <v>0</v>
      </c>
    </row>
    <row r="14" spans="1:8" ht="26.55" customHeight="1">
      <c r="A14" s="404">
        <v>4</v>
      </c>
      <c r="B14" s="411" t="s">
        <v>568</v>
      </c>
      <c r="C14" s="735"/>
      <c r="D14" s="735"/>
      <c r="E14" s="406">
        <f t="shared" si="0"/>
        <v>0</v>
      </c>
      <c r="F14" s="401"/>
      <c r="G14" s="401"/>
      <c r="H14" s="406">
        <f t="shared" si="1"/>
        <v>0</v>
      </c>
    </row>
    <row r="15" spans="1:8" ht="24.45" customHeight="1">
      <c r="A15" s="404">
        <v>5</v>
      </c>
      <c r="B15" s="412" t="s">
        <v>569</v>
      </c>
      <c r="C15" s="736">
        <f>SUM(C16:C18)</f>
        <v>0</v>
      </c>
      <c r="D15" s="736">
        <f>SUM(D16:D18)</f>
        <v>0</v>
      </c>
      <c r="E15" s="414">
        <f t="shared" si="0"/>
        <v>0</v>
      </c>
      <c r="F15" s="413">
        <f>SUM(F16:F18)</f>
        <v>0</v>
      </c>
      <c r="G15" s="413">
        <f>SUM(G16:G18)</f>
        <v>0</v>
      </c>
      <c r="H15" s="414">
        <f t="shared" si="1"/>
        <v>0</v>
      </c>
    </row>
    <row r="16" spans="1:8">
      <c r="A16" s="404">
        <v>5.0999999999999996</v>
      </c>
      <c r="B16" s="415" t="s">
        <v>570</v>
      </c>
      <c r="C16" s="735">
        <v>0</v>
      </c>
      <c r="D16" s="735">
        <v>0</v>
      </c>
      <c r="E16" s="406">
        <f t="shared" si="0"/>
        <v>0</v>
      </c>
      <c r="F16" s="401"/>
      <c r="G16" s="401"/>
      <c r="H16" s="406">
        <f t="shared" si="1"/>
        <v>0</v>
      </c>
    </row>
    <row r="17" spans="1:8">
      <c r="A17" s="404">
        <v>5.2</v>
      </c>
      <c r="B17" s="415" t="s">
        <v>571</v>
      </c>
      <c r="C17" s="735">
        <v>0</v>
      </c>
      <c r="D17" s="735">
        <v>0</v>
      </c>
      <c r="E17" s="406">
        <f t="shared" si="0"/>
        <v>0</v>
      </c>
      <c r="F17" s="401"/>
      <c r="G17" s="401"/>
      <c r="H17" s="406">
        <f t="shared" si="1"/>
        <v>0</v>
      </c>
    </row>
    <row r="18" spans="1:8">
      <c r="A18" s="404">
        <v>5.3</v>
      </c>
      <c r="B18" s="416" t="s">
        <v>572</v>
      </c>
      <c r="C18" s="735"/>
      <c r="D18" s="735"/>
      <c r="E18" s="406">
        <f t="shared" si="0"/>
        <v>0</v>
      </c>
      <c r="F18" s="401"/>
      <c r="G18" s="401"/>
      <c r="H18" s="406">
        <f t="shared" si="1"/>
        <v>0</v>
      </c>
    </row>
    <row r="19" spans="1:8">
      <c r="A19" s="404">
        <v>6</v>
      </c>
      <c r="B19" s="410" t="s">
        <v>573</v>
      </c>
      <c r="C19" s="735">
        <f>SUM(C20:C21)</f>
        <v>0</v>
      </c>
      <c r="D19" s="735">
        <f>SUM(D20:D21)</f>
        <v>0</v>
      </c>
      <c r="E19" s="406">
        <f t="shared" si="0"/>
        <v>0</v>
      </c>
      <c r="F19" s="401">
        <f>SUM(F20:F21)</f>
        <v>0</v>
      </c>
      <c r="G19" s="401">
        <f>SUM(G20:G21)</f>
        <v>0</v>
      </c>
      <c r="H19" s="406">
        <f t="shared" si="1"/>
        <v>0</v>
      </c>
    </row>
    <row r="20" spans="1:8">
      <c r="A20" s="404">
        <v>6.1</v>
      </c>
      <c r="B20" s="415" t="s">
        <v>571</v>
      </c>
      <c r="C20" s="735">
        <v>0</v>
      </c>
      <c r="D20" s="735">
        <v>0</v>
      </c>
      <c r="E20" s="406">
        <f t="shared" si="0"/>
        <v>0</v>
      </c>
      <c r="F20" s="401"/>
      <c r="G20" s="401"/>
      <c r="H20" s="406">
        <f t="shared" si="1"/>
        <v>0</v>
      </c>
    </row>
    <row r="21" spans="1:8">
      <c r="A21" s="404">
        <v>6.2</v>
      </c>
      <c r="B21" s="416" t="s">
        <v>572</v>
      </c>
      <c r="C21" s="735">
        <v>0</v>
      </c>
      <c r="D21" s="735">
        <v>0</v>
      </c>
      <c r="E21" s="406">
        <f t="shared" si="0"/>
        <v>0</v>
      </c>
      <c r="F21" s="401"/>
      <c r="G21" s="401"/>
      <c r="H21" s="406">
        <f t="shared" si="1"/>
        <v>0</v>
      </c>
    </row>
    <row r="22" spans="1:8">
      <c r="A22" s="404">
        <v>7</v>
      </c>
      <c r="B22" s="408" t="s">
        <v>574</v>
      </c>
      <c r="C22" s="735">
        <v>0</v>
      </c>
      <c r="D22" s="735">
        <v>0</v>
      </c>
      <c r="E22" s="406">
        <f t="shared" si="0"/>
        <v>0</v>
      </c>
      <c r="F22" s="401"/>
      <c r="G22" s="401"/>
      <c r="H22" s="406">
        <f t="shared" si="1"/>
        <v>0</v>
      </c>
    </row>
    <row r="23" spans="1:8">
      <c r="A23" s="404">
        <v>8</v>
      </c>
      <c r="B23" s="417" t="s">
        <v>575</v>
      </c>
      <c r="C23" s="735">
        <v>0</v>
      </c>
      <c r="D23" s="735">
        <v>0</v>
      </c>
      <c r="E23" s="406">
        <f t="shared" si="0"/>
        <v>0</v>
      </c>
      <c r="F23" s="401"/>
      <c r="G23" s="401"/>
      <c r="H23" s="406">
        <f t="shared" si="1"/>
        <v>0</v>
      </c>
    </row>
    <row r="24" spans="1:8">
      <c r="A24" s="404">
        <v>9</v>
      </c>
      <c r="B24" s="411" t="s">
        <v>576</v>
      </c>
      <c r="C24" s="735">
        <f>SUM(C25:C26)</f>
        <v>0</v>
      </c>
      <c r="D24" s="735">
        <f>SUM(D25:D26)</f>
        <v>0</v>
      </c>
      <c r="E24" s="406">
        <f t="shared" si="0"/>
        <v>0</v>
      </c>
      <c r="F24" s="401">
        <f>SUM(F25:F26)</f>
        <v>0</v>
      </c>
      <c r="G24" s="401">
        <f>SUM(G25:G26)</f>
        <v>0</v>
      </c>
      <c r="H24" s="406">
        <f t="shared" si="1"/>
        <v>0</v>
      </c>
    </row>
    <row r="25" spans="1:8">
      <c r="A25" s="404">
        <v>9.1</v>
      </c>
      <c r="B25" s="415" t="s">
        <v>577</v>
      </c>
      <c r="C25" s="735">
        <v>0</v>
      </c>
      <c r="D25" s="735">
        <v>0</v>
      </c>
      <c r="E25" s="406">
        <f t="shared" si="0"/>
        <v>0</v>
      </c>
      <c r="F25" s="401"/>
      <c r="G25" s="401"/>
      <c r="H25" s="406">
        <f t="shared" si="1"/>
        <v>0</v>
      </c>
    </row>
    <row r="26" spans="1:8">
      <c r="A26" s="404">
        <v>9.1999999999999993</v>
      </c>
      <c r="B26" s="415" t="s">
        <v>578</v>
      </c>
      <c r="C26" s="735">
        <v>0</v>
      </c>
      <c r="D26" s="735">
        <v>0</v>
      </c>
      <c r="E26" s="406">
        <f t="shared" si="0"/>
        <v>0</v>
      </c>
      <c r="F26" s="401"/>
      <c r="G26" s="401"/>
      <c r="H26" s="406">
        <f t="shared" si="1"/>
        <v>0</v>
      </c>
    </row>
    <row r="27" spans="1:8">
      <c r="A27" s="404">
        <v>10</v>
      </c>
      <c r="B27" s="411" t="s">
        <v>579</v>
      </c>
      <c r="C27" s="735">
        <f>SUM(C28:C29)</f>
        <v>300000</v>
      </c>
      <c r="D27" s="735">
        <f>SUM(D28:D29)</f>
        <v>0</v>
      </c>
      <c r="E27" s="406">
        <f t="shared" si="0"/>
        <v>300000</v>
      </c>
      <c r="F27" s="401">
        <f>SUM(F28:F29)</f>
        <v>0</v>
      </c>
      <c r="G27" s="401">
        <f>SUM(G28:G29)</f>
        <v>0</v>
      </c>
      <c r="H27" s="406">
        <f t="shared" si="1"/>
        <v>0</v>
      </c>
    </row>
    <row r="28" spans="1:8">
      <c r="A28" s="404">
        <v>10.1</v>
      </c>
      <c r="B28" s="415" t="s">
        <v>580</v>
      </c>
      <c r="C28" s="735">
        <v>0</v>
      </c>
      <c r="D28" s="735">
        <v>0</v>
      </c>
      <c r="E28" s="406">
        <f t="shared" si="0"/>
        <v>0</v>
      </c>
      <c r="F28" s="401"/>
      <c r="G28" s="401"/>
      <c r="H28" s="406">
        <f t="shared" si="1"/>
        <v>0</v>
      </c>
    </row>
    <row r="29" spans="1:8">
      <c r="A29" s="404">
        <v>10.199999999999999</v>
      </c>
      <c r="B29" s="415" t="s">
        <v>581</v>
      </c>
      <c r="C29" s="735">
        <v>300000</v>
      </c>
      <c r="D29" s="735">
        <v>0</v>
      </c>
      <c r="E29" s="406">
        <f t="shared" si="0"/>
        <v>300000</v>
      </c>
      <c r="F29" s="401"/>
      <c r="G29" s="401"/>
      <c r="H29" s="406">
        <f t="shared" si="1"/>
        <v>0</v>
      </c>
    </row>
    <row r="30" spans="1:8">
      <c r="A30" s="404">
        <v>11</v>
      </c>
      <c r="B30" s="411" t="s">
        <v>582</v>
      </c>
      <c r="C30" s="735">
        <f>SUM(C31:C32)</f>
        <v>0</v>
      </c>
      <c r="D30" s="735">
        <f>SUM(D31:D32)</f>
        <v>0</v>
      </c>
      <c r="E30" s="406">
        <f t="shared" si="0"/>
        <v>0</v>
      </c>
      <c r="F30" s="401">
        <f>SUM(F31:F32)</f>
        <v>0</v>
      </c>
      <c r="G30" s="401">
        <f>SUM(G31:G32)</f>
        <v>0</v>
      </c>
      <c r="H30" s="406">
        <f t="shared" si="1"/>
        <v>0</v>
      </c>
    </row>
    <row r="31" spans="1:8">
      <c r="A31" s="404">
        <v>11.1</v>
      </c>
      <c r="B31" s="415" t="s">
        <v>583</v>
      </c>
      <c r="C31" s="735">
        <v>0</v>
      </c>
      <c r="D31" s="735">
        <v>0</v>
      </c>
      <c r="E31" s="406">
        <f t="shared" si="0"/>
        <v>0</v>
      </c>
      <c r="F31" s="401"/>
      <c r="G31" s="401"/>
      <c r="H31" s="406">
        <f t="shared" si="1"/>
        <v>0</v>
      </c>
    </row>
    <row r="32" spans="1:8">
      <c r="A32" s="404">
        <v>11.2</v>
      </c>
      <c r="B32" s="415" t="s">
        <v>584</v>
      </c>
      <c r="C32" s="735">
        <v>0</v>
      </c>
      <c r="D32" s="735">
        <v>0</v>
      </c>
      <c r="E32" s="406">
        <f t="shared" si="0"/>
        <v>0</v>
      </c>
      <c r="F32" s="401"/>
      <c r="G32" s="401"/>
      <c r="H32" s="406">
        <f t="shared" si="1"/>
        <v>0</v>
      </c>
    </row>
    <row r="33" spans="1:8">
      <c r="A33" s="404">
        <v>13</v>
      </c>
      <c r="B33" s="411" t="s">
        <v>585</v>
      </c>
      <c r="C33" s="735">
        <v>5041.57</v>
      </c>
      <c r="D33" s="735">
        <v>0</v>
      </c>
      <c r="E33" s="406">
        <f t="shared" si="0"/>
        <v>5041.57</v>
      </c>
      <c r="F33" s="401"/>
      <c r="G33" s="401"/>
      <c r="H33" s="406">
        <f t="shared" si="1"/>
        <v>0</v>
      </c>
    </row>
    <row r="34" spans="1:8">
      <c r="A34" s="404">
        <v>13.1</v>
      </c>
      <c r="B34" s="418" t="s">
        <v>586</v>
      </c>
      <c r="C34" s="735">
        <v>0</v>
      </c>
      <c r="D34" s="735">
        <v>0</v>
      </c>
      <c r="E34" s="406">
        <f t="shared" si="0"/>
        <v>0</v>
      </c>
      <c r="F34" s="401"/>
      <c r="G34" s="401"/>
      <c r="H34" s="406">
        <f t="shared" si="1"/>
        <v>0</v>
      </c>
    </row>
    <row r="35" spans="1:8">
      <c r="A35" s="404">
        <v>13.2</v>
      </c>
      <c r="B35" s="418" t="s">
        <v>587</v>
      </c>
      <c r="C35" s="735">
        <v>0</v>
      </c>
      <c r="D35" s="735">
        <v>0</v>
      </c>
      <c r="E35" s="406">
        <f t="shared" si="0"/>
        <v>0</v>
      </c>
      <c r="F35" s="401"/>
      <c r="G35" s="401"/>
      <c r="H35" s="406">
        <f t="shared" si="1"/>
        <v>0</v>
      </c>
    </row>
    <row r="36" spans="1:8">
      <c r="A36" s="404">
        <v>14</v>
      </c>
      <c r="B36" s="419" t="s">
        <v>588</v>
      </c>
      <c r="C36" s="735">
        <f>SUM(C7,C11,C13,C14,C15,C19,C22,C23,C24,C27,C30,C33)</f>
        <v>5580826.0700000003</v>
      </c>
      <c r="D36" s="735">
        <f>SUM(D7,D11,D13,D14,D15,D19,D22,D23,D24,D27,D30,D33)</f>
        <v>0</v>
      </c>
      <c r="E36" s="406">
        <f t="shared" si="0"/>
        <v>5580826.0700000003</v>
      </c>
      <c r="F36" s="401">
        <f>SUM(F7,F11,F13,F14,F15,F19,F22,F23,F24,F27,F30,F33)</f>
        <v>0</v>
      </c>
      <c r="G36" s="401">
        <f>SUM(G7,G11,G13,G14,G15,G19,G22,G23,G24,G27,G30,G33)</f>
        <v>0</v>
      </c>
      <c r="H36" s="406">
        <f t="shared" si="1"/>
        <v>0</v>
      </c>
    </row>
    <row r="37" spans="1:8" ht="22.5" customHeight="1">
      <c r="A37" s="404"/>
      <c r="B37" s="420" t="s">
        <v>589</v>
      </c>
      <c r="C37" s="611"/>
      <c r="D37" s="612"/>
      <c r="E37" s="612"/>
      <c r="F37" s="612"/>
      <c r="G37" s="612"/>
      <c r="H37" s="613"/>
    </row>
    <row r="38" spans="1:8">
      <c r="A38" s="404">
        <v>15</v>
      </c>
      <c r="B38" s="421" t="s">
        <v>590</v>
      </c>
      <c r="C38" s="735">
        <v>0</v>
      </c>
      <c r="D38" s="735">
        <v>0</v>
      </c>
      <c r="E38" s="423">
        <f>C38+D38</f>
        <v>0</v>
      </c>
      <c r="F38" s="422"/>
      <c r="G38" s="422"/>
      <c r="H38" s="423">
        <f>F38+G38</f>
        <v>0</v>
      </c>
    </row>
    <row r="39" spans="1:8">
      <c r="A39" s="424">
        <v>15.1</v>
      </c>
      <c r="B39" s="425" t="s">
        <v>566</v>
      </c>
      <c r="C39" s="735">
        <f>C38</f>
        <v>0</v>
      </c>
      <c r="D39" s="735">
        <f>D38</f>
        <v>0</v>
      </c>
      <c r="E39" s="423">
        <f t="shared" ref="E39:E53" si="2">C39+D39</f>
        <v>0</v>
      </c>
      <c r="F39" s="422"/>
      <c r="G39" s="422"/>
      <c r="H39" s="423">
        <f t="shared" ref="H39:H53" si="3">F39+G39</f>
        <v>0</v>
      </c>
    </row>
    <row r="40" spans="1:8" ht="24" customHeight="1">
      <c r="A40" s="424">
        <v>16</v>
      </c>
      <c r="B40" s="408" t="s">
        <v>591</v>
      </c>
      <c r="C40" s="735"/>
      <c r="D40" s="735"/>
      <c r="E40" s="423">
        <f t="shared" si="2"/>
        <v>0</v>
      </c>
      <c r="F40" s="422"/>
      <c r="G40" s="422"/>
      <c r="H40" s="423">
        <f t="shared" si="3"/>
        <v>0</v>
      </c>
    </row>
    <row r="41" spans="1:8">
      <c r="A41" s="424">
        <v>17</v>
      </c>
      <c r="B41" s="408" t="s">
        <v>592</v>
      </c>
      <c r="C41" s="735">
        <f>SUM(C42:C45)</f>
        <v>0</v>
      </c>
      <c r="D41" s="735">
        <f>SUM(D42:D45)</f>
        <v>0</v>
      </c>
      <c r="E41" s="423">
        <f t="shared" si="2"/>
        <v>0</v>
      </c>
      <c r="F41" s="422">
        <f>SUM(F42:F45)</f>
        <v>0</v>
      </c>
      <c r="G41" s="422">
        <f>SUM(G42:G45)</f>
        <v>0</v>
      </c>
      <c r="H41" s="423">
        <f t="shared" si="3"/>
        <v>0</v>
      </c>
    </row>
    <row r="42" spans="1:8">
      <c r="A42" s="424">
        <v>17.100000000000001</v>
      </c>
      <c r="B42" s="426" t="s">
        <v>593</v>
      </c>
      <c r="C42" s="735">
        <v>0</v>
      </c>
      <c r="D42" s="735">
        <v>0</v>
      </c>
      <c r="E42" s="423">
        <f t="shared" si="2"/>
        <v>0</v>
      </c>
      <c r="F42" s="422"/>
      <c r="G42" s="422"/>
      <c r="H42" s="423">
        <f t="shared" si="3"/>
        <v>0</v>
      </c>
    </row>
    <row r="43" spans="1:8">
      <c r="A43" s="424">
        <v>17.2</v>
      </c>
      <c r="B43" s="427" t="s">
        <v>594</v>
      </c>
      <c r="C43" s="735">
        <v>0</v>
      </c>
      <c r="D43" s="735">
        <v>0</v>
      </c>
      <c r="E43" s="423">
        <f t="shared" si="2"/>
        <v>0</v>
      </c>
      <c r="F43" s="422"/>
      <c r="G43" s="422"/>
      <c r="H43" s="423">
        <f t="shared" si="3"/>
        <v>0</v>
      </c>
    </row>
    <row r="44" spans="1:8">
      <c r="A44" s="424">
        <v>17.3</v>
      </c>
      <c r="B44" s="426" t="s">
        <v>595</v>
      </c>
      <c r="C44" s="735">
        <v>0</v>
      </c>
      <c r="D44" s="735">
        <v>0</v>
      </c>
      <c r="E44" s="423">
        <f t="shared" si="2"/>
        <v>0</v>
      </c>
      <c r="F44" s="422"/>
      <c r="G44" s="422"/>
      <c r="H44" s="423">
        <f t="shared" si="3"/>
        <v>0</v>
      </c>
    </row>
    <row r="45" spans="1:8">
      <c r="A45" s="424">
        <v>17.399999999999999</v>
      </c>
      <c r="B45" s="426" t="s">
        <v>596</v>
      </c>
      <c r="C45" s="735">
        <v>0</v>
      </c>
      <c r="D45" s="735">
        <v>0</v>
      </c>
      <c r="E45" s="423">
        <f t="shared" si="2"/>
        <v>0</v>
      </c>
      <c r="F45" s="422"/>
      <c r="G45" s="422"/>
      <c r="H45" s="423">
        <f t="shared" si="3"/>
        <v>0</v>
      </c>
    </row>
    <row r="46" spans="1:8">
      <c r="A46" s="424">
        <v>18</v>
      </c>
      <c r="B46" s="411" t="s">
        <v>597</v>
      </c>
      <c r="C46" s="735">
        <v>0</v>
      </c>
      <c r="D46" s="735">
        <v>0</v>
      </c>
      <c r="E46" s="423">
        <f t="shared" si="2"/>
        <v>0</v>
      </c>
      <c r="F46" s="422"/>
      <c r="G46" s="422"/>
      <c r="H46" s="423">
        <f t="shared" si="3"/>
        <v>0</v>
      </c>
    </row>
    <row r="47" spans="1:8">
      <c r="A47" s="424">
        <v>19</v>
      </c>
      <c r="B47" s="411" t="s">
        <v>598</v>
      </c>
      <c r="C47" s="735">
        <f>SUM(C48:C49)</f>
        <v>0</v>
      </c>
      <c r="D47" s="735">
        <f>SUM(D48:D49)</f>
        <v>0</v>
      </c>
      <c r="E47" s="423">
        <f t="shared" si="2"/>
        <v>0</v>
      </c>
      <c r="F47" s="422">
        <f>SUM(F48:F49)</f>
        <v>0</v>
      </c>
      <c r="G47" s="422">
        <f>SUM(G48:G49)</f>
        <v>0</v>
      </c>
      <c r="H47" s="423">
        <f t="shared" si="3"/>
        <v>0</v>
      </c>
    </row>
    <row r="48" spans="1:8">
      <c r="A48" s="424">
        <v>19.100000000000001</v>
      </c>
      <c r="B48" s="428" t="s">
        <v>599</v>
      </c>
      <c r="C48" s="735">
        <v>0</v>
      </c>
      <c r="D48" s="735">
        <v>0</v>
      </c>
      <c r="E48" s="423">
        <f t="shared" si="2"/>
        <v>0</v>
      </c>
      <c r="F48" s="422"/>
      <c r="G48" s="422"/>
      <c r="H48" s="423">
        <f t="shared" si="3"/>
        <v>0</v>
      </c>
    </row>
    <row r="49" spans="1:8">
      <c r="A49" s="424">
        <v>19.2</v>
      </c>
      <c r="B49" s="429" t="s">
        <v>600</v>
      </c>
      <c r="C49" s="735">
        <v>0</v>
      </c>
      <c r="D49" s="735">
        <v>0</v>
      </c>
      <c r="E49" s="423">
        <f t="shared" si="2"/>
        <v>0</v>
      </c>
      <c r="F49" s="422"/>
      <c r="G49" s="422"/>
      <c r="H49" s="423">
        <f t="shared" si="3"/>
        <v>0</v>
      </c>
    </row>
    <row r="50" spans="1:8">
      <c r="A50" s="424">
        <v>20</v>
      </c>
      <c r="B50" s="430" t="s">
        <v>601</v>
      </c>
      <c r="C50" s="735">
        <v>0</v>
      </c>
      <c r="D50" s="735">
        <v>0</v>
      </c>
      <c r="E50" s="423">
        <f t="shared" si="2"/>
        <v>0</v>
      </c>
      <c r="F50" s="422"/>
      <c r="G50" s="422"/>
      <c r="H50" s="423">
        <f t="shared" si="3"/>
        <v>0</v>
      </c>
    </row>
    <row r="51" spans="1:8">
      <c r="A51" s="424">
        <v>21</v>
      </c>
      <c r="B51" s="417" t="s">
        <v>602</v>
      </c>
      <c r="C51" s="735">
        <v>0</v>
      </c>
      <c r="D51" s="735">
        <v>581077.17000000004</v>
      </c>
      <c r="E51" s="423">
        <f t="shared" si="2"/>
        <v>581077.17000000004</v>
      </c>
      <c r="F51" s="422"/>
      <c r="G51" s="422"/>
      <c r="H51" s="423">
        <f t="shared" si="3"/>
        <v>0</v>
      </c>
    </row>
    <row r="52" spans="1:8">
      <c r="A52" s="424">
        <v>21.1</v>
      </c>
      <c r="B52" s="427" t="s">
        <v>603</v>
      </c>
      <c r="C52" s="735">
        <v>0</v>
      </c>
      <c r="D52" s="735">
        <v>0</v>
      </c>
      <c r="E52" s="423">
        <f t="shared" si="2"/>
        <v>0</v>
      </c>
      <c r="F52" s="422"/>
      <c r="G52" s="422"/>
      <c r="H52" s="423">
        <f t="shared" si="3"/>
        <v>0</v>
      </c>
    </row>
    <row r="53" spans="1:8">
      <c r="A53" s="424">
        <v>22</v>
      </c>
      <c r="B53" s="431" t="s">
        <v>604</v>
      </c>
      <c r="C53" s="735">
        <f>SUM(C38,C40,C41,C46,C47,C50,C51)</f>
        <v>0</v>
      </c>
      <c r="D53" s="735">
        <f>SUM(D38,D40,D41,D46,D47,D50,D51)</f>
        <v>581077.17000000004</v>
      </c>
      <c r="E53" s="423">
        <f t="shared" si="2"/>
        <v>581077.17000000004</v>
      </c>
      <c r="F53" s="422">
        <f>SUM(F38,F40,F41,F46,F47,F50,F51)</f>
        <v>0</v>
      </c>
      <c r="G53" s="422">
        <f>SUM(G38,G40,G41,G46,G47,G50,G51)</f>
        <v>0</v>
      </c>
      <c r="H53" s="423">
        <f t="shared" si="3"/>
        <v>0</v>
      </c>
    </row>
    <row r="54" spans="1:8" ht="24" customHeight="1">
      <c r="A54" s="424"/>
      <c r="B54" s="432" t="s">
        <v>605</v>
      </c>
      <c r="C54" s="603"/>
      <c r="D54" s="604"/>
      <c r="E54" s="604"/>
      <c r="F54" s="604"/>
      <c r="G54" s="604"/>
      <c r="H54" s="605"/>
    </row>
    <row r="55" spans="1:8">
      <c r="A55" s="424">
        <v>23</v>
      </c>
      <c r="B55" s="430" t="s">
        <v>606</v>
      </c>
      <c r="C55" s="735">
        <v>5000000</v>
      </c>
      <c r="D55" s="735">
        <v>0</v>
      </c>
      <c r="E55" s="423">
        <f>C55+D55</f>
        <v>5000000</v>
      </c>
      <c r="F55" s="422"/>
      <c r="G55" s="422"/>
      <c r="H55" s="423">
        <f>F55+G55</f>
        <v>0</v>
      </c>
    </row>
    <row r="56" spans="1:8">
      <c r="A56" s="424">
        <v>24</v>
      </c>
      <c r="B56" s="430" t="s">
        <v>607</v>
      </c>
      <c r="C56" s="735">
        <v>0</v>
      </c>
      <c r="D56" s="735">
        <v>0</v>
      </c>
      <c r="E56" s="423">
        <f t="shared" ref="E56:E69" si="4">C56+D56</f>
        <v>0</v>
      </c>
      <c r="F56" s="422"/>
      <c r="G56" s="422"/>
      <c r="H56" s="423">
        <f t="shared" ref="H56:H69" si="5">F56+G56</f>
        <v>0</v>
      </c>
    </row>
    <row r="57" spans="1:8">
      <c r="A57" s="424">
        <v>25</v>
      </c>
      <c r="B57" s="411" t="s">
        <v>608</v>
      </c>
      <c r="C57" s="735">
        <v>0</v>
      </c>
      <c r="D57" s="735">
        <v>0</v>
      </c>
      <c r="E57" s="423">
        <f t="shared" si="4"/>
        <v>0</v>
      </c>
      <c r="F57" s="422"/>
      <c r="G57" s="422"/>
      <c r="H57" s="423">
        <f t="shared" si="5"/>
        <v>0</v>
      </c>
    </row>
    <row r="58" spans="1:8">
      <c r="A58" s="424">
        <v>26</v>
      </c>
      <c r="B58" s="411" t="s">
        <v>609</v>
      </c>
      <c r="C58" s="735">
        <v>0</v>
      </c>
      <c r="D58" s="735">
        <v>0</v>
      </c>
      <c r="E58" s="423">
        <f t="shared" si="4"/>
        <v>0</v>
      </c>
      <c r="F58" s="422"/>
      <c r="G58" s="422"/>
      <c r="H58" s="423">
        <f t="shared" si="5"/>
        <v>0</v>
      </c>
    </row>
    <row r="59" spans="1:8">
      <c r="A59" s="424">
        <v>27</v>
      </c>
      <c r="B59" s="411" t="s">
        <v>610</v>
      </c>
      <c r="C59" s="735">
        <f>SUM(C60:C61)</f>
        <v>0</v>
      </c>
      <c r="D59" s="735">
        <f>SUM(D60:D61)</f>
        <v>0</v>
      </c>
      <c r="E59" s="423">
        <f t="shared" si="4"/>
        <v>0</v>
      </c>
      <c r="F59" s="422"/>
      <c r="G59" s="422"/>
      <c r="H59" s="423">
        <f t="shared" si="5"/>
        <v>0</v>
      </c>
    </row>
    <row r="60" spans="1:8">
      <c r="A60" s="424">
        <v>27.1</v>
      </c>
      <c r="B60" s="426" t="s">
        <v>611</v>
      </c>
      <c r="C60" s="735">
        <v>0</v>
      </c>
      <c r="D60" s="735">
        <v>0</v>
      </c>
      <c r="E60" s="423">
        <f t="shared" si="4"/>
        <v>0</v>
      </c>
      <c r="F60" s="422"/>
      <c r="G60" s="422"/>
      <c r="H60" s="423">
        <f t="shared" si="5"/>
        <v>0</v>
      </c>
    </row>
    <row r="61" spans="1:8">
      <c r="A61" s="424">
        <v>27.2</v>
      </c>
      <c r="B61" s="426" t="s">
        <v>612</v>
      </c>
      <c r="C61" s="737"/>
      <c r="D61" s="737">
        <v>0</v>
      </c>
      <c r="E61" s="423">
        <f t="shared" si="4"/>
        <v>0</v>
      </c>
      <c r="F61" s="422"/>
      <c r="G61" s="422"/>
      <c r="H61" s="423">
        <f t="shared" si="5"/>
        <v>0</v>
      </c>
    </row>
    <row r="62" spans="1:8">
      <c r="A62" s="424">
        <v>28</v>
      </c>
      <c r="B62" s="433" t="s">
        <v>613</v>
      </c>
      <c r="C62" s="737">
        <v>0</v>
      </c>
      <c r="D62" s="737"/>
      <c r="E62" s="423">
        <f t="shared" si="4"/>
        <v>0</v>
      </c>
      <c r="F62" s="422"/>
      <c r="G62" s="422"/>
      <c r="H62" s="423">
        <f t="shared" si="5"/>
        <v>0</v>
      </c>
    </row>
    <row r="63" spans="1:8">
      <c r="A63" s="424">
        <v>29</v>
      </c>
      <c r="B63" s="411" t="s">
        <v>614</v>
      </c>
      <c r="C63" s="735">
        <f>SUM(C64:C66)</f>
        <v>0</v>
      </c>
      <c r="D63" s="735">
        <f>SUM(D64:D66)</f>
        <v>0</v>
      </c>
      <c r="E63" s="423">
        <f t="shared" si="4"/>
        <v>0</v>
      </c>
      <c r="F63" s="422"/>
      <c r="G63" s="422"/>
      <c r="H63" s="423">
        <f t="shared" si="5"/>
        <v>0</v>
      </c>
    </row>
    <row r="64" spans="1:8">
      <c r="A64" s="424">
        <v>29.1</v>
      </c>
      <c r="B64" s="416" t="s">
        <v>615</v>
      </c>
      <c r="C64" s="735">
        <v>0</v>
      </c>
      <c r="D64" s="735">
        <v>0</v>
      </c>
      <c r="E64" s="423">
        <f t="shared" si="4"/>
        <v>0</v>
      </c>
      <c r="F64" s="422"/>
      <c r="G64" s="422"/>
      <c r="H64" s="423">
        <f t="shared" si="5"/>
        <v>0</v>
      </c>
    </row>
    <row r="65" spans="1:8" ht="25.05" customHeight="1">
      <c r="A65" s="424">
        <v>29.2</v>
      </c>
      <c r="B65" s="428" t="s">
        <v>616</v>
      </c>
      <c r="C65" s="735">
        <v>0</v>
      </c>
      <c r="D65" s="735">
        <v>0</v>
      </c>
      <c r="E65" s="423">
        <f t="shared" si="4"/>
        <v>0</v>
      </c>
      <c r="F65" s="422"/>
      <c r="G65" s="422"/>
      <c r="H65" s="423">
        <f t="shared" si="5"/>
        <v>0</v>
      </c>
    </row>
    <row r="66" spans="1:8" ht="22.5" customHeight="1">
      <c r="A66" s="424">
        <v>29.3</v>
      </c>
      <c r="B66" s="428" t="s">
        <v>617</v>
      </c>
      <c r="C66" s="735">
        <v>0</v>
      </c>
      <c r="D66" s="735">
        <v>0</v>
      </c>
      <c r="E66" s="423">
        <f t="shared" si="4"/>
        <v>0</v>
      </c>
      <c r="F66" s="422"/>
      <c r="G66" s="422"/>
      <c r="H66" s="423">
        <f t="shared" si="5"/>
        <v>0</v>
      </c>
    </row>
    <row r="67" spans="1:8">
      <c r="A67" s="424">
        <v>30</v>
      </c>
      <c r="B67" s="411" t="s">
        <v>618</v>
      </c>
      <c r="C67" s="735">
        <v>-251.10000000003265</v>
      </c>
      <c r="D67" s="735">
        <v>0</v>
      </c>
      <c r="E67" s="423">
        <f t="shared" si="4"/>
        <v>-251.10000000003265</v>
      </c>
      <c r="F67" s="422"/>
      <c r="G67" s="422"/>
      <c r="H67" s="423">
        <f t="shared" si="5"/>
        <v>0</v>
      </c>
    </row>
    <row r="68" spans="1:8">
      <c r="A68" s="424">
        <v>31</v>
      </c>
      <c r="B68" s="434" t="s">
        <v>619</v>
      </c>
      <c r="C68" s="735">
        <f>SUM(C55,C56,C57,C58,C59,C62,C63,C67)</f>
        <v>4999748.9000000004</v>
      </c>
      <c r="D68" s="735">
        <f>SUM(D55,D56,D57,D58,D59,D62,D63,D67)</f>
        <v>0</v>
      </c>
      <c r="E68" s="423">
        <f t="shared" si="4"/>
        <v>4999748.9000000004</v>
      </c>
      <c r="F68" s="422">
        <f>SUM(F55,F56,F57,F58,F59,F62,F63,F67)</f>
        <v>0</v>
      </c>
      <c r="G68" s="422">
        <f>SUM(G55,G56,G57,G58,G59,G62,G63,G67)</f>
        <v>0</v>
      </c>
      <c r="H68" s="423">
        <f t="shared" si="5"/>
        <v>0</v>
      </c>
    </row>
    <row r="69" spans="1:8">
      <c r="A69" s="424">
        <v>32</v>
      </c>
      <c r="B69" s="435" t="s">
        <v>620</v>
      </c>
      <c r="C69" s="735">
        <f>SUM(C53,C68)</f>
        <v>4999748.9000000004</v>
      </c>
      <c r="D69" s="735">
        <f>SUM(D53,D68)</f>
        <v>581077.17000000004</v>
      </c>
      <c r="E69" s="423">
        <f t="shared" si="4"/>
        <v>5580826.0700000003</v>
      </c>
      <c r="F69" s="422">
        <f>SUM(F68)</f>
        <v>0</v>
      </c>
      <c r="G69" s="422">
        <f>SUM(G68)</f>
        <v>0</v>
      </c>
      <c r="H69" s="423">
        <f t="shared" si="5"/>
        <v>0</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19" zoomScale="80" zoomScaleNormal="80" workbookViewId="0">
      <selection activeCell="I23" sqref="I23"/>
    </sheetView>
  </sheetViews>
  <sheetFormatPr defaultRowHeight="14.4"/>
  <cols>
    <col min="2" max="2" width="66.6640625" customWidth="1"/>
    <col min="3" max="8" width="17.77734375" customWidth="1"/>
  </cols>
  <sheetData>
    <row r="1" spans="1:8" s="5" customFormat="1" ht="13.8">
      <c r="A1" s="2" t="s">
        <v>30</v>
      </c>
      <c r="B1" s="3" t="str">
        <f>'Info '!C2</f>
        <v>JSC Pave Bank Georgia</v>
      </c>
      <c r="C1" s="3"/>
      <c r="D1" s="4"/>
      <c r="E1" s="4"/>
      <c r="F1" s="4"/>
      <c r="G1" s="4"/>
    </row>
    <row r="2" spans="1:8" s="5" customFormat="1" ht="13.8">
      <c r="A2" s="2" t="s">
        <v>31</v>
      </c>
      <c r="B2" s="351">
        <f>'1. key ratios '!B2</f>
        <v>45382</v>
      </c>
      <c r="C2" s="3"/>
      <c r="D2" s="4"/>
      <c r="E2" s="4"/>
      <c r="F2" s="4"/>
      <c r="G2" s="4"/>
    </row>
    <row r="4" spans="1:8">
      <c r="A4" s="614" t="s">
        <v>6</v>
      </c>
      <c r="B4" s="616" t="s">
        <v>621</v>
      </c>
      <c r="C4" s="609" t="s">
        <v>558</v>
      </c>
      <c r="D4" s="609"/>
      <c r="E4" s="609"/>
      <c r="F4" s="609" t="s">
        <v>559</v>
      </c>
      <c r="G4" s="609"/>
      <c r="H4" s="610"/>
    </row>
    <row r="5" spans="1:8" ht="15.45" customHeight="1">
      <c r="A5" s="615"/>
      <c r="B5" s="617"/>
      <c r="C5" s="438" t="s">
        <v>32</v>
      </c>
      <c r="D5" s="438" t="s">
        <v>33</v>
      </c>
      <c r="E5" s="438" t="s">
        <v>34</v>
      </c>
      <c r="F5" s="438" t="s">
        <v>32</v>
      </c>
      <c r="G5" s="438" t="s">
        <v>33</v>
      </c>
      <c r="H5" s="438" t="s">
        <v>34</v>
      </c>
    </row>
    <row r="6" spans="1:8">
      <c r="A6" s="439">
        <v>1</v>
      </c>
      <c r="B6" s="440" t="s">
        <v>622</v>
      </c>
      <c r="C6" s="735">
        <f>SUM(C7:C12)</f>
        <v>91187.13</v>
      </c>
      <c r="D6" s="735">
        <f>SUM(D7:D12)</f>
        <v>0</v>
      </c>
      <c r="E6" s="738">
        <f>C6+D6</f>
        <v>91187.13</v>
      </c>
      <c r="F6" s="735">
        <f>SUM(F7:F12)</f>
        <v>0</v>
      </c>
      <c r="G6" s="735">
        <f>SUM(G7:G12)</f>
        <v>0</v>
      </c>
      <c r="H6" s="738">
        <f>F6+G6</f>
        <v>0</v>
      </c>
    </row>
    <row r="7" spans="1:8">
      <c r="A7" s="439">
        <v>1.1000000000000001</v>
      </c>
      <c r="B7" s="428" t="s">
        <v>565</v>
      </c>
      <c r="C7" s="735"/>
      <c r="D7" s="735"/>
      <c r="E7" s="738">
        <f t="shared" ref="E7:E45" si="0">C7+D7</f>
        <v>0</v>
      </c>
      <c r="F7" s="735"/>
      <c r="G7" s="735"/>
      <c r="H7" s="738">
        <f t="shared" ref="H7:H45" si="1">F7+G7</f>
        <v>0</v>
      </c>
    </row>
    <row r="8" spans="1:8">
      <c r="A8" s="439">
        <v>1.2</v>
      </c>
      <c r="B8" s="428" t="s">
        <v>567</v>
      </c>
      <c r="C8" s="735"/>
      <c r="D8" s="735"/>
      <c r="E8" s="738">
        <f t="shared" si="0"/>
        <v>0</v>
      </c>
      <c r="F8" s="735"/>
      <c r="G8" s="735"/>
      <c r="H8" s="738">
        <f t="shared" si="1"/>
        <v>0</v>
      </c>
    </row>
    <row r="9" spans="1:8" ht="21.45" customHeight="1">
      <c r="A9" s="439">
        <v>1.3</v>
      </c>
      <c r="B9" s="428" t="s">
        <v>623</v>
      </c>
      <c r="C9" s="735"/>
      <c r="D9" s="735"/>
      <c r="E9" s="738">
        <f t="shared" si="0"/>
        <v>0</v>
      </c>
      <c r="F9" s="735"/>
      <c r="G9" s="735"/>
      <c r="H9" s="738">
        <f t="shared" si="1"/>
        <v>0</v>
      </c>
    </row>
    <row r="10" spans="1:8">
      <c r="A10" s="439">
        <v>1.4</v>
      </c>
      <c r="B10" s="428" t="s">
        <v>569</v>
      </c>
      <c r="C10" s="735"/>
      <c r="D10" s="735"/>
      <c r="E10" s="738">
        <f t="shared" si="0"/>
        <v>0</v>
      </c>
      <c r="F10" s="735"/>
      <c r="G10" s="735"/>
      <c r="H10" s="738">
        <f t="shared" si="1"/>
        <v>0</v>
      </c>
    </row>
    <row r="11" spans="1:8">
      <c r="A11" s="439">
        <v>1.5</v>
      </c>
      <c r="B11" s="428" t="s">
        <v>573</v>
      </c>
      <c r="C11" s="735">
        <v>91187.13</v>
      </c>
      <c r="D11" s="735"/>
      <c r="E11" s="738">
        <f t="shared" si="0"/>
        <v>91187.13</v>
      </c>
      <c r="F11" s="735"/>
      <c r="G11" s="735"/>
      <c r="H11" s="738">
        <f t="shared" si="1"/>
        <v>0</v>
      </c>
    </row>
    <row r="12" spans="1:8">
      <c r="A12" s="439">
        <v>1.6</v>
      </c>
      <c r="B12" s="429" t="s">
        <v>455</v>
      </c>
      <c r="C12" s="735"/>
      <c r="D12" s="735"/>
      <c r="E12" s="738">
        <f t="shared" si="0"/>
        <v>0</v>
      </c>
      <c r="F12" s="735"/>
      <c r="G12" s="735"/>
      <c r="H12" s="738">
        <f t="shared" si="1"/>
        <v>0</v>
      </c>
    </row>
    <row r="13" spans="1:8">
      <c r="A13" s="439">
        <v>2</v>
      </c>
      <c r="B13" s="441" t="s">
        <v>624</v>
      </c>
      <c r="C13" s="735">
        <f>SUM(C14:C17)</f>
        <v>0</v>
      </c>
      <c r="D13" s="735">
        <f>SUM(D14:D17)</f>
        <v>0</v>
      </c>
      <c r="E13" s="738">
        <f t="shared" si="0"/>
        <v>0</v>
      </c>
      <c r="F13" s="735">
        <f>SUM(F14:F17)</f>
        <v>0</v>
      </c>
      <c r="G13" s="735">
        <f>SUM(G14:G17)</f>
        <v>0</v>
      </c>
      <c r="H13" s="738">
        <f t="shared" si="1"/>
        <v>0</v>
      </c>
    </row>
    <row r="14" spans="1:8">
      <c r="A14" s="439">
        <v>2.1</v>
      </c>
      <c r="B14" s="428" t="s">
        <v>625</v>
      </c>
      <c r="C14" s="735"/>
      <c r="D14" s="735"/>
      <c r="E14" s="738">
        <f t="shared" si="0"/>
        <v>0</v>
      </c>
      <c r="F14" s="735"/>
      <c r="G14" s="735"/>
      <c r="H14" s="738">
        <f t="shared" si="1"/>
        <v>0</v>
      </c>
    </row>
    <row r="15" spans="1:8" ht="24.45" customHeight="1">
      <c r="A15" s="439">
        <v>2.2000000000000002</v>
      </c>
      <c r="B15" s="428" t="s">
        <v>626</v>
      </c>
      <c r="C15" s="735"/>
      <c r="D15" s="735"/>
      <c r="E15" s="738">
        <f t="shared" si="0"/>
        <v>0</v>
      </c>
      <c r="F15" s="735"/>
      <c r="G15" s="735"/>
      <c r="H15" s="738">
        <f t="shared" si="1"/>
        <v>0</v>
      </c>
    </row>
    <row r="16" spans="1:8" ht="20.55" customHeight="1">
      <c r="A16" s="439">
        <v>2.2999999999999998</v>
      </c>
      <c r="B16" s="428" t="s">
        <v>627</v>
      </c>
      <c r="C16" s="735"/>
      <c r="D16" s="735"/>
      <c r="E16" s="738">
        <f t="shared" si="0"/>
        <v>0</v>
      </c>
      <c r="F16" s="735"/>
      <c r="G16" s="735"/>
      <c r="H16" s="738">
        <f t="shared" si="1"/>
        <v>0</v>
      </c>
    </row>
    <row r="17" spans="1:8">
      <c r="A17" s="439">
        <v>2.4</v>
      </c>
      <c r="B17" s="428" t="s">
        <v>628</v>
      </c>
      <c r="C17" s="735"/>
      <c r="D17" s="735"/>
      <c r="E17" s="738">
        <f t="shared" si="0"/>
        <v>0</v>
      </c>
      <c r="F17" s="735"/>
      <c r="G17" s="735"/>
      <c r="H17" s="738">
        <f t="shared" si="1"/>
        <v>0</v>
      </c>
    </row>
    <row r="18" spans="1:8">
      <c r="A18" s="439">
        <v>3</v>
      </c>
      <c r="B18" s="441" t="s">
        <v>629</v>
      </c>
      <c r="C18" s="735"/>
      <c r="D18" s="735"/>
      <c r="E18" s="738">
        <f t="shared" si="0"/>
        <v>0</v>
      </c>
      <c r="F18" s="735"/>
      <c r="G18" s="735"/>
      <c r="H18" s="738">
        <f t="shared" si="1"/>
        <v>0</v>
      </c>
    </row>
    <row r="19" spans="1:8">
      <c r="A19" s="439">
        <v>4</v>
      </c>
      <c r="B19" s="441" t="s">
        <v>630</v>
      </c>
      <c r="C19" s="735"/>
      <c r="D19" s="735"/>
      <c r="E19" s="738">
        <f t="shared" si="0"/>
        <v>0</v>
      </c>
      <c r="F19" s="735"/>
      <c r="G19" s="735"/>
      <c r="H19" s="738">
        <f t="shared" si="1"/>
        <v>0</v>
      </c>
    </row>
    <row r="20" spans="1:8">
      <c r="A20" s="439">
        <v>5</v>
      </c>
      <c r="B20" s="441" t="s">
        <v>631</v>
      </c>
      <c r="C20" s="735"/>
      <c r="D20" s="735"/>
      <c r="E20" s="738">
        <f t="shared" si="0"/>
        <v>0</v>
      </c>
      <c r="F20" s="735"/>
      <c r="G20" s="735"/>
      <c r="H20" s="738">
        <f t="shared" si="1"/>
        <v>0</v>
      </c>
    </row>
    <row r="21" spans="1:8" ht="24" customHeight="1">
      <c r="A21" s="439">
        <v>6</v>
      </c>
      <c r="B21" s="441" t="s">
        <v>632</v>
      </c>
      <c r="C21" s="735"/>
      <c r="D21" s="735"/>
      <c r="E21" s="738">
        <f t="shared" si="0"/>
        <v>0</v>
      </c>
      <c r="F21" s="735"/>
      <c r="G21" s="735"/>
      <c r="H21" s="738">
        <f t="shared" si="1"/>
        <v>0</v>
      </c>
    </row>
    <row r="22" spans="1:8" ht="18.45" customHeight="1">
      <c r="A22" s="439">
        <v>7</v>
      </c>
      <c r="B22" s="441" t="s">
        <v>633</v>
      </c>
      <c r="C22" s="735"/>
      <c r="D22" s="735"/>
      <c r="E22" s="738">
        <f t="shared" si="0"/>
        <v>0</v>
      </c>
      <c r="F22" s="735"/>
      <c r="G22" s="735"/>
      <c r="H22" s="738">
        <f t="shared" si="1"/>
        <v>0</v>
      </c>
    </row>
    <row r="23" spans="1:8" ht="25.5" customHeight="1">
      <c r="A23" s="439">
        <v>8</v>
      </c>
      <c r="B23" s="442" t="s">
        <v>634</v>
      </c>
      <c r="C23" s="735"/>
      <c r="D23" s="735"/>
      <c r="E23" s="738">
        <f t="shared" si="0"/>
        <v>0</v>
      </c>
      <c r="F23" s="735"/>
      <c r="G23" s="735"/>
      <c r="H23" s="738">
        <f t="shared" si="1"/>
        <v>0</v>
      </c>
    </row>
    <row r="24" spans="1:8" ht="34.5" customHeight="1">
      <c r="A24" s="439">
        <v>9</v>
      </c>
      <c r="B24" s="442" t="s">
        <v>635</v>
      </c>
      <c r="C24" s="735"/>
      <c r="D24" s="735"/>
      <c r="E24" s="738">
        <f t="shared" si="0"/>
        <v>0</v>
      </c>
      <c r="F24" s="735"/>
      <c r="G24" s="735"/>
      <c r="H24" s="738">
        <f t="shared" si="1"/>
        <v>0</v>
      </c>
    </row>
    <row r="25" spans="1:8">
      <c r="A25" s="439">
        <v>10</v>
      </c>
      <c r="B25" s="441" t="s">
        <v>636</v>
      </c>
      <c r="C25" s="737">
        <v>-1688.69</v>
      </c>
      <c r="D25" s="735"/>
      <c r="E25" s="738">
        <f t="shared" si="0"/>
        <v>-1688.69</v>
      </c>
      <c r="F25" s="735"/>
      <c r="G25" s="735"/>
      <c r="H25" s="738">
        <f t="shared" si="1"/>
        <v>0</v>
      </c>
    </row>
    <row r="26" spans="1:8">
      <c r="A26" s="439">
        <v>11</v>
      </c>
      <c r="B26" s="443" t="s">
        <v>637</v>
      </c>
      <c r="C26" s="735"/>
      <c r="D26" s="735"/>
      <c r="E26" s="738">
        <f t="shared" si="0"/>
        <v>0</v>
      </c>
      <c r="F26" s="735"/>
      <c r="G26" s="735"/>
      <c r="H26" s="738">
        <f t="shared" si="1"/>
        <v>0</v>
      </c>
    </row>
    <row r="27" spans="1:8">
      <c r="A27" s="439">
        <v>12</v>
      </c>
      <c r="B27" s="441" t="s">
        <v>638</v>
      </c>
      <c r="C27" s="735"/>
      <c r="D27" s="735"/>
      <c r="E27" s="738">
        <f t="shared" si="0"/>
        <v>0</v>
      </c>
      <c r="F27" s="735"/>
      <c r="G27" s="735"/>
      <c r="H27" s="738">
        <f t="shared" si="1"/>
        <v>0</v>
      </c>
    </row>
    <row r="28" spans="1:8">
      <c r="A28" s="439">
        <v>13</v>
      </c>
      <c r="B28" s="444" t="s">
        <v>639</v>
      </c>
      <c r="C28" s="737">
        <v>-95092.6</v>
      </c>
      <c r="D28" s="735"/>
      <c r="E28" s="738">
        <f t="shared" si="0"/>
        <v>-95092.6</v>
      </c>
      <c r="F28" s="735"/>
      <c r="G28" s="735"/>
      <c r="H28" s="738">
        <f t="shared" si="1"/>
        <v>0</v>
      </c>
    </row>
    <row r="29" spans="1:8">
      <c r="A29" s="439">
        <v>14</v>
      </c>
      <c r="B29" s="445" t="s">
        <v>640</v>
      </c>
      <c r="C29" s="735">
        <f>SUM(C30:C31)</f>
        <v>0</v>
      </c>
      <c r="D29" s="735">
        <f>SUM(D30:D31)</f>
        <v>0</v>
      </c>
      <c r="E29" s="738">
        <f t="shared" si="0"/>
        <v>0</v>
      </c>
      <c r="F29" s="735">
        <f>SUM(F30:F31)</f>
        <v>0</v>
      </c>
      <c r="G29" s="735">
        <f>SUM(G30:G31)</f>
        <v>0</v>
      </c>
      <c r="H29" s="738">
        <f t="shared" si="1"/>
        <v>0</v>
      </c>
    </row>
    <row r="30" spans="1:8">
      <c r="A30" s="439">
        <v>14.1</v>
      </c>
      <c r="B30" s="415" t="s">
        <v>641</v>
      </c>
      <c r="C30" s="735"/>
      <c r="D30" s="735"/>
      <c r="E30" s="738">
        <f t="shared" si="0"/>
        <v>0</v>
      </c>
      <c r="F30" s="735"/>
      <c r="G30" s="735"/>
      <c r="H30" s="738">
        <f t="shared" si="1"/>
        <v>0</v>
      </c>
    </row>
    <row r="31" spans="1:8">
      <c r="A31" s="439">
        <v>14.2</v>
      </c>
      <c r="B31" s="415" t="s">
        <v>642</v>
      </c>
      <c r="C31" s="735"/>
      <c r="D31" s="735"/>
      <c r="E31" s="738">
        <f t="shared" si="0"/>
        <v>0</v>
      </c>
      <c r="F31" s="735"/>
      <c r="G31" s="735"/>
      <c r="H31" s="738">
        <f t="shared" si="1"/>
        <v>0</v>
      </c>
    </row>
    <row r="32" spans="1:8">
      <c r="A32" s="439">
        <v>15</v>
      </c>
      <c r="B32" s="441" t="s">
        <v>643</v>
      </c>
      <c r="C32" s="735"/>
      <c r="D32" s="735"/>
      <c r="E32" s="738">
        <f t="shared" si="0"/>
        <v>0</v>
      </c>
      <c r="F32" s="735"/>
      <c r="G32" s="735"/>
      <c r="H32" s="738">
        <f t="shared" si="1"/>
        <v>0</v>
      </c>
    </row>
    <row r="33" spans="1:8" ht="22.5" customHeight="1">
      <c r="A33" s="439">
        <v>16</v>
      </c>
      <c r="B33" s="411" t="s">
        <v>644</v>
      </c>
      <c r="C33" s="735"/>
      <c r="D33" s="735"/>
      <c r="E33" s="738">
        <f t="shared" si="0"/>
        <v>0</v>
      </c>
      <c r="F33" s="735"/>
      <c r="G33" s="735"/>
      <c r="H33" s="738">
        <f t="shared" si="1"/>
        <v>0</v>
      </c>
    </row>
    <row r="34" spans="1:8">
      <c r="A34" s="439">
        <v>17</v>
      </c>
      <c r="B34" s="441" t="s">
        <v>645</v>
      </c>
      <c r="C34" s="735">
        <f>SUM(C35:C36)</f>
        <v>0</v>
      </c>
      <c r="D34" s="735">
        <f>SUM(D35:D36)</f>
        <v>0</v>
      </c>
      <c r="E34" s="738">
        <f t="shared" si="0"/>
        <v>0</v>
      </c>
      <c r="F34" s="735">
        <f>SUM(F35:F36)</f>
        <v>0</v>
      </c>
      <c r="G34" s="735">
        <f>SUM(G35:G36)</f>
        <v>0</v>
      </c>
      <c r="H34" s="738">
        <f t="shared" si="1"/>
        <v>0</v>
      </c>
    </row>
    <row r="35" spans="1:8">
      <c r="A35" s="439">
        <v>17.100000000000001</v>
      </c>
      <c r="B35" s="415" t="s">
        <v>646</v>
      </c>
      <c r="C35" s="735"/>
      <c r="D35" s="735"/>
      <c r="E35" s="738">
        <f t="shared" si="0"/>
        <v>0</v>
      </c>
      <c r="F35" s="735"/>
      <c r="G35" s="735"/>
      <c r="H35" s="738">
        <f t="shared" si="1"/>
        <v>0</v>
      </c>
    </row>
    <row r="36" spans="1:8">
      <c r="A36" s="439">
        <v>17.2</v>
      </c>
      <c r="B36" s="415" t="s">
        <v>647</v>
      </c>
      <c r="C36" s="735"/>
      <c r="D36" s="735"/>
      <c r="E36" s="738">
        <f t="shared" si="0"/>
        <v>0</v>
      </c>
      <c r="F36" s="735"/>
      <c r="G36" s="735"/>
      <c r="H36" s="738">
        <f t="shared" si="1"/>
        <v>0</v>
      </c>
    </row>
    <row r="37" spans="1:8" ht="41.55" customHeight="1">
      <c r="A37" s="439">
        <v>18</v>
      </c>
      <c r="B37" s="446" t="s">
        <v>648</v>
      </c>
      <c r="C37" s="735">
        <f>SUM(C38:C39)</f>
        <v>0</v>
      </c>
      <c r="D37" s="735">
        <f>SUM(D38:D39)</f>
        <v>0</v>
      </c>
      <c r="E37" s="738">
        <f t="shared" si="0"/>
        <v>0</v>
      </c>
      <c r="F37" s="735">
        <f>SUM(F38:F39)</f>
        <v>0</v>
      </c>
      <c r="G37" s="735">
        <f>SUM(G38:G39)</f>
        <v>0</v>
      </c>
      <c r="H37" s="738">
        <f t="shared" si="1"/>
        <v>0</v>
      </c>
    </row>
    <row r="38" spans="1:8">
      <c r="A38" s="439">
        <v>18.100000000000001</v>
      </c>
      <c r="B38" s="447" t="s">
        <v>649</v>
      </c>
      <c r="C38" s="735"/>
      <c r="D38" s="735"/>
      <c r="E38" s="738">
        <f t="shared" si="0"/>
        <v>0</v>
      </c>
      <c r="F38" s="735"/>
      <c r="G38" s="735"/>
      <c r="H38" s="738">
        <f t="shared" si="1"/>
        <v>0</v>
      </c>
    </row>
    <row r="39" spans="1:8">
      <c r="A39" s="439">
        <v>18.2</v>
      </c>
      <c r="B39" s="447" t="s">
        <v>650</v>
      </c>
      <c r="C39" s="735"/>
      <c r="D39" s="735"/>
      <c r="E39" s="738">
        <f t="shared" si="0"/>
        <v>0</v>
      </c>
      <c r="F39" s="735"/>
      <c r="G39" s="735"/>
      <c r="H39" s="738">
        <f t="shared" si="1"/>
        <v>0</v>
      </c>
    </row>
    <row r="40" spans="1:8" ht="24.45" customHeight="1">
      <c r="A40" s="439">
        <v>19</v>
      </c>
      <c r="B40" s="446" t="s">
        <v>651</v>
      </c>
      <c r="C40" s="735"/>
      <c r="D40" s="735"/>
      <c r="E40" s="738">
        <f t="shared" si="0"/>
        <v>0</v>
      </c>
      <c r="F40" s="735"/>
      <c r="G40" s="735"/>
      <c r="H40" s="738">
        <f t="shared" si="1"/>
        <v>0</v>
      </c>
    </row>
    <row r="41" spans="1:8" ht="17.55" customHeight="1">
      <c r="A41" s="439">
        <v>20</v>
      </c>
      <c r="B41" s="446" t="s">
        <v>652</v>
      </c>
      <c r="C41" s="735"/>
      <c r="D41" s="735"/>
      <c r="E41" s="738">
        <f t="shared" si="0"/>
        <v>0</v>
      </c>
      <c r="F41" s="735"/>
      <c r="G41" s="735"/>
      <c r="H41" s="738">
        <f t="shared" si="1"/>
        <v>0</v>
      </c>
    </row>
    <row r="42" spans="1:8" ht="26.55" customHeight="1">
      <c r="A42" s="439">
        <v>21</v>
      </c>
      <c r="B42" s="446" t="s">
        <v>653</v>
      </c>
      <c r="C42" s="735"/>
      <c r="D42" s="735"/>
      <c r="E42" s="738">
        <f t="shared" si="0"/>
        <v>0</v>
      </c>
      <c r="F42" s="735"/>
      <c r="G42" s="735"/>
      <c r="H42" s="738">
        <f t="shared" si="1"/>
        <v>0</v>
      </c>
    </row>
    <row r="43" spans="1:8">
      <c r="A43" s="439">
        <v>22</v>
      </c>
      <c r="B43" s="448" t="s">
        <v>654</v>
      </c>
      <c r="C43" s="735">
        <f>SUM(C6,C13,C18,C19,C20,C21,C22,C23,C24,C25,C26,C27,C28,C29,C32,C33,C34,C37,C40,C41,C42)</f>
        <v>-5594.1600000000035</v>
      </c>
      <c r="D43" s="735">
        <f>SUM(D6,D13,D18,D19,D20,D21,D22,D23,D24,D25,D26,D27,D28,D29,D32,D33,D34,D37,D40,D41,D42)</f>
        <v>0</v>
      </c>
      <c r="E43" s="738">
        <f t="shared" si="0"/>
        <v>-5594.1600000000035</v>
      </c>
      <c r="F43" s="735">
        <f>SUM(F6,F13,F18,F19,F20,F21,F22,F23,F24,F25,F26,F27,F28,F29,F32,F33,F34,F37,F40,F41,F42)</f>
        <v>0</v>
      </c>
      <c r="G43" s="735">
        <f>SUM(G6,G13,G18,G19,G20,G21,G22,G23,G24,G25,G26,G27,G28,G29,G32,G33,G34,G37,G40,G41,G42)</f>
        <v>0</v>
      </c>
      <c r="H43" s="738">
        <f t="shared" si="1"/>
        <v>0</v>
      </c>
    </row>
    <row r="44" spans="1:8">
      <c r="A44" s="439">
        <v>23</v>
      </c>
      <c r="B44" s="448" t="s">
        <v>655</v>
      </c>
      <c r="C44" s="735"/>
      <c r="D44" s="735"/>
      <c r="E44" s="738">
        <f t="shared" si="0"/>
        <v>0</v>
      </c>
      <c r="F44" s="735"/>
      <c r="G44" s="735"/>
      <c r="H44" s="738">
        <f t="shared" si="1"/>
        <v>0</v>
      </c>
    </row>
    <row r="45" spans="1:8">
      <c r="A45" s="439">
        <v>24</v>
      </c>
      <c r="B45" s="449" t="s">
        <v>656</v>
      </c>
      <c r="C45" s="735">
        <f>C43-C44</f>
        <v>-5594.1600000000035</v>
      </c>
      <c r="D45" s="735">
        <f>D43-D44</f>
        <v>0</v>
      </c>
      <c r="E45" s="738">
        <f t="shared" si="0"/>
        <v>-5594.1600000000035</v>
      </c>
      <c r="F45" s="735">
        <f>F43-F44</f>
        <v>0</v>
      </c>
      <c r="G45" s="735">
        <f>G43-G44</f>
        <v>0</v>
      </c>
      <c r="H45" s="738">
        <f t="shared" si="1"/>
        <v>0</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70" zoomScaleNormal="70" workbookViewId="0">
      <selection activeCell="M35" sqref="M35"/>
    </sheetView>
  </sheetViews>
  <sheetFormatPr defaultRowHeight="14.4"/>
  <cols>
    <col min="1" max="1" width="8.77734375" style="436"/>
    <col min="2" max="2" width="87.6640625" bestFit="1" customWidth="1"/>
    <col min="3" max="8" width="15.44140625" customWidth="1"/>
  </cols>
  <sheetData>
    <row r="1" spans="1:8" s="5" customFormat="1" ht="13.8">
      <c r="A1" s="2" t="s">
        <v>30</v>
      </c>
      <c r="B1" s="3" t="str">
        <f>'Info '!C2</f>
        <v>JSC Pave Bank Georgia</v>
      </c>
      <c r="C1" s="3"/>
      <c r="D1" s="4"/>
      <c r="E1" s="4"/>
      <c r="F1" s="4"/>
      <c r="G1" s="4"/>
    </row>
    <row r="2" spans="1:8" s="5" customFormat="1" ht="13.8">
      <c r="A2" s="2" t="s">
        <v>31</v>
      </c>
      <c r="B2" s="351">
        <f>'1. key ratios '!B2</f>
        <v>45382</v>
      </c>
      <c r="C2" s="3"/>
      <c r="D2" s="4"/>
      <c r="E2" s="4"/>
      <c r="F2" s="4"/>
      <c r="G2" s="4"/>
    </row>
    <row r="3" spans="1:8" ht="15" thickBot="1">
      <c r="A3"/>
    </row>
    <row r="4" spans="1:8">
      <c r="A4" s="618" t="s">
        <v>6</v>
      </c>
      <c r="B4" s="619" t="s">
        <v>94</v>
      </c>
      <c r="C4" s="609" t="s">
        <v>558</v>
      </c>
      <c r="D4" s="609"/>
      <c r="E4" s="609"/>
      <c r="F4" s="609" t="s">
        <v>559</v>
      </c>
      <c r="G4" s="609"/>
      <c r="H4" s="610"/>
    </row>
    <row r="5" spans="1:8">
      <c r="A5" s="618"/>
      <c r="B5" s="619"/>
      <c r="C5" s="438" t="s">
        <v>32</v>
      </c>
      <c r="D5" s="438" t="s">
        <v>33</v>
      </c>
      <c r="E5" s="438" t="s">
        <v>34</v>
      </c>
      <c r="F5" s="438" t="s">
        <v>32</v>
      </c>
      <c r="G5" s="438" t="s">
        <v>33</v>
      </c>
      <c r="H5" s="438" t="s">
        <v>34</v>
      </c>
    </row>
    <row r="6" spans="1:8">
      <c r="A6" s="424">
        <v>1</v>
      </c>
      <c r="B6" s="450" t="s">
        <v>657</v>
      </c>
      <c r="C6" s="451"/>
      <c r="D6" s="451"/>
      <c r="E6" s="452">
        <f t="shared" ref="E6:E43" si="0">C6+D6</f>
        <v>0</v>
      </c>
      <c r="F6" s="451"/>
      <c r="G6" s="451"/>
      <c r="H6" s="453">
        <f t="shared" ref="H6:H43" si="1">F6+G6</f>
        <v>0</v>
      </c>
    </row>
    <row r="7" spans="1:8">
      <c r="A7" s="424">
        <v>2</v>
      </c>
      <c r="B7" s="450" t="s">
        <v>196</v>
      </c>
      <c r="C7" s="451"/>
      <c r="D7" s="451"/>
      <c r="E7" s="452">
        <f t="shared" si="0"/>
        <v>0</v>
      </c>
      <c r="F7" s="451"/>
      <c r="G7" s="451"/>
      <c r="H7" s="453">
        <f t="shared" si="1"/>
        <v>0</v>
      </c>
    </row>
    <row r="8" spans="1:8">
      <c r="A8" s="424">
        <v>3</v>
      </c>
      <c r="B8" s="450" t="s">
        <v>206</v>
      </c>
      <c r="C8" s="451">
        <f>C9+C10</f>
        <v>0</v>
      </c>
      <c r="D8" s="451">
        <f>D9+D10</f>
        <v>0</v>
      </c>
      <c r="E8" s="452">
        <f t="shared" si="0"/>
        <v>0</v>
      </c>
      <c r="F8" s="451">
        <f>F9+F10</f>
        <v>0</v>
      </c>
      <c r="G8" s="451">
        <f>G9+G10</f>
        <v>0</v>
      </c>
      <c r="H8" s="453">
        <f t="shared" si="1"/>
        <v>0</v>
      </c>
    </row>
    <row r="9" spans="1:8">
      <c r="A9" s="424">
        <v>3.1</v>
      </c>
      <c r="B9" s="454" t="s">
        <v>197</v>
      </c>
      <c r="C9" s="451"/>
      <c r="D9" s="451"/>
      <c r="E9" s="452">
        <f t="shared" si="0"/>
        <v>0</v>
      </c>
      <c r="F9" s="451"/>
      <c r="G9" s="451"/>
      <c r="H9" s="453">
        <f t="shared" si="1"/>
        <v>0</v>
      </c>
    </row>
    <row r="10" spans="1:8">
      <c r="A10" s="424">
        <v>3.2</v>
      </c>
      <c r="B10" s="454" t="s">
        <v>193</v>
      </c>
      <c r="C10" s="451"/>
      <c r="D10" s="451"/>
      <c r="E10" s="452">
        <f t="shared" si="0"/>
        <v>0</v>
      </c>
      <c r="F10" s="451"/>
      <c r="G10" s="451"/>
      <c r="H10" s="453">
        <f t="shared" si="1"/>
        <v>0</v>
      </c>
    </row>
    <row r="11" spans="1:8">
      <c r="A11" s="424">
        <v>4</v>
      </c>
      <c r="B11" s="455" t="s">
        <v>195</v>
      </c>
      <c r="C11" s="451">
        <f>C12+C13</f>
        <v>0</v>
      </c>
      <c r="D11" s="451">
        <f>D12+D13</f>
        <v>0</v>
      </c>
      <c r="E11" s="452">
        <f t="shared" si="0"/>
        <v>0</v>
      </c>
      <c r="F11" s="451">
        <f>F12+F13</f>
        <v>0</v>
      </c>
      <c r="G11" s="451">
        <f>G12+G13</f>
        <v>0</v>
      </c>
      <c r="H11" s="453">
        <f t="shared" si="1"/>
        <v>0</v>
      </c>
    </row>
    <row r="12" spans="1:8">
      <c r="A12" s="424">
        <v>4.0999999999999996</v>
      </c>
      <c r="B12" s="454" t="s">
        <v>179</v>
      </c>
      <c r="C12" s="451"/>
      <c r="D12" s="451"/>
      <c r="E12" s="452">
        <f t="shared" si="0"/>
        <v>0</v>
      </c>
      <c r="F12" s="451"/>
      <c r="G12" s="451"/>
      <c r="H12" s="453">
        <f t="shared" si="1"/>
        <v>0</v>
      </c>
    </row>
    <row r="13" spans="1:8">
      <c r="A13" s="424">
        <v>4.2</v>
      </c>
      <c r="B13" s="454" t="s">
        <v>180</v>
      </c>
      <c r="C13" s="451"/>
      <c r="D13" s="451"/>
      <c r="E13" s="452">
        <f t="shared" si="0"/>
        <v>0</v>
      </c>
      <c r="F13" s="451"/>
      <c r="G13" s="451"/>
      <c r="H13" s="453">
        <f t="shared" si="1"/>
        <v>0</v>
      </c>
    </row>
    <row r="14" spans="1:8">
      <c r="A14" s="424">
        <v>5</v>
      </c>
      <c r="B14" s="455" t="s">
        <v>205</v>
      </c>
      <c r="C14" s="451">
        <f>C15+C16+C17+C23+C24+C25+C26</f>
        <v>0</v>
      </c>
      <c r="D14" s="451">
        <f>D15+D16+D17+D23+D24+D25+D26</f>
        <v>0</v>
      </c>
      <c r="E14" s="452">
        <f t="shared" si="0"/>
        <v>0</v>
      </c>
      <c r="F14" s="451">
        <f>F15+F16+F17+F23+F24+F25+F26</f>
        <v>0</v>
      </c>
      <c r="G14" s="451">
        <f>G15+G16+G17+G23+G24+G25+G26</f>
        <v>0</v>
      </c>
      <c r="H14" s="453">
        <f t="shared" si="1"/>
        <v>0</v>
      </c>
    </row>
    <row r="15" spans="1:8">
      <c r="A15" s="424">
        <v>5.0999999999999996</v>
      </c>
      <c r="B15" s="456" t="s">
        <v>183</v>
      </c>
      <c r="C15" s="451"/>
      <c r="D15" s="451"/>
      <c r="E15" s="452">
        <f t="shared" si="0"/>
        <v>0</v>
      </c>
      <c r="F15" s="451"/>
      <c r="G15" s="451"/>
      <c r="H15" s="453">
        <f t="shared" si="1"/>
        <v>0</v>
      </c>
    </row>
    <row r="16" spans="1:8">
      <c r="A16" s="424">
        <v>5.2</v>
      </c>
      <c r="B16" s="456" t="s">
        <v>182</v>
      </c>
      <c r="C16" s="451"/>
      <c r="D16" s="451"/>
      <c r="E16" s="452">
        <f t="shared" si="0"/>
        <v>0</v>
      </c>
      <c r="F16" s="451"/>
      <c r="G16" s="451"/>
      <c r="H16" s="453">
        <f t="shared" si="1"/>
        <v>0</v>
      </c>
    </row>
    <row r="17" spans="1:8">
      <c r="A17" s="424">
        <v>5.3</v>
      </c>
      <c r="B17" s="456" t="s">
        <v>181</v>
      </c>
      <c r="C17" s="451">
        <f>C18+C19+C20+C21+C22</f>
        <v>0</v>
      </c>
      <c r="D17" s="451">
        <f>D18+D19+D20+D21+D22</f>
        <v>0</v>
      </c>
      <c r="E17" s="452">
        <f t="shared" si="0"/>
        <v>0</v>
      </c>
      <c r="F17" s="451"/>
      <c r="G17" s="451"/>
      <c r="H17" s="453">
        <f t="shared" si="1"/>
        <v>0</v>
      </c>
    </row>
    <row r="18" spans="1:8">
      <c r="A18" s="424" t="s">
        <v>15</v>
      </c>
      <c r="B18" s="457" t="s">
        <v>36</v>
      </c>
      <c r="C18" s="451"/>
      <c r="D18" s="451"/>
      <c r="E18" s="452">
        <f t="shared" si="0"/>
        <v>0</v>
      </c>
      <c r="F18" s="451"/>
      <c r="G18" s="451"/>
      <c r="H18" s="453">
        <f t="shared" si="1"/>
        <v>0</v>
      </c>
    </row>
    <row r="19" spans="1:8">
      <c r="A19" s="424" t="s">
        <v>16</v>
      </c>
      <c r="B19" s="457" t="s">
        <v>37</v>
      </c>
      <c r="C19" s="451"/>
      <c r="D19" s="451"/>
      <c r="E19" s="452">
        <f t="shared" si="0"/>
        <v>0</v>
      </c>
      <c r="F19" s="451"/>
      <c r="G19" s="451"/>
      <c r="H19" s="453">
        <f t="shared" si="1"/>
        <v>0</v>
      </c>
    </row>
    <row r="20" spans="1:8">
      <c r="A20" s="424" t="s">
        <v>17</v>
      </c>
      <c r="B20" s="457" t="s">
        <v>38</v>
      </c>
      <c r="C20" s="451"/>
      <c r="D20" s="451"/>
      <c r="E20" s="452">
        <f t="shared" si="0"/>
        <v>0</v>
      </c>
      <c r="F20" s="451"/>
      <c r="G20" s="451"/>
      <c r="H20" s="453">
        <f t="shared" si="1"/>
        <v>0</v>
      </c>
    </row>
    <row r="21" spans="1:8">
      <c r="A21" s="424" t="s">
        <v>18</v>
      </c>
      <c r="B21" s="457" t="s">
        <v>39</v>
      </c>
      <c r="C21" s="451"/>
      <c r="D21" s="451"/>
      <c r="E21" s="452">
        <f t="shared" si="0"/>
        <v>0</v>
      </c>
      <c r="F21" s="451"/>
      <c r="G21" s="451"/>
      <c r="H21" s="453">
        <f t="shared" si="1"/>
        <v>0</v>
      </c>
    </row>
    <row r="22" spans="1:8">
      <c r="A22" s="424" t="s">
        <v>19</v>
      </c>
      <c r="B22" s="457" t="s">
        <v>40</v>
      </c>
      <c r="C22" s="451"/>
      <c r="D22" s="451"/>
      <c r="E22" s="452">
        <f t="shared" si="0"/>
        <v>0</v>
      </c>
      <c r="F22" s="451"/>
      <c r="G22" s="451"/>
      <c r="H22" s="453">
        <f t="shared" si="1"/>
        <v>0</v>
      </c>
    </row>
    <row r="23" spans="1:8">
      <c r="A23" s="424">
        <v>5.4</v>
      </c>
      <c r="B23" s="456" t="s">
        <v>184</v>
      </c>
      <c r="C23" s="451"/>
      <c r="D23" s="451"/>
      <c r="E23" s="452">
        <f t="shared" si="0"/>
        <v>0</v>
      </c>
      <c r="F23" s="451"/>
      <c r="G23" s="451"/>
      <c r="H23" s="453">
        <f t="shared" si="1"/>
        <v>0</v>
      </c>
    </row>
    <row r="24" spans="1:8">
      <c r="A24" s="424">
        <v>5.5</v>
      </c>
      <c r="B24" s="456" t="s">
        <v>185</v>
      </c>
      <c r="C24" s="451"/>
      <c r="D24" s="451"/>
      <c r="E24" s="452">
        <f t="shared" si="0"/>
        <v>0</v>
      </c>
      <c r="F24" s="451"/>
      <c r="G24" s="451"/>
      <c r="H24" s="453">
        <f t="shared" si="1"/>
        <v>0</v>
      </c>
    </row>
    <row r="25" spans="1:8">
      <c r="A25" s="424">
        <v>5.6</v>
      </c>
      <c r="B25" s="456" t="s">
        <v>186</v>
      </c>
      <c r="C25" s="451"/>
      <c r="D25" s="451"/>
      <c r="E25" s="452">
        <f t="shared" si="0"/>
        <v>0</v>
      </c>
      <c r="F25" s="451"/>
      <c r="G25" s="451"/>
      <c r="H25" s="453">
        <f t="shared" si="1"/>
        <v>0</v>
      </c>
    </row>
    <row r="26" spans="1:8">
      <c r="A26" s="424">
        <v>5.7</v>
      </c>
      <c r="B26" s="456" t="s">
        <v>40</v>
      </c>
      <c r="C26" s="451"/>
      <c r="D26" s="451"/>
      <c r="E26" s="452">
        <f t="shared" si="0"/>
        <v>0</v>
      </c>
      <c r="F26" s="451"/>
      <c r="G26" s="451"/>
      <c r="H26" s="453">
        <f t="shared" si="1"/>
        <v>0</v>
      </c>
    </row>
    <row r="27" spans="1:8">
      <c r="A27" s="424">
        <v>6</v>
      </c>
      <c r="B27" s="458" t="s">
        <v>658</v>
      </c>
      <c r="C27" s="451"/>
      <c r="D27" s="451"/>
      <c r="E27" s="452">
        <f t="shared" si="0"/>
        <v>0</v>
      </c>
      <c r="F27" s="451"/>
      <c r="G27" s="451"/>
      <c r="H27" s="453">
        <f t="shared" si="1"/>
        <v>0</v>
      </c>
    </row>
    <row r="28" spans="1:8">
      <c r="A28" s="424">
        <v>7</v>
      </c>
      <c r="B28" s="458" t="s">
        <v>659</v>
      </c>
      <c r="C28" s="451"/>
      <c r="D28" s="451"/>
      <c r="E28" s="452">
        <f t="shared" si="0"/>
        <v>0</v>
      </c>
      <c r="F28" s="451"/>
      <c r="G28" s="451"/>
      <c r="H28" s="453">
        <f t="shared" si="1"/>
        <v>0</v>
      </c>
    </row>
    <row r="29" spans="1:8">
      <c r="A29" s="424">
        <v>8</v>
      </c>
      <c r="B29" s="458" t="s">
        <v>194</v>
      </c>
      <c r="C29" s="451"/>
      <c r="D29" s="451"/>
      <c r="E29" s="452">
        <f t="shared" si="0"/>
        <v>0</v>
      </c>
      <c r="F29" s="451"/>
      <c r="G29" s="451"/>
      <c r="H29" s="453">
        <f t="shared" si="1"/>
        <v>0</v>
      </c>
    </row>
    <row r="30" spans="1:8">
      <c r="A30" s="424">
        <v>9</v>
      </c>
      <c r="B30" s="459" t="s">
        <v>211</v>
      </c>
      <c r="C30" s="451">
        <f>C31+C32+C33+C34+C35+C36+C37</f>
        <v>0</v>
      </c>
      <c r="D30" s="451">
        <f>D31+D32+D33+D34+D35+D36+D37</f>
        <v>0</v>
      </c>
      <c r="E30" s="452">
        <f t="shared" si="0"/>
        <v>0</v>
      </c>
      <c r="F30" s="451">
        <f>F31+F32+F33+F34+F35+F36+F37</f>
        <v>0</v>
      </c>
      <c r="G30" s="451">
        <f>G31+G32+G33+G34+G35+G36+G37</f>
        <v>0</v>
      </c>
      <c r="H30" s="453">
        <f t="shared" si="1"/>
        <v>0</v>
      </c>
    </row>
    <row r="31" spans="1:8">
      <c r="A31" s="424">
        <v>9.1</v>
      </c>
      <c r="B31" s="460" t="s">
        <v>201</v>
      </c>
      <c r="C31" s="451"/>
      <c r="D31" s="451"/>
      <c r="E31" s="452">
        <f t="shared" si="0"/>
        <v>0</v>
      </c>
      <c r="F31" s="451"/>
      <c r="G31" s="451"/>
      <c r="H31" s="453">
        <f t="shared" si="1"/>
        <v>0</v>
      </c>
    </row>
    <row r="32" spans="1:8">
      <c r="A32" s="424">
        <v>9.1999999999999993</v>
      </c>
      <c r="B32" s="460" t="s">
        <v>202</v>
      </c>
      <c r="C32" s="451"/>
      <c r="D32" s="451"/>
      <c r="E32" s="452">
        <f t="shared" si="0"/>
        <v>0</v>
      </c>
      <c r="F32" s="451"/>
      <c r="G32" s="451"/>
      <c r="H32" s="453">
        <f t="shared" si="1"/>
        <v>0</v>
      </c>
    </row>
    <row r="33" spans="1:8">
      <c r="A33" s="424">
        <v>9.3000000000000007</v>
      </c>
      <c r="B33" s="460" t="s">
        <v>198</v>
      </c>
      <c r="C33" s="451"/>
      <c r="D33" s="451"/>
      <c r="E33" s="452">
        <f t="shared" si="0"/>
        <v>0</v>
      </c>
      <c r="F33" s="451"/>
      <c r="G33" s="451"/>
      <c r="H33" s="453">
        <f t="shared" si="1"/>
        <v>0</v>
      </c>
    </row>
    <row r="34" spans="1:8">
      <c r="A34" s="424">
        <v>9.4</v>
      </c>
      <c r="B34" s="460" t="s">
        <v>199</v>
      </c>
      <c r="C34" s="451"/>
      <c r="D34" s="451"/>
      <c r="E34" s="452">
        <f t="shared" si="0"/>
        <v>0</v>
      </c>
      <c r="F34" s="451"/>
      <c r="G34" s="451"/>
      <c r="H34" s="453">
        <f t="shared" si="1"/>
        <v>0</v>
      </c>
    </row>
    <row r="35" spans="1:8">
      <c r="A35" s="424">
        <v>9.5</v>
      </c>
      <c r="B35" s="460" t="s">
        <v>200</v>
      </c>
      <c r="C35" s="451"/>
      <c r="D35" s="451"/>
      <c r="E35" s="452">
        <f t="shared" si="0"/>
        <v>0</v>
      </c>
      <c r="F35" s="451"/>
      <c r="G35" s="451"/>
      <c r="H35" s="453">
        <f t="shared" si="1"/>
        <v>0</v>
      </c>
    </row>
    <row r="36" spans="1:8">
      <c r="A36" s="424">
        <v>9.6</v>
      </c>
      <c r="B36" s="460" t="s">
        <v>203</v>
      </c>
      <c r="C36" s="451"/>
      <c r="D36" s="451"/>
      <c r="E36" s="452">
        <f t="shared" si="0"/>
        <v>0</v>
      </c>
      <c r="F36" s="451"/>
      <c r="G36" s="451"/>
      <c r="H36" s="453">
        <f t="shared" si="1"/>
        <v>0</v>
      </c>
    </row>
    <row r="37" spans="1:8">
      <c r="A37" s="424">
        <v>9.6999999999999993</v>
      </c>
      <c r="B37" s="460" t="s">
        <v>204</v>
      </c>
      <c r="C37" s="451"/>
      <c r="D37" s="451"/>
      <c r="E37" s="452">
        <f t="shared" si="0"/>
        <v>0</v>
      </c>
      <c r="F37" s="451"/>
      <c r="G37" s="451"/>
      <c r="H37" s="453">
        <f t="shared" si="1"/>
        <v>0</v>
      </c>
    </row>
    <row r="38" spans="1:8">
      <c r="A38" s="424">
        <v>10</v>
      </c>
      <c r="B38" s="455" t="s">
        <v>207</v>
      </c>
      <c r="C38" s="451">
        <f>C39+C40+C41+C42</f>
        <v>0</v>
      </c>
      <c r="D38" s="451">
        <f>D39+D40+D41+D42</f>
        <v>0</v>
      </c>
      <c r="E38" s="452">
        <f t="shared" si="0"/>
        <v>0</v>
      </c>
      <c r="F38" s="451">
        <f>F39+F40+F41+F42</f>
        <v>0</v>
      </c>
      <c r="G38" s="451">
        <f>G39+G40+G41+G42</f>
        <v>0</v>
      </c>
      <c r="H38" s="453">
        <f t="shared" si="1"/>
        <v>0</v>
      </c>
    </row>
    <row r="39" spans="1:8">
      <c r="A39" s="424">
        <v>10.1</v>
      </c>
      <c r="B39" s="461" t="s">
        <v>208</v>
      </c>
      <c r="C39" s="451"/>
      <c r="D39" s="451"/>
      <c r="E39" s="452">
        <f t="shared" si="0"/>
        <v>0</v>
      </c>
      <c r="F39" s="451"/>
      <c r="G39" s="451"/>
      <c r="H39" s="453">
        <f t="shared" si="1"/>
        <v>0</v>
      </c>
    </row>
    <row r="40" spans="1:8">
      <c r="A40" s="424">
        <v>10.199999999999999</v>
      </c>
      <c r="B40" s="461" t="s">
        <v>209</v>
      </c>
      <c r="C40" s="451"/>
      <c r="D40" s="451"/>
      <c r="E40" s="452">
        <f t="shared" si="0"/>
        <v>0</v>
      </c>
      <c r="F40" s="451"/>
      <c r="G40" s="451"/>
      <c r="H40" s="453">
        <f t="shared" si="1"/>
        <v>0</v>
      </c>
    </row>
    <row r="41" spans="1:8">
      <c r="A41" s="424">
        <v>10.3</v>
      </c>
      <c r="B41" s="461" t="s">
        <v>212</v>
      </c>
      <c r="C41" s="451"/>
      <c r="D41" s="451"/>
      <c r="E41" s="452">
        <f t="shared" si="0"/>
        <v>0</v>
      </c>
      <c r="F41" s="451"/>
      <c r="G41" s="451"/>
      <c r="H41" s="453">
        <f t="shared" si="1"/>
        <v>0</v>
      </c>
    </row>
    <row r="42" spans="1:8" ht="26.4">
      <c r="A42" s="424">
        <v>10.4</v>
      </c>
      <c r="B42" s="461" t="s">
        <v>213</v>
      </c>
      <c r="C42" s="451"/>
      <c r="D42" s="451"/>
      <c r="E42" s="452">
        <f t="shared" si="0"/>
        <v>0</v>
      </c>
      <c r="F42" s="451"/>
      <c r="G42" s="451"/>
      <c r="H42" s="453">
        <f t="shared" si="1"/>
        <v>0</v>
      </c>
    </row>
    <row r="43" spans="1:8" ht="15" thickBot="1">
      <c r="A43" s="424">
        <v>11</v>
      </c>
      <c r="B43" s="147" t="s">
        <v>210</v>
      </c>
      <c r="C43" s="451"/>
      <c r="D43" s="451"/>
      <c r="E43" s="452">
        <f t="shared" si="0"/>
        <v>0</v>
      </c>
      <c r="F43" s="451"/>
      <c r="G43" s="451"/>
      <c r="H43" s="453">
        <f t="shared" si="1"/>
        <v>0</v>
      </c>
    </row>
    <row r="44" spans="1:8">
      <c r="C44" s="462"/>
      <c r="D44" s="462"/>
      <c r="E44" s="462"/>
      <c r="F44" s="462"/>
      <c r="G44" s="462"/>
      <c r="H44" s="462"/>
    </row>
    <row r="45" spans="1:8">
      <c r="C45" s="462"/>
      <c r="D45" s="462"/>
      <c r="E45" s="462"/>
      <c r="F45" s="462"/>
      <c r="G45" s="462"/>
      <c r="H45" s="462"/>
    </row>
    <row r="46" spans="1:8">
      <c r="C46" s="462"/>
      <c r="D46" s="462"/>
      <c r="E46" s="462"/>
      <c r="F46" s="462"/>
      <c r="G46" s="462"/>
      <c r="H46" s="462"/>
    </row>
    <row r="47" spans="1:8">
      <c r="C47" s="462"/>
      <c r="D47" s="462"/>
      <c r="E47" s="462"/>
      <c r="F47" s="462"/>
      <c r="G47" s="462"/>
      <c r="H47" s="462"/>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F16" sqref="F16"/>
    </sheetView>
  </sheetViews>
  <sheetFormatPr defaultColWidth="9.21875" defaultRowHeight="13.2"/>
  <cols>
    <col min="1" max="1" width="9.5546875" style="4" bestFit="1" customWidth="1"/>
    <col min="2" max="2" width="93.5546875" style="4" customWidth="1"/>
    <col min="3" max="4" width="10.77734375" style="4" customWidth="1"/>
    <col min="5" max="11" width="9.77734375" style="21" customWidth="1"/>
    <col min="12" max="16384" width="9.21875" style="21"/>
  </cols>
  <sheetData>
    <row r="1" spans="1:7">
      <c r="A1" s="2" t="s">
        <v>30</v>
      </c>
      <c r="B1" s="3" t="str">
        <f>'Info '!C2</f>
        <v>JSC Pave Bank Georgia</v>
      </c>
      <c r="C1" s="3"/>
    </row>
    <row r="2" spans="1:7">
      <c r="A2" s="2" t="s">
        <v>31</v>
      </c>
      <c r="B2" s="351">
        <f>'1. key ratios '!B2</f>
        <v>45382</v>
      </c>
      <c r="C2" s="3"/>
    </row>
    <row r="3" spans="1:7">
      <c r="A3" s="2"/>
      <c r="B3" s="3"/>
      <c r="C3" s="3"/>
    </row>
    <row r="4" spans="1:7" ht="15" customHeight="1" thickBot="1">
      <c r="A4" s="4" t="s">
        <v>96</v>
      </c>
      <c r="B4" s="94" t="s">
        <v>187</v>
      </c>
      <c r="C4" s="24" t="s">
        <v>35</v>
      </c>
    </row>
    <row r="5" spans="1:7" ht="15" customHeight="1">
      <c r="A5" s="171" t="s">
        <v>6</v>
      </c>
      <c r="B5" s="172"/>
      <c r="C5" s="349" t="str">
        <f>INT((MONTH($B$2))/3)&amp;"Q"&amp;"-"&amp;YEAR($B$2)</f>
        <v>1Q-2024</v>
      </c>
      <c r="D5" s="349" t="str">
        <f>IF(INT(MONTH($B$2))=3, "4"&amp;"Q"&amp;"-"&amp;YEAR($B$2)-1, IF(INT(MONTH($B$2))=6, "1"&amp;"Q"&amp;"-"&amp;YEAR($B$2), IF(INT(MONTH($B$2))=9, "2"&amp;"Q"&amp;"-"&amp;YEAR($B$2),IF(INT(MONTH($B$2))=12, "3"&amp;"Q"&amp;"-"&amp;YEAR($B$2), 0))))</f>
        <v>4Q-2023</v>
      </c>
      <c r="E5" s="349" t="str">
        <f>IF(INT(MONTH($B$2))=3, "3"&amp;"Q"&amp;"-"&amp;YEAR($B$2)-1, IF(INT(MONTH($B$2))=6, "4"&amp;"Q"&amp;"-"&amp;YEAR($B$2)-1, IF(INT(MONTH($B$2))=9, "1"&amp;"Q"&amp;"-"&amp;YEAR($B$2),IF(INT(MONTH($B$2))=12, "2"&amp;"Q"&amp;"-"&amp;YEAR($B$2), 0))))</f>
        <v>3Q-2023</v>
      </c>
      <c r="F5" s="349" t="str">
        <f>IF(INT(MONTH($B$2))=3, "2"&amp;"Q"&amp;"-"&amp;YEAR($B$2)-1, IF(INT(MONTH($B$2))=6, "3"&amp;"Q"&amp;"-"&amp;YEAR($B$2)-1, IF(INT(MONTH($B$2))=9, "4"&amp;"Q"&amp;"-"&amp;YEAR($B$2)-1,IF(INT(MONTH($B$2))=12, "1"&amp;"Q"&amp;"-"&amp;YEAR($B$2), 0))))</f>
        <v>2Q-2023</v>
      </c>
      <c r="G5" s="350" t="str">
        <f>IF(INT(MONTH($B$2))=3, "1"&amp;"Q"&amp;"-"&amp;YEAR($B$2)-1, IF(INT(MONTH($B$2))=6, "2"&amp;"Q"&amp;"-"&amp;YEAR($B$2)-1, IF(INT(MONTH($B$2))=9, "3"&amp;"Q"&amp;"-"&amp;YEAR($B$2)-1,IF(INT(MONTH($B$2))=12, "4"&amp;"Q"&amp;"-"&amp;YEAR($B$2)-1, 0))))</f>
        <v>1Q-2023</v>
      </c>
    </row>
    <row r="6" spans="1:7" ht="15" customHeight="1">
      <c r="A6" s="25">
        <v>1</v>
      </c>
      <c r="B6" s="269" t="s">
        <v>191</v>
      </c>
      <c r="C6" s="341">
        <f>C7+C9+C10</f>
        <v>5280826.07</v>
      </c>
      <c r="D6" s="343">
        <f>D7+D9+D10</f>
        <v>0</v>
      </c>
      <c r="E6" s="271">
        <f t="shared" ref="E6:G6" si="0">E7+E9+E10</f>
        <v>0</v>
      </c>
      <c r="F6" s="341">
        <f t="shared" si="0"/>
        <v>0</v>
      </c>
      <c r="G6" s="346">
        <f t="shared" si="0"/>
        <v>0</v>
      </c>
    </row>
    <row r="7" spans="1:7" ht="15" customHeight="1">
      <c r="A7" s="25">
        <v>1.1000000000000001</v>
      </c>
      <c r="B7" s="269" t="s">
        <v>357</v>
      </c>
      <c r="C7" s="739">
        <v>5280826.07</v>
      </c>
      <c r="D7" s="344"/>
      <c r="E7" s="342"/>
      <c r="F7" s="342"/>
      <c r="G7" s="347"/>
    </row>
    <row r="8" spans="1:7">
      <c r="A8" s="25" t="s">
        <v>14</v>
      </c>
      <c r="B8" s="269" t="s">
        <v>95</v>
      </c>
      <c r="C8" s="739">
        <v>0</v>
      </c>
      <c r="D8" s="344"/>
      <c r="E8" s="342"/>
      <c r="F8" s="342"/>
      <c r="G8" s="347"/>
    </row>
    <row r="9" spans="1:7" ht="15" customHeight="1">
      <c r="A9" s="25">
        <v>1.2</v>
      </c>
      <c r="B9" s="270" t="s">
        <v>94</v>
      </c>
      <c r="C9" s="739">
        <v>0</v>
      </c>
      <c r="D9" s="344"/>
      <c r="E9" s="342"/>
      <c r="F9" s="342"/>
      <c r="G9" s="347"/>
    </row>
    <row r="10" spans="1:7" ht="15" customHeight="1">
      <c r="A10" s="25">
        <v>1.3</v>
      </c>
      <c r="B10" s="269" t="s">
        <v>28</v>
      </c>
      <c r="C10" s="739">
        <v>0</v>
      </c>
      <c r="D10" s="344"/>
      <c r="E10" s="342"/>
      <c r="F10" s="342"/>
      <c r="G10" s="347"/>
    </row>
    <row r="11" spans="1:7" ht="15" customHeight="1">
      <c r="A11" s="25">
        <v>2</v>
      </c>
      <c r="B11" s="269" t="s">
        <v>188</v>
      </c>
      <c r="C11" s="739">
        <v>581077.41</v>
      </c>
      <c r="D11" s="344"/>
      <c r="E11" s="342"/>
      <c r="F11" s="342"/>
      <c r="G11" s="347"/>
    </row>
    <row r="12" spans="1:7" ht="15" customHeight="1">
      <c r="A12" s="25">
        <v>3</v>
      </c>
      <c r="B12" s="269" t="s">
        <v>189</v>
      </c>
      <c r="C12" s="739">
        <v>10209305.35556832</v>
      </c>
      <c r="D12" s="344"/>
      <c r="E12" s="342"/>
      <c r="F12" s="342"/>
      <c r="G12" s="347"/>
    </row>
    <row r="13" spans="1:7" ht="15" customHeight="1" thickBot="1">
      <c r="A13" s="27">
        <v>4</v>
      </c>
      <c r="B13" s="28" t="s">
        <v>190</v>
      </c>
      <c r="C13" s="272">
        <f>C6+C11+C12</f>
        <v>16071208.83556832</v>
      </c>
      <c r="D13" s="345">
        <f>D6+D11+D12</f>
        <v>0</v>
      </c>
      <c r="E13" s="273">
        <f t="shared" ref="E13:G13" si="1">E6+E11+E12</f>
        <v>0</v>
      </c>
      <c r="F13" s="272">
        <f t="shared" si="1"/>
        <v>0</v>
      </c>
      <c r="G13" s="348">
        <f t="shared" si="1"/>
        <v>0</v>
      </c>
    </row>
    <row r="14" spans="1:7">
      <c r="B14" s="31"/>
    </row>
    <row r="15" spans="1:7" ht="26.4">
      <c r="B15" s="31" t="s">
        <v>358</v>
      </c>
    </row>
    <row r="16" spans="1:7">
      <c r="B16" s="31"/>
    </row>
    <row r="17" s="21" customFormat="1" ht="10.199999999999999"/>
    <row r="18" s="21" customFormat="1" ht="10.199999999999999"/>
    <row r="19" s="21" customFormat="1" ht="10.199999999999999"/>
    <row r="20" s="21" customFormat="1" ht="10.199999999999999"/>
    <row r="21" s="21" customFormat="1" ht="10.199999999999999"/>
    <row r="22" s="21" customFormat="1" ht="10.199999999999999"/>
    <row r="23" s="21" customFormat="1" ht="10.199999999999999"/>
    <row r="24" s="21" customFormat="1" ht="10.199999999999999"/>
    <row r="25" s="21" customFormat="1" ht="10.199999999999999"/>
    <row r="26" s="21" customFormat="1" ht="10.199999999999999"/>
    <row r="27" s="21" customFormat="1" ht="10.199999999999999"/>
    <row r="28" s="21" customFormat="1" ht="10.199999999999999"/>
    <row r="29" s="21"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Normal="100" workbookViewId="0">
      <pane xSplit="1" ySplit="4" topLeftCell="B14" activePane="bottomRight" state="frozen"/>
      <selection activeCell="B9" sqref="B9"/>
      <selection pane="topRight" activeCell="B9" sqref="B9"/>
      <selection pane="bottomLeft" activeCell="B9" sqref="B9"/>
      <selection pane="bottomRight" activeCell="F27" sqref="F27"/>
    </sheetView>
  </sheetViews>
  <sheetFormatPr defaultColWidth="9.21875" defaultRowHeight="13.8"/>
  <cols>
    <col min="1" max="1" width="9.5546875" style="4" bestFit="1" customWidth="1"/>
    <col min="2" max="2" width="65.5546875" style="4" customWidth="1"/>
    <col min="3" max="3" width="27.5546875" style="4" customWidth="1"/>
    <col min="4" max="16384" width="9.21875" style="5"/>
  </cols>
  <sheetData>
    <row r="1" spans="1:8">
      <c r="A1" s="2" t="s">
        <v>30</v>
      </c>
      <c r="B1" s="3" t="str">
        <f>'Info '!C2</f>
        <v>JSC Pave Bank Georgia</v>
      </c>
    </row>
    <row r="2" spans="1:8">
      <c r="A2" s="2" t="s">
        <v>31</v>
      </c>
      <c r="B2" s="351">
        <f>'1. key ratios '!B2</f>
        <v>45382</v>
      </c>
    </row>
    <row r="4" spans="1:8" ht="28.05" customHeight="1" thickBot="1">
      <c r="A4" s="32" t="s">
        <v>41</v>
      </c>
      <c r="B4" s="33" t="s">
        <v>163</v>
      </c>
      <c r="C4" s="34"/>
    </row>
    <row r="5" spans="1:8">
      <c r="A5" s="35"/>
      <c r="B5" s="336" t="s">
        <v>42</v>
      </c>
      <c r="C5" s="337" t="s">
        <v>371</v>
      </c>
    </row>
    <row r="6" spans="1:8">
      <c r="A6" s="36">
        <v>1</v>
      </c>
      <c r="B6" s="716" t="s">
        <v>715</v>
      </c>
      <c r="C6" s="717" t="s">
        <v>716</v>
      </c>
    </row>
    <row r="7" spans="1:8">
      <c r="A7" s="36">
        <v>2</v>
      </c>
      <c r="B7" s="716" t="s">
        <v>713</v>
      </c>
      <c r="C7" s="717" t="s">
        <v>717</v>
      </c>
    </row>
    <row r="8" spans="1:8">
      <c r="A8" s="36">
        <v>3</v>
      </c>
      <c r="B8" s="716" t="s">
        <v>718</v>
      </c>
      <c r="C8" s="717" t="s">
        <v>716</v>
      </c>
    </row>
    <row r="9" spans="1:8">
      <c r="A9" s="36">
        <v>4</v>
      </c>
      <c r="B9" s="37"/>
      <c r="C9" s="38"/>
    </row>
    <row r="10" spans="1:8">
      <c r="A10" s="36">
        <v>5</v>
      </c>
      <c r="B10" s="37"/>
      <c r="C10" s="38"/>
    </row>
    <row r="11" spans="1:8">
      <c r="A11" s="36">
        <v>6</v>
      </c>
      <c r="B11" s="37"/>
      <c r="C11" s="38"/>
    </row>
    <row r="12" spans="1:8">
      <c r="A12" s="36">
        <v>7</v>
      </c>
      <c r="B12" s="37"/>
      <c r="C12" s="38"/>
      <c r="H12" s="39"/>
    </row>
    <row r="13" spans="1:8">
      <c r="A13" s="36">
        <v>8</v>
      </c>
      <c r="B13" s="37"/>
      <c r="C13" s="38"/>
    </row>
    <row r="14" spans="1:8">
      <c r="A14" s="36">
        <v>9</v>
      </c>
      <c r="B14" s="37"/>
      <c r="C14" s="38"/>
    </row>
    <row r="15" spans="1:8">
      <c r="A15" s="36">
        <v>10</v>
      </c>
      <c r="B15" s="37"/>
      <c r="C15" s="38"/>
    </row>
    <row r="16" spans="1:8">
      <c r="A16" s="36"/>
      <c r="B16" s="338"/>
      <c r="C16" s="339"/>
    </row>
    <row r="17" spans="1:3" ht="26.4">
      <c r="A17" s="36"/>
      <c r="B17" s="153" t="s">
        <v>43</v>
      </c>
      <c r="C17" s="340" t="s">
        <v>372</v>
      </c>
    </row>
    <row r="18" spans="1:3">
      <c r="A18" s="36">
        <v>1</v>
      </c>
      <c r="B18" s="716" t="s">
        <v>714</v>
      </c>
      <c r="C18" s="717" t="s">
        <v>719</v>
      </c>
    </row>
    <row r="19" spans="1:3">
      <c r="A19" s="36">
        <v>2</v>
      </c>
      <c r="B19" s="716" t="s">
        <v>720</v>
      </c>
      <c r="C19" s="717" t="s">
        <v>721</v>
      </c>
    </row>
    <row r="20" spans="1:3">
      <c r="A20" s="36">
        <v>3</v>
      </c>
      <c r="B20" s="716" t="s">
        <v>722</v>
      </c>
      <c r="C20" s="717" t="s">
        <v>723</v>
      </c>
    </row>
    <row r="21" spans="1:3">
      <c r="A21" s="36">
        <v>4</v>
      </c>
      <c r="B21" s="37"/>
      <c r="C21" s="40"/>
    </row>
    <row r="22" spans="1:3">
      <c r="A22" s="36">
        <v>5</v>
      </c>
      <c r="B22" s="37"/>
      <c r="C22" s="40"/>
    </row>
    <row r="23" spans="1:3">
      <c r="A23" s="36">
        <v>6</v>
      </c>
      <c r="B23" s="37"/>
      <c r="C23" s="40"/>
    </row>
    <row r="24" spans="1:3">
      <c r="A24" s="36">
        <v>7</v>
      </c>
      <c r="B24" s="37"/>
      <c r="C24" s="40"/>
    </row>
    <row r="25" spans="1:3">
      <c r="A25" s="36">
        <v>8</v>
      </c>
      <c r="B25" s="37"/>
      <c r="C25" s="40"/>
    </row>
    <row r="26" spans="1:3">
      <c r="A26" s="36">
        <v>9</v>
      </c>
      <c r="B26" s="37"/>
      <c r="C26" s="40"/>
    </row>
    <row r="27" spans="1:3" ht="15.75" customHeight="1">
      <c r="A27" s="36">
        <v>10</v>
      </c>
      <c r="B27" s="37"/>
      <c r="C27" s="41"/>
    </row>
    <row r="28" spans="1:3" ht="15.75" customHeight="1">
      <c r="A28" s="36"/>
      <c r="B28" s="37"/>
      <c r="C28" s="41"/>
    </row>
    <row r="29" spans="1:3" ht="30" customHeight="1">
      <c r="A29" s="36"/>
      <c r="B29" s="620" t="s">
        <v>44</v>
      </c>
      <c r="C29" s="621"/>
    </row>
    <row r="30" spans="1:3" ht="15">
      <c r="A30" s="36">
        <v>1</v>
      </c>
      <c r="B30" s="718" t="s">
        <v>724</v>
      </c>
      <c r="C30" s="719">
        <v>1</v>
      </c>
    </row>
    <row r="31" spans="1:3" ht="15.75" customHeight="1">
      <c r="A31" s="36"/>
      <c r="B31" s="37"/>
      <c r="C31" s="38"/>
    </row>
    <row r="32" spans="1:3" ht="29.25" customHeight="1">
      <c r="A32" s="36"/>
      <c r="B32" s="620" t="s">
        <v>45</v>
      </c>
      <c r="C32" s="621"/>
    </row>
    <row r="33" spans="1:3" ht="14.4">
      <c r="A33" s="36">
        <v>1</v>
      </c>
      <c r="B33" s="716" t="s">
        <v>714</v>
      </c>
      <c r="C33" s="721" t="s">
        <v>725</v>
      </c>
    </row>
    <row r="34" spans="1:3" ht="14.4">
      <c r="A34" s="720">
        <v>2</v>
      </c>
      <c r="B34" s="722" t="s">
        <v>720</v>
      </c>
      <c r="C34" s="723" t="s">
        <v>726</v>
      </c>
    </row>
    <row r="35" spans="1:3" ht="14.4">
      <c r="A35" s="720">
        <v>3</v>
      </c>
      <c r="B35" s="722" t="s">
        <v>722</v>
      </c>
      <c r="C35" s="723" t="s">
        <v>727</v>
      </c>
    </row>
    <row r="36" spans="1:3" ht="14.4" thickBot="1">
      <c r="A36" s="42"/>
      <c r="B36" s="43"/>
      <c r="C36" s="44"/>
    </row>
  </sheetData>
  <mergeCells count="2">
    <mergeCell ref="B32:C32"/>
    <mergeCell ref="B29:C29"/>
  </mergeCells>
  <dataValidations count="2">
    <dataValidation type="list" allowBlank="1" showInputMessage="1" showErrorMessage="1" sqref="C9:C15" xr:uid="{00000000-0002-0000-0600-000000000000}">
      <formula1>"Independent chair, Non-independent chair, Independent member, Non-independent member"</formula1>
    </dataValidation>
    <dataValidation type="list" allowBlank="1" showErrorMessage="1" sqref="C6:C8" xr:uid="{486FF47B-4E52-4C83-AD09-C40CC8943526}">
      <formula1>"Independent chair,Non-independent chair,Independent member,Non-independent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85" zoomScaleNormal="85" workbookViewId="0">
      <pane xSplit="1" ySplit="5" topLeftCell="B6" activePane="bottomRight" state="frozen"/>
      <selection activeCell="B61" sqref="B61"/>
      <selection pane="topRight" activeCell="B61" sqref="B61"/>
      <selection pane="bottomLeft" activeCell="B61" sqref="B61"/>
      <selection pane="bottomRight" activeCell="C24" sqref="C24"/>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30" t="s">
        <v>30</v>
      </c>
      <c r="B1" s="3" t="str">
        <f>'Info '!C2</f>
        <v>JSC Pave Bank Georgia</v>
      </c>
    </row>
    <row r="2" spans="1:5" s="2" customFormat="1" ht="15.75" customHeight="1">
      <c r="A2" s="30" t="s">
        <v>31</v>
      </c>
      <c r="B2" s="351">
        <f>'1. key ratios '!B2</f>
        <v>45382</v>
      </c>
    </row>
    <row r="3" spans="1:5" s="2" customFormat="1" ht="15.75" customHeight="1">
      <c r="A3" s="30"/>
    </row>
    <row r="4" spans="1:5" s="2" customFormat="1" ht="15.75" customHeight="1" thickBot="1">
      <c r="A4" s="209" t="s">
        <v>99</v>
      </c>
      <c r="B4" s="626" t="s">
        <v>225</v>
      </c>
      <c r="C4" s="627"/>
      <c r="D4" s="627"/>
      <c r="E4" s="627"/>
    </row>
    <row r="5" spans="1:5" s="48" customFormat="1" ht="17.55" customHeight="1">
      <c r="A5" s="156"/>
      <c r="B5" s="157"/>
      <c r="C5" s="46" t="s">
        <v>0</v>
      </c>
      <c r="D5" s="46" t="s">
        <v>1</v>
      </c>
      <c r="E5" s="47" t="s">
        <v>2</v>
      </c>
    </row>
    <row r="6" spans="1:5" ht="14.55" customHeight="1">
      <c r="A6" s="111"/>
      <c r="B6" s="622" t="s">
        <v>232</v>
      </c>
      <c r="C6" s="622" t="s">
        <v>660</v>
      </c>
      <c r="D6" s="624" t="s">
        <v>98</v>
      </c>
      <c r="E6" s="625"/>
    </row>
    <row r="7" spans="1:5" ht="99.6" customHeight="1">
      <c r="A7" s="111"/>
      <c r="B7" s="623"/>
      <c r="C7" s="622"/>
      <c r="D7" s="255" t="s">
        <v>97</v>
      </c>
      <c r="E7" s="256" t="s">
        <v>233</v>
      </c>
    </row>
    <row r="8" spans="1:5" ht="20.399999999999999">
      <c r="A8" s="404">
        <v>1</v>
      </c>
      <c r="B8" s="405" t="s">
        <v>561</v>
      </c>
      <c r="C8" s="740">
        <f>SUM(C9:C11)</f>
        <v>5275784.5</v>
      </c>
      <c r="D8" s="463">
        <f>SUM(D9:D11)</f>
        <v>0</v>
      </c>
      <c r="E8" s="463">
        <f>SUM(E9:E11)</f>
        <v>0</v>
      </c>
    </row>
    <row r="9" spans="1:5" ht="14.4">
      <c r="A9" s="404">
        <v>1.1000000000000001</v>
      </c>
      <c r="B9" s="407" t="s">
        <v>562</v>
      </c>
      <c r="C9" s="740">
        <v>0</v>
      </c>
      <c r="D9" s="463"/>
      <c r="E9" s="463"/>
    </row>
    <row r="10" spans="1:5" ht="14.4">
      <c r="A10" s="404">
        <v>1.2</v>
      </c>
      <c r="B10" s="407" t="s">
        <v>563</v>
      </c>
      <c r="C10" s="740">
        <v>0</v>
      </c>
      <c r="D10" s="463"/>
      <c r="E10" s="463"/>
    </row>
    <row r="11" spans="1:5" ht="14.4">
      <c r="A11" s="404">
        <v>1.3</v>
      </c>
      <c r="B11" s="407" t="s">
        <v>564</v>
      </c>
      <c r="C11" s="740">
        <v>5275784.5</v>
      </c>
      <c r="D11" s="463"/>
      <c r="E11" s="463"/>
    </row>
    <row r="12" spans="1:5" ht="14.4">
      <c r="A12" s="404">
        <v>2</v>
      </c>
      <c r="B12" s="408" t="s">
        <v>565</v>
      </c>
      <c r="C12" s="740">
        <v>0</v>
      </c>
      <c r="D12" s="463"/>
      <c r="E12" s="463"/>
    </row>
    <row r="13" spans="1:5" ht="14.4">
      <c r="A13" s="404">
        <v>2.1</v>
      </c>
      <c r="B13" s="409" t="s">
        <v>566</v>
      </c>
      <c r="C13" s="740">
        <v>0</v>
      </c>
      <c r="D13" s="464"/>
      <c r="E13" s="464"/>
    </row>
    <row r="14" spans="1:5" ht="20.399999999999999">
      <c r="A14" s="404">
        <v>3</v>
      </c>
      <c r="B14" s="410" t="s">
        <v>567</v>
      </c>
      <c r="C14" s="740">
        <v>0</v>
      </c>
      <c r="D14" s="464"/>
      <c r="E14" s="464"/>
    </row>
    <row r="15" spans="1:5" ht="14.4">
      <c r="A15" s="404">
        <v>4</v>
      </c>
      <c r="B15" s="411" t="s">
        <v>568</v>
      </c>
      <c r="C15" s="740">
        <v>0</v>
      </c>
      <c r="D15" s="464"/>
      <c r="E15" s="464"/>
    </row>
    <row r="16" spans="1:5" ht="20.399999999999999">
      <c r="A16" s="404">
        <v>5</v>
      </c>
      <c r="B16" s="412" t="s">
        <v>569</v>
      </c>
      <c r="C16" s="740">
        <f>SUM(C17:C19)</f>
        <v>0</v>
      </c>
      <c r="D16" s="464">
        <f>SUM(D17:D19)</f>
        <v>0</v>
      </c>
      <c r="E16" s="464">
        <f>SUM(E17:E19)</f>
        <v>0</v>
      </c>
    </row>
    <row r="17" spans="1:5" ht="14.4">
      <c r="A17" s="404">
        <v>5.0999999999999996</v>
      </c>
      <c r="B17" s="415" t="s">
        <v>570</v>
      </c>
      <c r="C17" s="740">
        <v>0</v>
      </c>
      <c r="D17" s="464"/>
      <c r="E17" s="464"/>
    </row>
    <row r="18" spans="1:5" ht="14.4">
      <c r="A18" s="404">
        <v>5.2</v>
      </c>
      <c r="B18" s="415" t="s">
        <v>571</v>
      </c>
      <c r="C18" s="740">
        <v>0</v>
      </c>
      <c r="D18" s="464"/>
      <c r="E18" s="464"/>
    </row>
    <row r="19" spans="1:5" ht="14.4">
      <c r="A19" s="404">
        <v>5.3</v>
      </c>
      <c r="B19" s="416" t="s">
        <v>572</v>
      </c>
      <c r="C19" s="740"/>
      <c r="D19" s="464"/>
      <c r="E19" s="464"/>
    </row>
    <row r="20" spans="1:5" ht="14.4">
      <c r="A20" s="404">
        <v>6</v>
      </c>
      <c r="B20" s="410" t="s">
        <v>573</v>
      </c>
      <c r="C20" s="740">
        <f>SUM(C21:C22)</f>
        <v>0</v>
      </c>
      <c r="D20" s="464">
        <f>SUM(D21:D22)</f>
        <v>0</v>
      </c>
      <c r="E20" s="464">
        <f>SUM(E21:E22)</f>
        <v>0</v>
      </c>
    </row>
    <row r="21" spans="1:5" ht="14.4">
      <c r="A21" s="404">
        <v>6.1</v>
      </c>
      <c r="B21" s="415" t="s">
        <v>571</v>
      </c>
      <c r="C21" s="740">
        <v>0</v>
      </c>
      <c r="D21" s="464"/>
      <c r="E21" s="464"/>
    </row>
    <row r="22" spans="1:5" ht="14.4">
      <c r="A22" s="404">
        <v>6.2</v>
      </c>
      <c r="B22" s="416" t="s">
        <v>572</v>
      </c>
      <c r="C22" s="740">
        <v>0</v>
      </c>
      <c r="D22" s="464"/>
      <c r="E22" s="464"/>
    </row>
    <row r="23" spans="1:5" ht="14.4">
      <c r="A23" s="404">
        <v>7</v>
      </c>
      <c r="B23" s="408" t="s">
        <v>574</v>
      </c>
      <c r="C23" s="740">
        <v>0</v>
      </c>
      <c r="D23" s="464"/>
      <c r="E23" s="464"/>
    </row>
    <row r="24" spans="1:5" ht="20.399999999999999">
      <c r="A24" s="404">
        <v>8</v>
      </c>
      <c r="B24" s="417" t="s">
        <v>575</v>
      </c>
      <c r="C24" s="740">
        <v>0</v>
      </c>
      <c r="D24" s="464"/>
      <c r="E24" s="464"/>
    </row>
    <row r="25" spans="1:5" ht="14.4">
      <c r="A25" s="404">
        <v>9</v>
      </c>
      <c r="B25" s="411" t="s">
        <v>576</v>
      </c>
      <c r="C25" s="741">
        <f>SUM(C26:C27)</f>
        <v>0</v>
      </c>
      <c r="D25" s="464">
        <f>SUM(D26:D27)</f>
        <v>0</v>
      </c>
      <c r="E25" s="464">
        <f>SUM(E26:E27)</f>
        <v>0</v>
      </c>
    </row>
    <row r="26" spans="1:5" ht="14.4">
      <c r="A26" s="404">
        <v>9.1</v>
      </c>
      <c r="B26" s="415" t="s">
        <v>577</v>
      </c>
      <c r="C26" s="740">
        <v>0</v>
      </c>
      <c r="D26" s="464"/>
      <c r="E26" s="464"/>
    </row>
    <row r="27" spans="1:5" ht="14.4">
      <c r="A27" s="404">
        <v>9.1999999999999993</v>
      </c>
      <c r="B27" s="415" t="s">
        <v>578</v>
      </c>
      <c r="C27" s="740">
        <v>0</v>
      </c>
      <c r="D27" s="464"/>
      <c r="E27" s="464"/>
    </row>
    <row r="28" spans="1:5" ht="14.4">
      <c r="A28" s="404">
        <v>10</v>
      </c>
      <c r="B28" s="411" t="s">
        <v>579</v>
      </c>
      <c r="C28" s="741">
        <f>SUM(C29:C30)</f>
        <v>300000</v>
      </c>
      <c r="D28" s="464">
        <f>SUM(D29:D30)</f>
        <v>0</v>
      </c>
      <c r="E28" s="464">
        <f>SUM(E29:E30)</f>
        <v>0</v>
      </c>
    </row>
    <row r="29" spans="1:5" ht="14.4">
      <c r="A29" s="404">
        <v>10.1</v>
      </c>
      <c r="B29" s="415" t="s">
        <v>580</v>
      </c>
      <c r="C29" s="740">
        <v>0</v>
      </c>
      <c r="D29" s="464"/>
      <c r="E29" s="464"/>
    </row>
    <row r="30" spans="1:5" ht="14.4">
      <c r="A30" s="404">
        <v>10.199999999999999</v>
      </c>
      <c r="B30" s="415" t="s">
        <v>581</v>
      </c>
      <c r="C30" s="740">
        <v>300000</v>
      </c>
      <c r="D30" s="464"/>
      <c r="E30" s="464"/>
    </row>
    <row r="31" spans="1:5" ht="14.4">
      <c r="A31" s="404">
        <v>11</v>
      </c>
      <c r="B31" s="411" t="s">
        <v>582</v>
      </c>
      <c r="C31" s="741">
        <f>SUM(C32:C33)</f>
        <v>0</v>
      </c>
      <c r="D31" s="464">
        <f>SUM(D32:D33)</f>
        <v>0</v>
      </c>
      <c r="E31" s="464">
        <f>SUM(E32:E33)</f>
        <v>0</v>
      </c>
    </row>
    <row r="32" spans="1:5" ht="14.4">
      <c r="A32" s="404">
        <v>11.1</v>
      </c>
      <c r="B32" s="415" t="s">
        <v>583</v>
      </c>
      <c r="C32" s="740">
        <v>0</v>
      </c>
      <c r="D32" s="464"/>
      <c r="E32" s="464"/>
    </row>
    <row r="33" spans="1:7" ht="14.4">
      <c r="A33" s="404">
        <v>11.2</v>
      </c>
      <c r="B33" s="415" t="s">
        <v>584</v>
      </c>
      <c r="C33" s="740">
        <v>0</v>
      </c>
      <c r="D33" s="464"/>
      <c r="E33" s="464"/>
    </row>
    <row r="34" spans="1:7" ht="14.4">
      <c r="A34" s="404">
        <v>13</v>
      </c>
      <c r="B34" s="411" t="s">
        <v>585</v>
      </c>
      <c r="C34" s="740">
        <v>5041.57</v>
      </c>
      <c r="D34" s="464"/>
      <c r="E34" s="464"/>
    </row>
    <row r="35" spans="1:7" ht="14.4">
      <c r="A35" s="404">
        <v>13.1</v>
      </c>
      <c r="B35" s="418" t="s">
        <v>586</v>
      </c>
      <c r="C35" s="740">
        <v>0</v>
      </c>
      <c r="D35" s="464"/>
      <c r="E35" s="464"/>
    </row>
    <row r="36" spans="1:7" ht="14.4">
      <c r="A36" s="404">
        <v>13.2</v>
      </c>
      <c r="B36" s="418" t="s">
        <v>587</v>
      </c>
      <c r="C36" s="740">
        <v>0</v>
      </c>
      <c r="D36" s="464"/>
      <c r="E36" s="464"/>
    </row>
    <row r="37" spans="1:7" ht="27" thickBot="1">
      <c r="A37" s="114"/>
      <c r="B37" s="210" t="s">
        <v>234</v>
      </c>
      <c r="C37" s="158">
        <f>SUM(C8,C12,C14,C15,C16,C20,C23,C24,C25,C28,C31,C34)</f>
        <v>5580826.0700000003</v>
      </c>
      <c r="D37" s="158">
        <f>SUM(D8,D12,D14,D15,D16,D20,D23,D24,D25,D28,D31,D34)</f>
        <v>0</v>
      </c>
      <c r="E37" s="158">
        <f>SUM(E8,E12,E14,E15,E16,E20,E23,E24,E25,E28,E31,E34)</f>
        <v>0</v>
      </c>
    </row>
    <row r="38" spans="1:7">
      <c r="A38" s="5"/>
      <c r="B38" s="5"/>
      <c r="C38" s="5"/>
      <c r="D38" s="5"/>
      <c r="E38" s="5"/>
    </row>
    <row r="39" spans="1:7">
      <c r="A39" s="5"/>
      <c r="B39" s="5"/>
      <c r="C39" s="5"/>
      <c r="D39" s="5"/>
      <c r="E39" s="5"/>
    </row>
    <row r="41" spans="1:7" s="4" customFormat="1">
      <c r="B41" s="50"/>
      <c r="F41" s="5"/>
      <c r="G41" s="5"/>
    </row>
    <row r="42" spans="1:7" s="4" customFormat="1">
      <c r="B42" s="50"/>
      <c r="F42" s="5"/>
      <c r="G42" s="5"/>
    </row>
    <row r="43" spans="1:7" s="4" customFormat="1">
      <c r="B43" s="50"/>
      <c r="F43" s="5"/>
      <c r="G43" s="5"/>
    </row>
    <row r="44" spans="1:7" s="4" customFormat="1">
      <c r="B44" s="50"/>
      <c r="F44" s="5"/>
      <c r="G44" s="5"/>
    </row>
    <row r="45" spans="1:7" s="4" customFormat="1">
      <c r="B45" s="50"/>
      <c r="F45" s="5"/>
      <c r="G45" s="5"/>
    </row>
    <row r="46" spans="1:7" s="4" customFormat="1">
      <c r="B46" s="50"/>
      <c r="F46" s="5"/>
      <c r="G46" s="5"/>
    </row>
    <row r="47" spans="1:7" s="4" customFormat="1">
      <c r="B47" s="50"/>
      <c r="F47" s="5"/>
      <c r="G47" s="5"/>
    </row>
    <row r="48" spans="1:7" s="4" customFormat="1">
      <c r="B48" s="50"/>
      <c r="F48" s="5"/>
      <c r="G48" s="5"/>
    </row>
    <row r="49" spans="2:7" s="4" customFormat="1">
      <c r="B49" s="50"/>
      <c r="F49" s="5"/>
      <c r="G49" s="5"/>
    </row>
    <row r="50" spans="2:7" s="4" customFormat="1">
      <c r="B50" s="50"/>
      <c r="F50" s="5"/>
      <c r="G50" s="5"/>
    </row>
    <row r="51" spans="2:7" s="4" customFormat="1">
      <c r="B51" s="50"/>
      <c r="F51" s="5"/>
      <c r="G51" s="5"/>
    </row>
    <row r="52" spans="2:7" s="4" customFormat="1">
      <c r="B52" s="50"/>
      <c r="F52" s="5"/>
      <c r="G52" s="5"/>
    </row>
    <row r="53" spans="2:7" s="4" customFormat="1">
      <c r="B53" s="5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30</v>
      </c>
      <c r="B1" s="3" t="str">
        <f>'Info '!C2</f>
        <v>JSC Pave Bank Georgia</v>
      </c>
    </row>
    <row r="2" spans="1:6" s="2" customFormat="1" ht="15.75" customHeight="1">
      <c r="A2" s="2" t="s">
        <v>31</v>
      </c>
      <c r="B2" s="351">
        <f>'1. key ratios '!B2</f>
        <v>45382</v>
      </c>
      <c r="C2" s="4"/>
      <c r="D2" s="4"/>
      <c r="E2" s="4"/>
      <c r="F2" s="4"/>
    </row>
    <row r="3" spans="1:6" s="2" customFormat="1" ht="15.75" customHeight="1">
      <c r="C3" s="4"/>
      <c r="D3" s="4"/>
      <c r="E3" s="4"/>
      <c r="F3" s="4"/>
    </row>
    <row r="4" spans="1:6" s="2" customFormat="1" ht="13.8" thickBot="1">
      <c r="A4" s="2" t="s">
        <v>46</v>
      </c>
      <c r="B4" s="211" t="s">
        <v>554</v>
      </c>
      <c r="C4" s="45" t="s">
        <v>35</v>
      </c>
      <c r="D4" s="4"/>
      <c r="E4" s="4"/>
      <c r="F4" s="4"/>
    </row>
    <row r="5" spans="1:6">
      <c r="A5" s="162">
        <v>1</v>
      </c>
      <c r="B5" s="212" t="s">
        <v>556</v>
      </c>
      <c r="C5" s="163">
        <f>'7. LI1 '!E37</f>
        <v>0</v>
      </c>
    </row>
    <row r="6" spans="1:6">
      <c r="A6" s="51">
        <v>2.1</v>
      </c>
      <c r="B6" s="112" t="s">
        <v>214</v>
      </c>
      <c r="C6" s="103"/>
    </row>
    <row r="7" spans="1:6" s="31" customFormat="1" outlineLevel="1">
      <c r="A7" s="25">
        <v>2.2000000000000002</v>
      </c>
      <c r="B7" s="26" t="s">
        <v>215</v>
      </c>
      <c r="C7" s="164"/>
    </row>
    <row r="8" spans="1:6" s="31" customFormat="1">
      <c r="A8" s="25">
        <v>3</v>
      </c>
      <c r="B8" s="160" t="s">
        <v>555</v>
      </c>
      <c r="C8" s="165">
        <f>SUM(C5:C7)</f>
        <v>0</v>
      </c>
    </row>
    <row r="9" spans="1:6">
      <c r="A9" s="51">
        <v>4</v>
      </c>
      <c r="B9" s="52" t="s">
        <v>48</v>
      </c>
      <c r="C9" s="103"/>
    </row>
    <row r="10" spans="1:6" s="31" customFormat="1" outlineLevel="1">
      <c r="A10" s="25">
        <v>5.0999999999999996</v>
      </c>
      <c r="B10" s="26" t="s">
        <v>216</v>
      </c>
      <c r="C10" s="164"/>
    </row>
    <row r="11" spans="1:6" s="31" customFormat="1" outlineLevel="1">
      <c r="A11" s="25">
        <v>5.2</v>
      </c>
      <c r="B11" s="26" t="s">
        <v>217</v>
      </c>
      <c r="C11" s="164"/>
    </row>
    <row r="12" spans="1:6" s="31" customFormat="1">
      <c r="A12" s="25">
        <v>6</v>
      </c>
      <c r="B12" s="159" t="s">
        <v>359</v>
      </c>
      <c r="C12" s="164"/>
    </row>
    <row r="13" spans="1:6" s="31" customFormat="1" ht="13.8" thickBot="1">
      <c r="A13" s="27">
        <v>7</v>
      </c>
      <c r="B13" s="161" t="s">
        <v>177</v>
      </c>
      <c r="C13" s="166">
        <f>SUM(C8:C12)</f>
        <v>0</v>
      </c>
    </row>
    <row r="15" spans="1:6" ht="26.4">
      <c r="B15" s="31" t="s">
        <v>360</v>
      </c>
    </row>
    <row r="17" spans="1:2" ht="13.8">
      <c r="A17" s="173"/>
      <c r="B17" s="174"/>
    </row>
    <row r="18" spans="1:2" ht="14.4">
      <c r="A18" s="178"/>
      <c r="B18" s="179"/>
    </row>
    <row r="19" spans="1:2" ht="13.8">
      <c r="A19" s="180"/>
      <c r="B19" s="175"/>
    </row>
    <row r="20" spans="1:2" ht="13.8">
      <c r="A20" s="181"/>
      <c r="B20" s="176"/>
    </row>
    <row r="21" spans="1:2" ht="13.8">
      <c r="A21" s="181"/>
      <c r="B21" s="179"/>
    </row>
    <row r="22" spans="1:2" ht="13.8">
      <c r="A22" s="180"/>
      <c r="B22" s="177"/>
    </row>
    <row r="23" spans="1:2" ht="13.8">
      <c r="A23" s="181"/>
      <c r="B23" s="176"/>
    </row>
    <row r="24" spans="1:2" ht="13.8">
      <c r="A24" s="181"/>
      <c r="B24" s="176"/>
    </row>
    <row r="25" spans="1:2" ht="13.8">
      <c r="A25" s="181"/>
      <c r="B25" s="182"/>
    </row>
    <row r="26" spans="1:2" ht="13.8">
      <c r="A26" s="181"/>
      <c r="B26" s="179"/>
    </row>
    <row r="27" spans="1:2">
      <c r="B27" s="50"/>
    </row>
    <row r="28" spans="1:2">
      <c r="B28" s="50"/>
    </row>
    <row r="29" spans="1:2">
      <c r="B29" s="50"/>
    </row>
    <row r="30" spans="1:2">
      <c r="B30" s="50"/>
    </row>
    <row r="31" spans="1:2">
      <c r="B31" s="50"/>
    </row>
    <row r="32" spans="1:2">
      <c r="B32" s="50"/>
    </row>
    <row r="33" spans="2:2">
      <c r="B33" s="5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2024-04-30T18:01:49Z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