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201_{78890868-CAF3-49F2-819A-907E251975F5}" xr6:coauthVersionLast="47" xr6:coauthVersionMax="47" xr10:uidLastSave="{00000000-0000-0000-0000-000000000000}"/>
  <bookViews>
    <workbookView xWindow="-108" yWindow="-108" windowWidth="23256" windowHeight="12576"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4" i="93" l="1"/>
  <c r="J24" i="93"/>
  <c r="I24" i="93"/>
  <c r="G24" i="93"/>
  <c r="F24" i="93"/>
  <c r="H24" i="93" s="1"/>
  <c r="K23" i="93"/>
  <c r="J23" i="93"/>
  <c r="I23" i="93"/>
  <c r="I25" i="93" s="1"/>
  <c r="G23" i="93"/>
  <c r="G25" i="93" s="1"/>
  <c r="F23" i="93"/>
  <c r="F25" i="93" s="1"/>
  <c r="C48" i="89"/>
  <c r="C44" i="89"/>
  <c r="C53" i="89" s="1"/>
  <c r="C36" i="89"/>
  <c r="C32" i="89"/>
  <c r="C31" i="89" s="1"/>
  <c r="C42" i="89" s="1"/>
  <c r="C12" i="89"/>
  <c r="C6" i="89"/>
  <c r="C29" i="89" s="1"/>
  <c r="H23" i="93" l="1"/>
  <c r="J25" i="93"/>
  <c r="K25" i="93"/>
  <c r="H25" i="93"/>
  <c r="C5" i="73" l="1"/>
  <c r="C8" i="73" s="1"/>
  <c r="C13" i="73" s="1"/>
  <c r="G6" i="86" l="1"/>
  <c r="G13" i="86" s="1"/>
  <c r="F6" i="86"/>
  <c r="F13" i="86" s="1"/>
  <c r="E6" i="86"/>
  <c r="E13" i="86" s="1"/>
  <c r="D6" i="86"/>
  <c r="D13" i="86" s="1"/>
  <c r="C6" i="86"/>
  <c r="C13" i="86" s="1"/>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H30" i="110" s="1"/>
  <c r="F30" i="110"/>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G17" i="110"/>
  <c r="F17" i="110"/>
  <c r="F14" i="110" s="1"/>
  <c r="H14" i="110" s="1"/>
  <c r="D17" i="110"/>
  <c r="D14" i="110" s="1"/>
  <c r="C17" i="110"/>
  <c r="C14" i="110" s="1"/>
  <c r="H16" i="110"/>
  <c r="E16" i="110"/>
  <c r="H15" i="110"/>
  <c r="E15" i="110"/>
  <c r="G14" i="110"/>
  <c r="H13" i="110"/>
  <c r="E13" i="110"/>
  <c r="H12" i="110"/>
  <c r="E12" i="110"/>
  <c r="G11" i="110"/>
  <c r="F11" i="110"/>
  <c r="D11" i="110"/>
  <c r="E11" i="110" s="1"/>
  <c r="C11" i="110"/>
  <c r="H10" i="110"/>
  <c r="E10" i="110"/>
  <c r="H9" i="110"/>
  <c r="E9" i="110"/>
  <c r="G8" i="110"/>
  <c r="F8" i="110"/>
  <c r="H8" i="110" s="1"/>
  <c r="D8" i="110"/>
  <c r="C8" i="110"/>
  <c r="H7" i="110"/>
  <c r="E7" i="110"/>
  <c r="H6" i="110"/>
  <c r="E6" i="110"/>
  <c r="H44" i="109"/>
  <c r="E44" i="109"/>
  <c r="H42" i="109"/>
  <c r="E42" i="109"/>
  <c r="H41" i="109"/>
  <c r="E41" i="109"/>
  <c r="H40" i="109"/>
  <c r="E40" i="109"/>
  <c r="H39" i="109"/>
  <c r="E39" i="109"/>
  <c r="H38" i="109"/>
  <c r="E38" i="109"/>
  <c r="G37" i="109"/>
  <c r="F37" i="109"/>
  <c r="D37" i="109"/>
  <c r="C37" i="109"/>
  <c r="H36" i="109"/>
  <c r="E36" i="109"/>
  <c r="H35" i="109"/>
  <c r="E35" i="109"/>
  <c r="G34" i="109"/>
  <c r="F34" i="109"/>
  <c r="D34" i="109"/>
  <c r="C34" i="109"/>
  <c r="E34" i="109" s="1"/>
  <c r="H33" i="109"/>
  <c r="E33" i="109"/>
  <c r="H32" i="109"/>
  <c r="E32" i="109"/>
  <c r="H31" i="109"/>
  <c r="E31" i="109"/>
  <c r="H30" i="109"/>
  <c r="E30" i="109"/>
  <c r="G29" i="109"/>
  <c r="F29" i="109"/>
  <c r="H29" i="109" s="1"/>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E13" i="109"/>
  <c r="D13" i="109"/>
  <c r="C13" i="109"/>
  <c r="H12" i="109"/>
  <c r="E12" i="109"/>
  <c r="H11" i="109"/>
  <c r="E11" i="109"/>
  <c r="H10" i="109"/>
  <c r="E10" i="109"/>
  <c r="H9" i="109"/>
  <c r="E9" i="109"/>
  <c r="H8" i="109"/>
  <c r="E8" i="109"/>
  <c r="H7" i="109"/>
  <c r="E7" i="109"/>
  <c r="G6" i="109"/>
  <c r="F6" i="109"/>
  <c r="E6" i="109"/>
  <c r="D6" i="109"/>
  <c r="C6" i="109"/>
  <c r="C43" i="109" s="1"/>
  <c r="G68" i="108"/>
  <c r="F68" i="108"/>
  <c r="H68" i="108" s="1"/>
  <c r="D68" i="108"/>
  <c r="H67" i="108"/>
  <c r="E67" i="108"/>
  <c r="H66" i="108"/>
  <c r="E66" i="108"/>
  <c r="H65" i="108"/>
  <c r="E65" i="108"/>
  <c r="H64" i="108"/>
  <c r="E64" i="108"/>
  <c r="H63" i="108"/>
  <c r="D63" i="108"/>
  <c r="C63" i="108"/>
  <c r="H62" i="108"/>
  <c r="E62" i="108"/>
  <c r="H61" i="108"/>
  <c r="E61" i="108"/>
  <c r="H60" i="108"/>
  <c r="E60" i="108"/>
  <c r="H59" i="108"/>
  <c r="F59" i="108"/>
  <c r="D59" i="108"/>
  <c r="C59" i="108"/>
  <c r="H58" i="108"/>
  <c r="E58" i="108"/>
  <c r="H57" i="108"/>
  <c r="E57" i="108"/>
  <c r="H56" i="108"/>
  <c r="E56" i="108"/>
  <c r="H55" i="108"/>
  <c r="E55" i="108"/>
  <c r="H52" i="108"/>
  <c r="E52" i="108"/>
  <c r="H51" i="108"/>
  <c r="E51" i="108"/>
  <c r="H50" i="108"/>
  <c r="E50" i="108"/>
  <c r="H49" i="108"/>
  <c r="E49" i="108"/>
  <c r="H48" i="108"/>
  <c r="E48" i="108"/>
  <c r="G47" i="108"/>
  <c r="F47" i="108"/>
  <c r="D47" i="108"/>
  <c r="C47" i="108"/>
  <c r="H46" i="108"/>
  <c r="E46" i="108"/>
  <c r="H45" i="108"/>
  <c r="E45" i="108"/>
  <c r="H44" i="108"/>
  <c r="E44" i="108"/>
  <c r="H43" i="108"/>
  <c r="E43" i="108"/>
  <c r="H42" i="108"/>
  <c r="E42" i="108"/>
  <c r="G41" i="108"/>
  <c r="F41" i="108"/>
  <c r="H41" i="108" s="1"/>
  <c r="D41" i="108"/>
  <c r="D53" i="108" s="1"/>
  <c r="D69" i="108" s="1"/>
  <c r="C41" i="108"/>
  <c r="H40" i="108"/>
  <c r="E40" i="108"/>
  <c r="H39" i="108"/>
  <c r="E39" i="108"/>
  <c r="H38" i="108"/>
  <c r="E38" i="108"/>
  <c r="H35" i="108"/>
  <c r="E35" i="108"/>
  <c r="H34" i="108"/>
  <c r="E34" i="108"/>
  <c r="H33" i="108"/>
  <c r="E33" i="108"/>
  <c r="H32" i="108"/>
  <c r="E32" i="108"/>
  <c r="H31" i="108"/>
  <c r="E31" i="108"/>
  <c r="G30" i="108"/>
  <c r="F30" i="108"/>
  <c r="D30" i="108"/>
  <c r="C30" i="108"/>
  <c r="E30" i="108" s="1"/>
  <c r="H29" i="108"/>
  <c r="E29" i="108"/>
  <c r="H28" i="108"/>
  <c r="E28" i="108"/>
  <c r="G27" i="108"/>
  <c r="H27" i="108" s="1"/>
  <c r="F27" i="108"/>
  <c r="D27" i="108"/>
  <c r="C27" i="108"/>
  <c r="E27" i="108" s="1"/>
  <c r="H26" i="108"/>
  <c r="E26" i="108"/>
  <c r="H25" i="108"/>
  <c r="E25" i="108"/>
  <c r="H24" i="108"/>
  <c r="G24" i="108"/>
  <c r="F24" i="108"/>
  <c r="D24" i="108"/>
  <c r="C24" i="108"/>
  <c r="E24" i="108" s="1"/>
  <c r="H23" i="108"/>
  <c r="E23" i="108"/>
  <c r="H22" i="108"/>
  <c r="E22" i="108"/>
  <c r="H21" i="108"/>
  <c r="E21" i="108"/>
  <c r="H20" i="108"/>
  <c r="E20" i="108"/>
  <c r="G19" i="108"/>
  <c r="G36" i="108" s="1"/>
  <c r="F19" i="108"/>
  <c r="D19" i="108"/>
  <c r="C19" i="108"/>
  <c r="H18" i="108"/>
  <c r="E18" i="108"/>
  <c r="H17" i="108"/>
  <c r="E17" i="108"/>
  <c r="H16" i="108"/>
  <c r="E16" i="108"/>
  <c r="G15" i="108"/>
  <c r="H15" i="108" s="1"/>
  <c r="F15" i="108"/>
  <c r="D15" i="108"/>
  <c r="C15" i="108"/>
  <c r="E15" i="108" s="1"/>
  <c r="H14" i="108"/>
  <c r="E14" i="108"/>
  <c r="H13" i="108"/>
  <c r="E13" i="108"/>
  <c r="H12" i="108"/>
  <c r="E12" i="108"/>
  <c r="F11" i="108"/>
  <c r="H11" i="108" s="1"/>
  <c r="E11" i="108"/>
  <c r="H10" i="108"/>
  <c r="E10" i="108"/>
  <c r="H9" i="108"/>
  <c r="E9" i="108"/>
  <c r="H8" i="108"/>
  <c r="E8" i="108"/>
  <c r="G7" i="108"/>
  <c r="F7" i="108"/>
  <c r="H7" i="108" s="1"/>
  <c r="D7" i="108"/>
  <c r="D36" i="108" s="1"/>
  <c r="C7" i="108"/>
  <c r="C36" i="108" s="1"/>
  <c r="C68" i="108" l="1"/>
  <c r="E68" i="108" s="1"/>
  <c r="E37" i="109"/>
  <c r="H11" i="110"/>
  <c r="G53" i="108"/>
  <c r="G69" i="108" s="1"/>
  <c r="D43" i="109"/>
  <c r="D45" i="109" s="1"/>
  <c r="E19" i="108"/>
  <c r="H30" i="108"/>
  <c r="E47" i="108"/>
  <c r="E63" i="108"/>
  <c r="H34" i="109"/>
  <c r="H37" i="109"/>
  <c r="E14" i="110"/>
  <c r="E38" i="110"/>
  <c r="F43" i="109"/>
  <c r="F45" i="109" s="1"/>
  <c r="H45" i="109" s="1"/>
  <c r="E41" i="108"/>
  <c r="H47" i="108"/>
  <c r="G43" i="109"/>
  <c r="G45" i="109" s="1"/>
  <c r="H13" i="109"/>
  <c r="E29" i="109"/>
  <c r="E8" i="110"/>
  <c r="E17" i="110"/>
  <c r="H38" i="110"/>
  <c r="H17" i="110"/>
  <c r="E43" i="109"/>
  <c r="C45" i="109"/>
  <c r="H6" i="109"/>
  <c r="E36" i="108"/>
  <c r="F36" i="108"/>
  <c r="H36" i="108" s="1"/>
  <c r="C53" i="108"/>
  <c r="E59" i="108"/>
  <c r="E7" i="108"/>
  <c r="F53" i="108"/>
  <c r="H19" i="108"/>
  <c r="H43" i="109" l="1"/>
  <c r="E45" i="109"/>
  <c r="E53" i="108"/>
  <c r="C69" i="108"/>
  <c r="E69" i="108" s="1"/>
  <c r="H53" i="108"/>
  <c r="F69" i="108"/>
  <c r="H69" i="108" s="1"/>
  <c r="H7" i="112"/>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H34" i="113"/>
  <c r="H8" i="112"/>
  <c r="H9" i="112"/>
  <c r="H10" i="112"/>
  <c r="H11" i="112"/>
  <c r="H12" i="112"/>
  <c r="H13" i="112"/>
  <c r="H14" i="112"/>
  <c r="H15" i="112"/>
  <c r="H16" i="112"/>
  <c r="H17" i="112"/>
  <c r="H18" i="112"/>
  <c r="H19" i="112"/>
  <c r="H20" i="112"/>
  <c r="H22" i="112"/>
  <c r="H23" i="112"/>
  <c r="H21" i="112" l="1"/>
  <c r="B1" i="97"/>
  <c r="B1" i="95" l="1"/>
  <c r="B1" i="92"/>
  <c r="B1" i="93"/>
  <c r="B1" i="64"/>
  <c r="B1" i="90"/>
  <c r="B1" i="69"/>
  <c r="B1" i="94"/>
  <c r="B1" i="89"/>
  <c r="B1" i="73"/>
  <c r="B1" i="88"/>
  <c r="B1" i="52"/>
  <c r="B1" i="86"/>
  <c r="G5" i="86"/>
  <c r="F5" i="86"/>
  <c r="E5" i="86"/>
  <c r="D5" i="86"/>
  <c r="G5" i="84"/>
  <c r="L5" i="84" s="1"/>
  <c r="F5" i="84"/>
  <c r="K5" i="84" s="1"/>
  <c r="E5" i="84"/>
  <c r="J5" i="84" s="1"/>
  <c r="D5" i="84"/>
  <c r="I5" i="84" s="1"/>
  <c r="C5" i="84"/>
  <c r="C21" i="94" l="1"/>
  <c r="C20" i="94"/>
  <c r="C19" i="94"/>
  <c r="B1" i="91" l="1"/>
  <c r="B1" i="84"/>
  <c r="D16" i="94" l="1"/>
  <c r="D17" i="94"/>
  <c r="D8" i="94"/>
  <c r="D20" i="94"/>
  <c r="D21" i="94"/>
  <c r="D7" i="94"/>
  <c r="D15" i="94"/>
  <c r="D19" i="94"/>
  <c r="D11" i="94"/>
  <c r="D13" i="94"/>
  <c r="D12" i="94"/>
  <c r="D9" i="94"/>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I21" i="92" s="1"/>
  <c r="H7" i="92"/>
  <c r="G7" i="92"/>
  <c r="F7" i="92"/>
  <c r="C7" i="92"/>
  <c r="E14" i="92" l="1"/>
  <c r="N14" i="92"/>
  <c r="E7" i="92"/>
  <c r="E21" i="92"/>
  <c r="F21" i="92"/>
  <c r="N7" i="92"/>
  <c r="N21" i="92" s="1"/>
  <c r="G21" i="92"/>
  <c r="H21" i="92"/>
  <c r="C21" i="92"/>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22" i="90" l="1"/>
  <c r="D22" i="90" l="1"/>
  <c r="E22" i="90"/>
  <c r="F22" i="90"/>
  <c r="G22" i="90"/>
  <c r="H22" i="90"/>
  <c r="I22" i="90"/>
  <c r="J22" i="90"/>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<sst xmlns="http://schemas.openxmlformats.org/spreadsheetml/2006/main" count="1567" uniqueCount="736">
  <si>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</si>
  <si>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</si>
  <si>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</si>
  <si>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</si>
  <si>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</si>
  <si>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</si>
  <si>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</si>
  <si>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</si>
  <si>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</si>
  <si>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</si>
  <si>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</si>
  <si>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</si>
  <si>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</si>
  <si>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</si>
  <si>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</si>
  <si>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</si>
  <si>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</si>
  <si>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</si>
  <si>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</si>
  <si>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</si>
  <si>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</si>
  <si>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</si>
  <si>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</si>
  <si>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</si>
  <si>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</si>
  <si>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</si>
  <si>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</si>
  <si>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</si>
  <si>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</si>
  <si>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</si>
  <si>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</si>
  <si>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</si>
  <si>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</si>
  <si>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</si>
  <si>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</si>
  <si>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</si>
  <si>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</si>
  <si>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</si>
  <si>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</si>
  <si>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</si>
  <si>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</si>
  <si>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</si>
  <si>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</si>
  <si>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</si>
  <si>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</si>
  <si>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</si>
  <si>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</si>
  <si>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</si>
  <si>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</si>
  <si>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</si>
  <si>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</si>
  <si>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</si>
  <si>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</si>
  <si>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</si>
  <si>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</si>
  <si>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</si>
  <si>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</si>
  <si>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</si>
  <si>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</si>
  <si>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</si>
  <si>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</si>
  <si>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</si>
  <si>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</si>
  <si>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</si>
  <si>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</si>
  <si>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</si>
  <si>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</si>
  <si>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</si>
  <si>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</si>
  <si>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</si>
  <si>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</si>
  <si>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</si>
  <si>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</si>
  <si>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</si>
  <si>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</si>
  <si>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</si>
  <si>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</si>
  <si>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</si>
  <si>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</si>
  <si>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</si>
  <si>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</si>
  <si>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</si>
  <si>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</si>
  <si>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</si>
  <si>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</si>
  <si>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</si>
  <si>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</si>
  <si>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</si>
  <si>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</si>
  <si>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</si>
  <si>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</si>
  <si>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</si>
  <si>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</si>
  <si>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</si>
  <si>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</si>
  <si>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</si>
  <si>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</si>
  <si>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</si>
  <si>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</si>
  <si>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</si>
  <si>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</si>
  <si>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</si>
  <si>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</si>
  <si>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</si>
  <si>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</si>
  <si>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</si>
  <si>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</si>
  <si>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</si>
  <si>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</si>
  <si>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</si>
  <si>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</si>
  <si>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</si>
  <si>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</si>
  <si>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</si>
  <si>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</si>
  <si>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</si>
  <si>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</si>
  <si>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</si>
  <si>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</si>
  <si>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</si>
  <si>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</si>
  <si>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</si>
  <si>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</si>
  <si>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</si>
  <si>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</si>
  <si>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</si>
  <si>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</si>
  <si>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</si>
  <si>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</si>
  <si>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</si>
  <si>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</si>
  <si>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</si>
  <si>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</si>
  <si>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</si>
  <si>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</si>
  <si>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</si>
  <si>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</si>
  <si>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</si>
  <si>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</si>
  <si>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</si>
  <si>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</si>
  <si>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</si>
  <si>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</si>
  <si>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</si>
  <si>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</si>
  <si>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</si>
  <si>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</si>
  <si>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</si>
  <si>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</si>
  <si>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</si>
  <si>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</si>
  <si>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</si>
  <si>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</si>
  <si>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</si>
  <si>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</si>
  <si>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</si>
  <si>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</si>
  <si>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</si>
  <si>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</si>
  <si>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</si>
  <si>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</si>
  <si>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</si>
  <si>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</si>
  <si>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</si>
  <si>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</si>
  <si>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</si>
  <si>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</si>
  <si>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</si>
  <si>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</si>
  <si>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</si>
  <si>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</si>
  <si>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</si>
  <si>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</si>
  <si>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</si>
  <si>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</si>
  <si>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</si>
  <si>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</si>
  <si>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</si>
  <si>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</si>
  <si>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</si>
  <si>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</si>
  <si>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</si>
  <si>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</si>
  <si>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</si>
  <si>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</si>
  <si>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</si>
  <si>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</si>
  <si>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</si>
  <si>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</si>
  <si>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</si>
  <si>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</si>
  <si>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</si>
  <si>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</si>
  <si>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</si>
  <si>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</si>
  <si>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</si>
  <si>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</si>
  <si>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</si>
  <si>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</si>
  <si>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</si>
  <si>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</si>
  <si>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</si>
  <si>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</si>
  <si>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</si>
  <si>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</si>
  <si>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</si>
  <si>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</si>
  <si>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</si>
  <si>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</si>
  <si>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</si>
  <si>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</si>
  <si>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</si>
  <si>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</si>
  <si>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</si>
  <si>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</si>
  <si>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</si>
  <si>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</si>
  <si>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</si>
  <si>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</si>
  <si>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</si>
  <si>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</si>
  <si>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</si>
  <si>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</si>
  <si>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</si>
  <si>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</si>
  <si>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</si>
  <si>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</si>
  <si>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</si>
  <si>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</si>
  <si>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</si>
  <si>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</si>
  <si>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</si>
  <si>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</si>
  <si>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</si>
  <si>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</si>
  <si>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</si>
  <si>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</si>
  <si>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</si>
  <si>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</si>
  <si>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</si>
  <si>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</si>
  <si>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</si>
  <si>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</si>
  <si>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</si>
  <si>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</si>
  <si>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</si>
  <si>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</si>
  <si>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</si>
  <si>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</si>
  <si>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</si>
  <si>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</si>
  <si>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</si>
  <si>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</si>
  <si>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</si>
  <si>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</si>
  <si>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</si>
  <si>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</si>
  <si>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</si>
  <si>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</si>
  <si>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</si>
  <si>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</si>
  <si>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</si>
  <si>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</si>
  <si>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</si>
  <si>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</si>
  <si>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</si>
  <si>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</si>
  <si>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</si>
  <si>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</si>
  <si>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</si>
  <si>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</si>
  <si>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</si>
  <si>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</si>
  <si>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</si>
  <si>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</si>
  <si>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</si>
  <si>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</si>
  <si>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</si>
  <si>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</si>
  <si>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</si>
  <si>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</si>
  <si>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</si>
  <si>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</si>
  <si>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</si>
  <si>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</si>
  <si>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</si>
  <si>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</si>
  <si>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</si>
  <si>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</si>
  <si>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</si>
  <si>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</si>
  <si>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</si>
  <si>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</si>
  <si>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</si>
  <si>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</si>
  <si>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</si>
  <si>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</si>
  <si>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</si>
  <si>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</si>
  <si>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</si>
  <si>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</si>
  <si>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</si>
  <si>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</si>
  <si>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</si>
  <si>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</si>
  <si>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</si>
  <si>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</si>
  <si>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</si>
  <si>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</si>
  <si>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</si>
  <si>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</si>
  <si>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</si>
  <si>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</si>
  <si>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</si>
  <si>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</si>
  <si>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</si>
  <si>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</si>
  <si>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</si>
  <si>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</si>
  <si>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</si>
  <si>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</si>
  <si>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</si>
  <si>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</si>
  <si>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</si>
  <si>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</si>
  <si>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</si>
  <si>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</si>
  <si>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</si>
  <si>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</si>
  <si>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</si>
  <si>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</si>
  <si>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</si>
  <si>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</si>
  <si>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</si>
  <si>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</si>
  <si>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</si>
  <si>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</si>
  <si>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</si>
  <si>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</si>
  <si>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</si>
  <si>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</si>
  <si>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</si>
  <si>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</si>
  <si>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</si>
  <si>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</si>
  <si>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</si>
  <si>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</si>
  <si>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</si>
  <si>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</si>
  <si>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</si>
  <si>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</si>
  <si>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</si>
  <si>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</si>
  <si>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</si>
  <si>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</si>
  <si>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</si>
  <si>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</si>
  <si>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</si>
  <si>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</si>
  <si>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</si>
  <si>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</si>
  <si>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</si>
  <si>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</si>
  <si>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</si>
  <si>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</si>
  <si>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</si>
  <si>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</si>
  <si>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</si>
  <si>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</si>
  <si>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</si>
  <si>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</si>
  <si>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</si>
  <si>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</si>
  <si>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</si>
  <si>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</si>
  <si>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</si>
  <si>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</si>
  <si>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</si>
  <si>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</si>
  <si>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</si>
  <si>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</si>
  <si>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</si>
  <si>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</si>
  <si>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</si>
  <si>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</si>
  <si>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</si>
  <si>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</si>
  <si>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</si>
  <si>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</si>
  <si>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</si>
  <si>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</si>
  <si>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</si>
  <si>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</si>
  <si>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</si>
  <si>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</si>
  <si>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</si>
  <si>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</si>
  <si>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</si>
  <si>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</si>
  <si>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</si>
  <si>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</si>
  <si>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</si>
  <si>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</si>
  <si>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</si>
  <si>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</si>
  <si>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</si>
  <si>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</si>
  <si>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</si>
  <si>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</si>
  <si>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</si>
  <si>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</si>
  <si>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</si>
  <si>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</si>
  <si>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</si>
  <si>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</si>
  <si>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</si>
  <si>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</si>
  <si>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</si>
  <si>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</si>
  <si>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</si>
  <si>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</si>
  <si>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</si>
  <si>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</si>
  <si>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</si>
  <si>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</si>
  <si>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</si>
  <si>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</si>
  <si>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</si>
  <si>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</si>
  <si>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</si>
  <si>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</si>
  <si>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</si>
  <si>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</si>
  <si>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</si>
  <si>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</si>
  <si>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</si>
  <si>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</si>
  <si>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</si>
  <si>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</si>
  <si>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</si>
  <si>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</si>
  <si>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</si>
  <si>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</si>
  <si>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</si>
  <si>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</si>
  <si>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</si>
  <si>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</si>
  <si>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</si>
  <si>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</si>
  <si>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</si>
  <si>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</si>
  <si>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</si>
  <si>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</si>
  <si>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</si>
  <si>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</si>
  <si>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</si>
  <si>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</si>
  <si>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</si>
  <si>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</si>
  <si>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</si>
  <si>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</si>
  <si>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</si>
  <si>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</si>
  <si>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</si>
  <si>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</si>
  <si>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</si>
  <si>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</si>
  <si>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</si>
  <si>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</si>
  <si>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</si>
  <si>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</si>
  <si>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</si>
  <si>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</si>
  <si>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</si>
  <si>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</si>
  <si>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</si>
  <si>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</si>
  <si>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</si>
  <si>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</si>
  <si>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</si>
  <si>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</si>
  <si>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</si>
  <si>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</si>
  <si>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</si>
  <si>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</si>
  <si>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</si>
  <si>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</si>
  <si>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</si>
  <si>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</si>
  <si>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</si>
  <si>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</si>
  <si>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</si>
  <si>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</si>
  <si>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</si>
  <si>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</si>
  <si>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</si>
  <si>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</si>
  <si>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</si>
  <si>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</si>
  <si>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</si>
  <si>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</si>
  <si>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</si>
  <si>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</si>
  <si>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</si>
  <si>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</si>
  <si>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</si>
  <si>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</si>
  <si>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</si>
  <si>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</si>
  <si>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</si>
  <si>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</si>
  <si>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</si>
  <si>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</si>
  <si>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</si>
  <si>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</si>
  <si>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</si>
  <si>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</si>
  <si>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</si>
  <si>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</si>
  <si>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</si>
  <si>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</si>
  <si>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</si>
  <si>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</si>
  <si>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</si>
  <si>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</si>
  <si>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</si>
  <si>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</si>
  <si>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</si>
  <si>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</si>
  <si>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</si>
  <si>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</si>
  <si>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</si>
  <si>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</si>
  <si>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</si>
  <si>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</si>
  <si>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</si>
  <si>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</si>
  <si>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</si>
  <si>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</si>
  <si>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</si>
  <si>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</si>
  <si>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</si>
  <si>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</si>
  <si>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</si>
  <si>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</si>
  <si>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</si>
  <si>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</si>
  <si>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</si>
  <si>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</si>
  <si>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</si>
  <si>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</si>
  <si>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</si>
  <si>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</si>
  <si>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</si>
  <si>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</si>
  <si>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</si>
  <si>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</si>
  <si>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</si>
  <si>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</si>
  <si>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</si>
  <si>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</si>
  <si>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</si>
  <si>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</si>
  <si>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</si>
  <si>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</si>
  <si>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</si>
  <si>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</si>
  <si>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</si>
  <si>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</si>
  <si>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</si>
  <si>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</si>
  <si>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</si>
  <si>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</si>
  <si>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</si>
  <si>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</si>
  <si>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</si>
  <si>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</si>
  <si>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</si>
  <si>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</si>
  <si>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</si>
  <si>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</si>
  <si>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</si>
  <si>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</si>
  <si>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</si>
  <si>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</si>
  <si>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</si>
  <si>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</si>
  <si>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</si>
  <si>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</si>
  <si>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</si>
  <si>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</si>
  <si>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</si>
  <si>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</si>
  <si>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</si>
  <si>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</si>
  <si>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</si>
  <si>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</si>
  <si>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</si>
  <si>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</si>
  <si>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</si>
  <si>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</si>
  <si>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</si>
  <si>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</si>
  <si>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</si>
  <si>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</si>
  <si>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</si>
  <si>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</si>
  <si>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</si>
  <si>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</si>
  <si>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</si>
  <si>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</si>
  <si>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</si>
  <si>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</si>
  <si>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</si>
  <si>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</si>
  <si>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</si>
  <si>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</si>
  <si>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</si>
  <si>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</si>
  <si>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</si>
  <si>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</si>
  <si>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</si>
  <si>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</si>
  <si>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</si>
  <si>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</si>
  <si>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</si>
  <si>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</si>
  <si>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</si>
  <si>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</si>
  <si>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</si>
  <si>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</si>
  <si>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</si>
  <si>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</si>
  <si>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</si>
  <si>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</si>
  <si>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</si>
  <si>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</si>
  <si>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</si>
  <si>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</si>
  <si>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</si>
  <si>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</si>
  <si>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</si>
  <si>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</si>
  <si>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</si>
  <si>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</si>
  <si>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</si>
  <si>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</si>
  <si>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</si>
  <si>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</si>
  <si>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</si>
  <si>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</si>
  <si>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</si>
  <si>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</si>
  <si>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</si>
  <si>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</si>
  <si>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</si>
  <si>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</si>
  <si>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</si>
  <si>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</si>
  <si>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</si>
  <si>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</si>
  <si>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</si>
  <si>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</si>
  <si>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</si>
  <si>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</si>
  <si>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</si>
  <si>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</si>
  <si>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</si>
  <si>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</si>
  <si>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</si>
  <si>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</si>
  <si>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</si>
  <si>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</si>
  <si>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</si>
  <si>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</si>
  <si>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</si>
  <si>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</si>
  <si>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</si>
  <si>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</si>
  <si>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</si>
  <si>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</si>
  <si>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</si>
  <si>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</si>
  <si>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</si>
  <si>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</si>
  <si>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</si>
  <si>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</si>
  <si>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</si>
  <si>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</si>
  <si>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</si>
  <si>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</si>
  <si>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</si>
  <si>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</si>
  <si>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</si>
  <si>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</si>
  <si>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</si>
  <si>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</si>
  <si>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</si>
  <si>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</si>
  <si>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</si>
  <si>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</si>
  <si>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</si>
  <si>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</si>
  <si>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</si>
  <si>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</si>
  <si>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</si>
  <si>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</si>
  <si>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</si>
  <si>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</si>
  <si>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</si>
  <si>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</si>
  <si>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</si>
  <si>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</si>
  <si>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PASHA Bank Georgia</t>
  </si>
  <si>
    <t>Farid Mammadov</t>
  </si>
  <si>
    <t>Nikoloz Shurghaia</t>
  </si>
  <si>
    <t>www.pashabank.ge</t>
  </si>
  <si>
    <t>Shahin Mammadov</t>
  </si>
  <si>
    <t>Member of PASHA Bank Supervisory Board</t>
  </si>
  <si>
    <t>George Glonti</t>
  </si>
  <si>
    <t>Senior Independent Member of PASHA Bank Supervisory Board</t>
  </si>
  <si>
    <t>Ebru Ogan Knottnerus</t>
  </si>
  <si>
    <t>Independent Member of PASHA Bank Supervisory Board</t>
  </si>
  <si>
    <t>Jalal Gasımov</t>
  </si>
  <si>
    <t>Chairman of PASHA Bank Supervisory Board</t>
  </si>
  <si>
    <t>Chairman of Board of Directors​, CEO</t>
  </si>
  <si>
    <t>Selim Berent</t>
  </si>
  <si>
    <t>Member of the Board of Directors, CFO</t>
  </si>
  <si>
    <t>Levan Aladashvili</t>
  </si>
  <si>
    <t>Member of the Board of Directors, Chief Risk Officer</t>
  </si>
  <si>
    <t xml:space="preserve">Mr. Arif Pashayev </t>
  </si>
  <si>
    <t>Mrs. Arzu Aliyeva</t>
  </si>
  <si>
    <t>Mrs. Leyla Aliyeva</t>
  </si>
  <si>
    <t>Mr. Mir Jamal Pashayev</t>
  </si>
  <si>
    <t>PASHA Bank OJSC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</si>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</sst>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786">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9"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7" xfId="0" applyFont="1" applyBorder="1" applyAlignment="1">
      <alignment horizontal="center" vertical="center"/>
    </xf>
    <xf numFmtId="0" fontId="3" fillId="0" borderId="88" xfId="0" applyFont="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1" xfId="0" applyFont="1" applyBorder="1" applyAlignment="1">
      <alignment horizontal="center" vertical="center"/>
    </xf>
    <xf numFmtId="0" fontId="3" fillId="0" borderId="92"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9" xfId="20964" applyFont="1" applyFill="1" applyBorder="1">
      <alignment vertical="center"/>
    </xf>
    <xf numFmtId="0" fontId="45" fillId="76" borderId="100" xfId="20964" applyFont="1" applyFill="1" applyBorder="1">
      <alignment vertical="center"/>
    </xf>
    <xf numFmtId="0" fontId="45" fillId="76" borderId="97" xfId="20964" applyFont="1" applyFill="1" applyBorder="1">
      <alignment vertical="center"/>
    </xf>
    <xf numFmtId="0" fontId="106" fillId="70" borderId="96" xfId="20964" applyFont="1" applyFill="1" applyBorder="1" applyAlignment="1">
      <alignment horizontal="center" vertical="center"/>
    </xf>
    <xf numFmtId="0" fontId="106" fillId="70" borderId="97" xfId="20964" applyFont="1" applyFill="1" applyBorder="1" applyAlignment="1">
      <alignment horizontal="left" vertical="center" wrapText="1"/>
    </xf>
    <xf numFmtId="164" fontId="106" fillId="0" borderId="98" xfId="7" applyNumberFormat="1" applyFont="1" applyFill="1" applyBorder="1" applyAlignment="1" applyProtection="1">
      <alignment horizontal="right" vertical="center"/>
      <protection locked="0"/>
    </xf>
    <xf numFmtId="0" fontId="105" fillId="77" borderId="98" xfId="20964" applyFont="1" applyFill="1" applyBorder="1" applyAlignment="1">
      <alignment horizontal="center" vertical="center"/>
    </xf>
    <xf numFmtId="0" fontId="105" fillId="77" borderId="100" xfId="20964" applyFont="1" applyFill="1" applyBorder="1" applyAlignment="1">
      <alignment vertical="top" wrapText="1"/>
    </xf>
    <xf numFmtId="164" fontId="45" fillId="76" borderId="97" xfId="7" applyNumberFormat="1" applyFont="1" applyFill="1" applyBorder="1" applyAlignment="1">
      <alignment horizontal="right" vertical="center"/>
    </xf>
    <xf numFmtId="0" fontId="107" fillId="70" borderId="96" xfId="20964" applyFont="1" applyFill="1" applyBorder="1" applyAlignment="1">
      <alignment horizontal="center" vertical="center"/>
    </xf>
    <xf numFmtId="0" fontId="106" fillId="70" borderId="100" xfId="20964" applyFont="1" applyFill="1" applyBorder="1" applyAlignment="1">
      <alignment vertical="center" wrapText="1"/>
    </xf>
    <xf numFmtId="0" fontId="106" fillId="70" borderId="97" xfId="20964" applyFont="1" applyFill="1" applyBorder="1" applyAlignment="1">
      <alignment horizontal="left" vertical="center"/>
    </xf>
    <xf numFmtId="0" fontId="107" fillId="3" borderId="96" xfId="20964" applyFont="1" applyFill="1" applyBorder="1" applyAlignment="1">
      <alignment horizontal="center" vertical="center"/>
    </xf>
    <xf numFmtId="0" fontId="106" fillId="3" borderId="97" xfId="20964" applyFont="1" applyFill="1" applyBorder="1" applyAlignment="1">
      <alignment horizontal="left" vertical="center"/>
    </xf>
    <xf numFmtId="0" fontId="107" fillId="0" borderId="96" xfId="20964" applyFont="1" applyBorder="1" applyAlignment="1">
      <alignment horizontal="center" vertical="center"/>
    </xf>
    <xf numFmtId="0" fontId="106" fillId="0" borderId="97" xfId="20964" applyFont="1" applyBorder="1" applyAlignment="1">
      <alignment horizontal="left" vertical="center"/>
    </xf>
    <xf numFmtId="0" fontId="108" fillId="77" borderId="98" xfId="20964" applyFont="1" applyFill="1" applyBorder="1" applyAlignment="1">
      <alignment horizontal="center" vertical="center"/>
    </xf>
    <xf numFmtId="0" fontId="105" fillId="77" borderId="100" xfId="20964" applyFont="1" applyFill="1" applyBorder="1">
      <alignment vertical="center"/>
    </xf>
    <xf numFmtId="164" fontId="106" fillId="77" borderId="98" xfId="7" applyNumberFormat="1" applyFont="1" applyFill="1" applyBorder="1" applyAlignment="1" applyProtection="1">
      <alignment horizontal="right" vertical="center"/>
      <protection locked="0"/>
    </xf>
    <xf numFmtId="0" fontId="105" fillId="76" borderId="99" xfId="20964" applyFont="1" applyFill="1" applyBorder="1">
      <alignment vertical="center"/>
    </xf>
    <xf numFmtId="0" fontId="105" fillId="76" borderId="100" xfId="20964" applyFont="1" applyFill="1" applyBorder="1">
      <alignment vertical="center"/>
    </xf>
    <xf numFmtId="164" fontId="105" fillId="76" borderId="97" xfId="7" applyNumberFormat="1" applyFont="1" applyFill="1" applyBorder="1" applyAlignment="1">
      <alignment horizontal="right" vertical="center"/>
    </xf>
    <xf numFmtId="0" fontId="110" fillId="3" borderId="96" xfId="20964" applyFont="1" applyFill="1" applyBorder="1" applyAlignment="1">
      <alignment horizontal="center" vertical="center"/>
    </xf>
    <xf numFmtId="0" fontId="111" fillId="77" borderId="98" xfId="20964" applyFont="1" applyFill="1" applyBorder="1" applyAlignment="1">
      <alignment horizontal="center" vertical="center"/>
    </xf>
    <xf numFmtId="0" fontId="45" fillId="77" borderId="100" xfId="20964" applyFont="1" applyFill="1" applyBorder="1">
      <alignment vertical="center"/>
    </xf>
    <xf numFmtId="0" fontId="110" fillId="70" borderId="96" xfId="20964" applyFont="1" applyFill="1" applyBorder="1" applyAlignment="1">
      <alignment horizontal="center" vertical="center"/>
    </xf>
    <xf numFmtId="164" fontId="106" fillId="3" borderId="98" xfId="7" applyNumberFormat="1" applyFont="1" applyFill="1" applyBorder="1" applyAlignment="1" applyProtection="1">
      <alignment horizontal="right" vertical="center"/>
      <protection locked="0"/>
    </xf>
    <xf numFmtId="0" fontId="111" fillId="3" borderId="98" xfId="20964" applyFont="1" applyFill="1" applyBorder="1" applyAlignment="1">
      <alignment horizontal="center" vertical="center"/>
    </xf>
    <xf numFmtId="0" fontId="45" fillId="3" borderId="100" xfId="20964" applyFont="1" applyFill="1" applyBorder="1">
      <alignment vertical="center"/>
    </xf>
    <xf numFmtId="0" fontId="107" fillId="70" borderId="98" xfId="20964" applyFont="1" applyFill="1" applyBorder="1" applyAlignment="1">
      <alignment horizontal="center" vertical="center"/>
    </xf>
    <xf numFmtId="0" fontId="19" fillId="70" borderId="98" xfId="20964" applyFont="1" applyFill="1" applyBorder="1" applyAlignment="1">
      <alignment horizontal="center" vertical="center"/>
    </xf>
    <xf numFmtId="0" fontId="101" fillId="0" borderId="98" xfId="0" applyFont="1" applyBorder="1" applyAlignment="1">
      <alignment horizontal="left" vertical="center" wrapText="1"/>
    </xf>
    <xf numFmtId="10" fontId="97" fillId="0" borderId="98" xfId="20962" applyNumberFormat="1" applyFont="1" applyFill="1" applyBorder="1" applyAlignment="1">
      <alignment horizontal="left" vertical="center" wrapText="1"/>
    </xf>
    <xf numFmtId="10" fontId="3" fillId="0"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left" vertical="center" wrapText="1"/>
    </xf>
    <xf numFmtId="10" fontId="101" fillId="0" borderId="98" xfId="20962" applyNumberFormat="1" applyFont="1" applyFill="1" applyBorder="1" applyAlignment="1">
      <alignment horizontal="left" vertical="center" wrapText="1"/>
    </xf>
    <xf numFmtId="10" fontId="4" fillId="36"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8" xfId="0" applyFont="1" applyFill="1" applyBorder="1" applyAlignment="1">
      <alignment horizontal="left" vertical="center" wrapText="1"/>
    </xf>
    <xf numFmtId="0" fontId="3" fillId="0" borderId="98" xfId="0" applyFont="1" applyBorder="1" applyAlignment="1">
      <alignment horizontal="left" vertical="center" wrapText="1"/>
    </xf>
    <xf numFmtId="0" fontId="4" fillId="36" borderId="82" xfId="0" applyFont="1" applyFill="1" applyBorder="1" applyAlignment="1">
      <alignment vertical="center" wrapText="1"/>
    </xf>
    <xf numFmtId="0" fontId="4" fillId="36" borderId="97"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8" xfId="0" applyFont="1" applyBorder="1"/>
    <xf numFmtId="0" fontId="6" fillId="0" borderId="98" xfId="17" applyFill="1" applyBorder="1" applyAlignment="1" applyProtection="1">
      <alignment horizontal="left" vertical="center"/>
    </xf>
    <xf numFmtId="0" fontId="6" fillId="0" borderId="98" xfId="17" applyBorder="1" applyAlignment="1" applyProtection="1"/>
    <xf numFmtId="0" fontId="6" fillId="0" borderId="98" xfId="17" applyFill="1" applyBorder="1" applyAlignment="1" applyProtection="1">
      <alignment horizontal="left" vertical="center" wrapText="1"/>
    </xf>
    <xf numFmtId="0" fontId="6" fillId="0" borderId="98"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5"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101" xfId="0" applyFont="1" applyFill="1" applyBorder="1" applyAlignment="1">
      <alignment wrapText="1"/>
    </xf>
    <xf numFmtId="0" fontId="3" fillId="3" borderId="102" xfId="0" applyFont="1" applyFill="1" applyBorder="1"/>
    <xf numFmtId="0" fontId="4" fillId="3" borderId="75" xfId="0" applyFont="1" applyFill="1" applyBorder="1" applyAlignment="1">
      <alignment horizontal="center" wrapText="1"/>
    </xf>
    <xf numFmtId="0" fontId="3" fillId="0" borderId="98"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5" xfId="0" applyFont="1" applyFill="1" applyBorder="1" applyAlignment="1">
      <alignment horizontal="center" vertical="center" wrapText="1"/>
    </xf>
    <xf numFmtId="0" fontId="3" fillId="0" borderId="18" xfId="0" applyFont="1" applyBorder="1"/>
    <xf numFmtId="0" fontId="3" fillId="0" borderId="98" xfId="0" applyFont="1" applyBorder="1" applyAlignment="1">
      <alignment wrapText="1"/>
    </xf>
    <xf numFmtId="164" fontId="3" fillId="0" borderId="98" xfId="7" applyNumberFormat="1" applyFont="1" applyBorder="1"/>
    <xf numFmtId="164" fontId="3" fillId="0" borderId="81" xfId="7" applyNumberFormat="1" applyFont="1" applyBorder="1"/>
    <xf numFmtId="0" fontId="100" fillId="0" borderId="98" xfId="0" applyFont="1" applyBorder="1" applyAlignment="1">
      <alignment horizontal="left" wrapText="1" indent="2"/>
    </xf>
    <xf numFmtId="169" fontId="9" fillId="37" borderId="98" xfId="20" applyBorder="1"/>
    <xf numFmtId="164" fontId="3" fillId="0" borderId="98" xfId="7" applyNumberFormat="1" applyFont="1" applyBorder="1" applyAlignment="1">
      <alignment vertical="center"/>
    </xf>
    <xf numFmtId="0" fontId="4" fillId="0" borderId="18" xfId="0" applyFont="1" applyBorder="1"/>
    <xf numFmtId="0" fontId="4" fillId="0" borderId="98"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5" xfId="7" applyNumberFormat="1" applyFont="1" applyFill="1" applyBorder="1"/>
    <xf numFmtId="164" fontId="3" fillId="0" borderId="98" xfId="7" applyNumberFormat="1" applyFont="1" applyFill="1" applyBorder="1"/>
    <xf numFmtId="164" fontId="3" fillId="0" borderId="98" xfId="7" applyNumberFormat="1" applyFont="1" applyFill="1" applyBorder="1" applyAlignment="1">
      <alignment vertical="center"/>
    </xf>
    <xf numFmtId="0" fontId="100" fillId="0" borderId="98"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5"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6" xfId="0" applyFont="1" applyBorder="1" applyAlignment="1">
      <alignment vertical="center" wrapText="1"/>
    </xf>
    <xf numFmtId="193" fontId="2" fillId="2" borderId="96" xfId="0" applyNumberFormat="1" applyFont="1" applyFill="1" applyBorder="1" applyAlignment="1" applyProtection="1">
      <alignment vertical="center"/>
      <protection locked="0"/>
    </xf>
    <xf numFmtId="193" fontId="87" fillId="2" borderId="96" xfId="0" applyNumberFormat="1" applyFont="1" applyFill="1" applyBorder="1" applyAlignment="1" applyProtection="1">
      <alignment vertical="center"/>
      <protection locked="0"/>
    </xf>
    <xf numFmtId="193" fontId="87" fillId="2" borderId="90"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3" xfId="17" applyBorder="1" applyAlignment="1" applyProtection="1"/>
    <xf numFmtId="0" fontId="114" fillId="0" borderId="0" xfId="0" applyFont="1" applyAlignment="1">
      <alignment horizontal="left" vertical="top" wrapText="1"/>
    </xf>
    <xf numFmtId="193" fontId="2" fillId="3" borderId="81" xfId="2" applyNumberFormat="1" applyFont="1" applyFill="1" applyBorder="1" applyAlignment="1" applyProtection="1">
      <alignment vertical="top" wrapText="1"/>
      <protection locked="0"/>
    </xf>
    <xf numFmtId="0" fontId="2" fillId="0" borderId="113" xfId="0" applyFont="1" applyBorder="1" applyAlignment="1">
      <alignment horizontal="center" vertical="center" wrapText="1"/>
    </xf>
    <xf numFmtId="0" fontId="112" fillId="0" borderId="113" xfId="0" applyFont="1" applyBorder="1" applyAlignment="1">
      <alignment horizontal="center" vertical="center"/>
    </xf>
    <xf numFmtId="0" fontId="0" fillId="0" borderId="113" xfId="0" applyBorder="1" applyAlignment="1">
      <alignment horizontal="center"/>
    </xf>
    <xf numFmtId="0" fontId="125" fillId="3" borderId="113" xfId="20966" applyFont="1" applyFill="1" applyBorder="1" applyAlignment="1">
      <alignment horizontal="left" vertical="center" wrapText="1"/>
    </xf>
    <xf numFmtId="0" fontId="126" fillId="0" borderId="113" xfId="20966" applyFont="1" applyBorder="1" applyAlignment="1">
      <alignment horizontal="left" vertical="center" wrapText="1" indent="1"/>
    </xf>
    <xf numFmtId="0" fontId="127" fillId="3" borderId="123" xfId="0" applyFont="1" applyFill="1" applyBorder="1" applyAlignment="1">
      <alignment horizontal="left" vertical="center" wrapText="1"/>
    </xf>
    <xf numFmtId="0" fontId="126" fillId="3" borderId="113" xfId="20966" applyFont="1" applyFill="1" applyBorder="1" applyAlignment="1">
      <alignment horizontal="left" vertical="center" wrapText="1" indent="1"/>
    </xf>
    <xf numFmtId="0" fontId="125" fillId="0" borderId="123" xfId="0" applyFont="1" applyBorder="1" applyAlignment="1">
      <alignment horizontal="left" vertical="center" wrapText="1"/>
    </xf>
    <xf numFmtId="0" fontId="127" fillId="0" borderId="123" xfId="0" applyFont="1" applyBorder="1" applyAlignment="1">
      <alignment horizontal="left" vertical="center" wrapText="1"/>
    </xf>
    <xf numFmtId="0" fontId="127" fillId="0" borderId="123" xfId="0" applyFont="1" applyBorder="1" applyAlignment="1">
      <alignment vertical="center" wrapText="1"/>
    </xf>
    <xf numFmtId="0" fontId="128" fillId="0" borderId="123" xfId="0" applyFont="1" applyBorder="1" applyAlignment="1">
      <alignment horizontal="left" vertical="center" wrapText="1" indent="1"/>
    </xf>
    <xf numFmtId="0" fontId="128" fillId="3" borderId="123" xfId="0" applyFont="1" applyFill="1" applyBorder="1" applyAlignment="1">
      <alignment horizontal="left" vertical="center" wrapText="1" indent="1"/>
    </xf>
    <xf numFmtId="0" fontId="127" fillId="3" borderId="124" xfId="0" applyFont="1" applyFill="1" applyBorder="1" applyAlignment="1">
      <alignment horizontal="left" vertical="center" wrapText="1"/>
    </xf>
    <xf numFmtId="0" fontId="128" fillId="0" borderId="113" xfId="20966" applyFont="1" applyBorder="1" applyAlignment="1">
      <alignment horizontal="left" vertical="center" wrapText="1" indent="1"/>
    </xf>
    <xf numFmtId="0" fontId="127" fillId="0" borderId="113" xfId="0" applyFont="1" applyBorder="1" applyAlignment="1">
      <alignment horizontal="left" vertical="center" wrapText="1"/>
    </xf>
    <xf numFmtId="0" fontId="129" fillId="0" borderId="113" xfId="20966" applyFont="1" applyBorder="1" applyAlignment="1">
      <alignment horizontal="center" vertical="center" wrapText="1"/>
    </xf>
    <xf numFmtId="0" fontId="127" fillId="3" borderId="125" xfId="0" applyFont="1" applyFill="1" applyBorder="1" applyAlignment="1">
      <alignment horizontal="left" vertical="center" wrapText="1"/>
    </xf>
    <xf numFmtId="0" fontId="0" fillId="0" borderId="126" xfId="0" applyBorder="1" applyAlignment="1">
      <alignment horizontal="center"/>
    </xf>
    <xf numFmtId="0" fontId="126" fillId="3" borderId="126" xfId="20966" applyFont="1" applyFill="1" applyBorder="1" applyAlignment="1">
      <alignment horizontal="left" vertical="center" wrapText="1" indent="1"/>
    </xf>
    <xf numFmtId="0" fontId="126" fillId="3" borderId="123" xfId="0" applyFont="1" applyFill="1" applyBorder="1" applyAlignment="1">
      <alignment horizontal="left" vertical="center" wrapText="1" indent="1"/>
    </xf>
    <xf numFmtId="0" fontId="126" fillId="0" borderId="126" xfId="20966" applyFont="1" applyBorder="1" applyAlignment="1">
      <alignment horizontal="left" vertical="center" wrapText="1" indent="1"/>
    </xf>
    <xf numFmtId="0" fontId="126" fillId="0" borderId="123" xfId="0" applyFont="1" applyBorder="1" applyAlignment="1">
      <alignment horizontal="left" vertical="center" wrapText="1" indent="1"/>
    </xf>
    <xf numFmtId="0" fontId="126" fillId="0" borderId="124" xfId="0" applyFont="1" applyBorder="1" applyAlignment="1">
      <alignment horizontal="left" vertical="center" wrapText="1" indent="1"/>
    </xf>
    <xf numFmtId="0" fontId="127" fillId="0" borderId="126" xfId="20966" applyFont="1" applyBorder="1" applyAlignment="1">
      <alignment horizontal="left" vertical="center" wrapText="1"/>
    </xf>
    <xf numFmtId="0" fontId="127" fillId="0" borderId="126" xfId="0" applyFont="1" applyBorder="1" applyAlignment="1">
      <alignment vertical="center" wrapText="1"/>
    </xf>
    <xf numFmtId="0" fontId="129" fillId="0" borderId="126" xfId="20966" applyFont="1" applyBorder="1" applyAlignment="1">
      <alignment horizontal="center" vertical="center" wrapText="1"/>
    </xf>
    <xf numFmtId="0" fontId="127" fillId="3" borderId="126" xfId="20966" applyFont="1" applyFill="1" applyBorder="1" applyAlignment="1">
      <alignment horizontal="left" vertical="center" wrapText="1"/>
    </xf>
    <xf numFmtId="0" fontId="130" fillId="0" borderId="0" xfId="0" applyFont="1" applyAlignment="1">
      <alignment horizontal="justify"/>
    </xf>
    <xf numFmtId="0" fontId="127" fillId="0" borderId="126"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6" xfId="0" applyFont="1" applyBorder="1" applyAlignment="1">
      <alignment horizontal="center" vertical="center" wrapText="1"/>
    </xf>
    <xf numFmtId="0" fontId="0" fillId="0" borderId="126" xfId="0" applyBorder="1" applyAlignment="1">
      <alignment horizontal="center" vertical="center"/>
    </xf>
    <xf numFmtId="0" fontId="127" fillId="0" borderId="131" xfId="0" applyFont="1" applyBorder="1" applyAlignment="1">
      <alignment horizontal="justify" vertical="center" wrapText="1"/>
    </xf>
    <xf numFmtId="0" fontId="127" fillId="0" borderId="123" xfId="0" applyFont="1" applyBorder="1" applyAlignment="1">
      <alignment horizontal="justify" vertical="center" wrapText="1"/>
    </xf>
    <xf numFmtId="0" fontId="125" fillId="0" borderId="123" xfId="0" applyFont="1" applyBorder="1" applyAlignment="1">
      <alignment horizontal="justify" vertical="center" wrapText="1"/>
    </xf>
    <xf numFmtId="0" fontId="127" fillId="3" borderId="123" xfId="0" applyFont="1" applyFill="1" applyBorder="1" applyAlignment="1">
      <alignment horizontal="justify" vertical="center" wrapText="1"/>
    </xf>
    <xf numFmtId="0" fontId="127" fillId="0" borderId="124" xfId="0" applyFont="1" applyBorder="1" applyAlignment="1">
      <alignment horizontal="justify" vertical="center" wrapText="1"/>
    </xf>
    <xf numFmtId="0" fontId="127" fillId="0" borderId="125" xfId="0" applyFont="1" applyBorder="1" applyAlignment="1">
      <alignment horizontal="justify" vertical="center" wrapText="1"/>
    </xf>
    <xf numFmtId="0" fontId="125" fillId="0" borderId="123" xfId="0" applyFont="1" applyBorder="1" applyAlignment="1">
      <alignment vertical="center" wrapText="1"/>
    </xf>
    <xf numFmtId="0" fontId="126" fillId="0" borderId="123" xfId="0" applyFont="1" applyBorder="1" applyAlignment="1">
      <alignment horizontal="left" vertical="center" wrapText="1"/>
    </xf>
    <xf numFmtId="0" fontId="127" fillId="0" borderId="132" xfId="0" applyFont="1" applyBorder="1" applyAlignment="1">
      <alignment vertical="center" wrapText="1"/>
    </xf>
    <xf numFmtId="0" fontId="127" fillId="3" borderId="123" xfId="0" applyFont="1" applyFill="1" applyBorder="1" applyAlignment="1">
      <alignment vertical="center" wrapText="1"/>
    </xf>
    <xf numFmtId="0" fontId="105" fillId="0" borderId="129" xfId="0" applyFont="1" applyBorder="1" applyAlignment="1">
      <alignment vertical="center" wrapText="1"/>
    </xf>
    <xf numFmtId="0" fontId="2" fillId="0" borderId="129" xfId="0" applyFont="1" applyBorder="1" applyAlignment="1">
      <alignment horizontal="left" vertical="center" wrapText="1" indent="4"/>
    </xf>
    <xf numFmtId="0" fontId="45" fillId="0" borderId="129" xfId="0" applyFont="1" applyBorder="1" applyAlignment="1">
      <alignment vertical="center" wrapText="1"/>
    </xf>
    <xf numFmtId="0" fontId="2" fillId="0" borderId="126" xfId="0" applyFont="1" applyBorder="1" applyAlignment="1" applyProtection="1">
      <alignment horizontal="left" vertical="center" indent="11"/>
      <protection locked="0"/>
    </xf>
    <xf numFmtId="0" fontId="46" fillId="0" borderId="126" xfId="0" applyFont="1" applyBorder="1" applyAlignment="1" applyProtection="1">
      <alignment horizontal="left" vertical="center" indent="17"/>
      <protection locked="0"/>
    </xf>
    <xf numFmtId="0" fontId="112" fillId="0" borderId="126" xfId="0" applyFont="1" applyBorder="1" applyAlignment="1">
      <alignment vertical="center"/>
    </xf>
    <xf numFmtId="0" fontId="96" fillId="0" borderId="126" xfId="0" applyFont="1" applyBorder="1" applyAlignment="1">
      <alignment vertical="center" wrapText="1"/>
    </xf>
    <xf numFmtId="0" fontId="97" fillId="0" borderId="129" xfId="0" applyFont="1" applyBorder="1" applyAlignment="1">
      <alignment horizontal="left" vertical="center" wrapText="1"/>
    </xf>
    <xf numFmtId="0" fontId="2" fillId="0" borderId="129" xfId="0" applyFont="1" applyBorder="1" applyAlignment="1">
      <alignment horizontal="left" vertical="center" wrapText="1"/>
    </xf>
    <xf numFmtId="193" fontId="95" fillId="0" borderId="0" xfId="0" applyNumberFormat="1" applyFont="1" applyAlignment="1">
      <alignment horizontal="right"/>
    </xf>
    <xf numFmtId="43" fontId="84" fillId="0" borderId="80" xfId="7" applyFont="1" applyFill="1" applyBorder="1" applyAlignment="1">
      <alignment horizontal="center" vertical="center"/>
    </xf>
    <xf numFmtId="43" fontId="84" fillId="0" borderId="126" xfId="7" applyFont="1" applyFill="1" applyBorder="1" applyAlignment="1">
      <alignment horizontal="center" vertical="center"/>
    </xf>
    <xf numFmtId="0" fontId="126" fillId="3" borderId="124" xfId="0" applyFont="1" applyFill="1" applyBorder="1" applyAlignment="1">
      <alignment horizontal="left" vertical="center" wrapText="1" indent="1"/>
    </xf>
    <xf numFmtId="0" fontId="126" fillId="3" borderId="126" xfId="0" applyFont="1" applyFill="1" applyBorder="1" applyAlignment="1">
      <alignment horizontal="left" vertical="center" wrapText="1" indent="1"/>
    </xf>
    <xf numFmtId="167" fontId="84" fillId="0" borderId="126" xfId="0" applyNumberFormat="1" applyFont="1" applyBorder="1" applyAlignment="1">
      <alignment horizontal="center"/>
    </xf>
    <xf numFmtId="0" fontId="84" fillId="0" borderId="126" xfId="0" applyFont="1" applyBorder="1"/>
    <xf numFmtId="0" fontId="126" fillId="0" borderId="126" xfId="0" applyFont="1" applyBorder="1" applyAlignment="1">
      <alignment horizontal="left" vertical="center" wrapText="1" indent="1"/>
    </xf>
    <xf numFmtId="0" fontId="127" fillId="3" borderId="126" xfId="0" applyFont="1" applyFill="1" applyBorder="1" applyAlignment="1">
      <alignment horizontal="left" vertical="center" wrapText="1"/>
    </xf>
    <xf numFmtId="0" fontId="128" fillId="3" borderId="126" xfId="0" applyFont="1" applyFill="1" applyBorder="1" applyAlignment="1">
      <alignment horizontal="left" vertical="center" wrapText="1" indent="1"/>
    </xf>
    <xf numFmtId="0" fontId="130" fillId="0" borderId="126" xfId="0" applyFont="1" applyBorder="1" applyAlignment="1">
      <alignment horizontal="justify"/>
    </xf>
    <xf numFmtId="167" fontId="86" fillId="0" borderId="126" xfId="0" applyNumberFormat="1" applyFont="1" applyBorder="1" applyAlignment="1">
      <alignment horizontal="center"/>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6" xfId="0" applyFont="1" applyBorder="1"/>
    <xf numFmtId="49" fontId="119" fillId="0" borderId="126" xfId="5" applyNumberFormat="1" applyFont="1" applyBorder="1" applyAlignment="1" applyProtection="1">
      <alignment horizontal="right" vertical="center"/>
      <protection locked="0"/>
    </xf>
    <xf numFmtId="0" fontId="118" fillId="3" borderId="126" xfId="13" applyFont="1" applyFill="1" applyBorder="1" applyAlignment="1" applyProtection="1">
      <alignment horizontal="left" vertical="center" wrapText="1"/>
      <protection locked="0"/>
    </xf>
    <xf numFmtId="49" fontId="118" fillId="3" borderId="126" xfId="5" applyNumberFormat="1" applyFont="1" applyFill="1" applyBorder="1" applyAlignment="1" applyProtection="1">
      <alignment horizontal="right" vertical="center"/>
      <protection locked="0"/>
    </xf>
    <xf numFmtId="0" fontId="118" fillId="0" borderId="126" xfId="13" applyFont="1" applyBorder="1" applyAlignment="1" applyProtection="1">
      <alignment horizontal="left" vertical="center" wrapText="1"/>
      <protection locked="0"/>
    </xf>
    <xf numFmtId="49" fontId="118" fillId="0" borderId="126" xfId="5" applyNumberFormat="1" applyFont="1" applyBorder="1" applyAlignment="1" applyProtection="1">
      <alignment horizontal="right" vertical="center"/>
      <protection locked="0"/>
    </xf>
    <xf numFmtId="0" fontId="120" fillId="0" borderId="126" xfId="13" applyFont="1" applyBorder="1" applyAlignment="1" applyProtection="1">
      <alignment horizontal="left" vertical="center" wrapText="1"/>
      <protection locked="0"/>
    </xf>
    <xf numFmtId="0" fontId="117" fillId="0" borderId="126"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6" xfId="20965" applyFont="1" applyFill="1" applyBorder="1"/>
    <xf numFmtId="0" fontId="113" fillId="0" borderId="126" xfId="0" applyFont="1" applyBorder="1"/>
    <xf numFmtId="0" fontId="113" fillId="0" borderId="126" xfId="0" applyFont="1" applyBorder="1" applyAlignment="1">
      <alignment horizontal="left" indent="8"/>
    </xf>
    <xf numFmtId="0" fontId="113" fillId="0" borderId="126" xfId="0" applyFont="1" applyBorder="1" applyAlignment="1">
      <alignment wrapText="1"/>
    </xf>
    <xf numFmtId="0" fontId="117" fillId="0" borderId="0" xfId="0" applyFont="1"/>
    <xf numFmtId="0" fontId="116" fillId="0" borderId="126" xfId="0" applyFont="1" applyBorder="1"/>
    <xf numFmtId="49" fontId="119" fillId="0" borderId="126" xfId="5" applyNumberFormat="1" applyFont="1" applyBorder="1" applyAlignment="1" applyProtection="1">
      <alignment horizontal="right" vertical="center" wrapText="1"/>
      <protection locked="0"/>
    </xf>
    <xf numFmtId="49" fontId="118" fillId="3" borderId="126" xfId="5" applyNumberFormat="1" applyFont="1" applyFill="1" applyBorder="1" applyAlignment="1" applyProtection="1">
      <alignment horizontal="right" vertical="center" wrapText="1"/>
      <protection locked="0"/>
    </xf>
    <xf numFmtId="49" fontId="118" fillId="0" borderId="126" xfId="5" applyNumberFormat="1" applyFont="1" applyBorder="1" applyAlignment="1" applyProtection="1">
      <alignment horizontal="right" vertical="center" wrapText="1"/>
      <protection locked="0"/>
    </xf>
    <xf numFmtId="0" fontId="113" fillId="0" borderId="126"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126"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6" xfId="0" applyFont="1" applyBorder="1" applyAlignment="1">
      <alignment horizontal="left" vertical="center" wrapText="1"/>
    </xf>
    <xf numFmtId="0" fontId="116" fillId="0" borderId="126" xfId="0" applyFont="1" applyBorder="1" applyAlignment="1">
      <alignment horizontal="left" wrapText="1" indent="1"/>
    </xf>
    <xf numFmtId="0" fontId="116" fillId="0" borderId="126" xfId="0" applyFont="1" applyBorder="1" applyAlignment="1">
      <alignment horizontal="left" vertical="center" indent="1"/>
    </xf>
    <xf numFmtId="0" fontId="114" fillId="0" borderId="126" xfId="0" applyFont="1" applyBorder="1"/>
    <xf numFmtId="0" fontId="113" fillId="0" borderId="126" xfId="0" applyFont="1" applyBorder="1" applyAlignment="1">
      <alignment horizontal="left" wrapText="1" indent="1"/>
    </xf>
    <xf numFmtId="0" fontId="113" fillId="0" borderId="126" xfId="0" applyFont="1" applyBorder="1" applyAlignment="1">
      <alignment horizontal="left" indent="1"/>
    </xf>
    <xf numFmtId="0" fontId="113" fillId="0" borderId="126" xfId="0" applyFont="1" applyBorder="1" applyAlignment="1">
      <alignment horizontal="left" wrapText="1" indent="4"/>
    </xf>
    <xf numFmtId="0" fontId="113" fillId="0" borderId="126" xfId="0" applyFont="1" applyBorder="1" applyAlignment="1">
      <alignment horizontal="left" indent="3"/>
    </xf>
    <xf numFmtId="0" fontId="116" fillId="0" borderId="126" xfId="0" applyFont="1" applyBorder="1" applyAlignment="1">
      <alignment horizontal="left" indent="1"/>
    </xf>
    <xf numFmtId="0" fontId="114" fillId="78" borderId="126" xfId="0" applyFont="1" applyFill="1" applyBorder="1"/>
    <xf numFmtId="0" fontId="117" fillId="0" borderId="7" xfId="0" applyFont="1" applyBorder="1"/>
    <xf numFmtId="0" fontId="114" fillId="0" borderId="126" xfId="0" applyFont="1" applyBorder="1" applyAlignment="1">
      <alignment horizontal="left" wrapText="1" indent="2"/>
    </xf>
    <xf numFmtId="0" fontId="114" fillId="0" borderId="126" xfId="0" applyFont="1" applyBorder="1" applyAlignment="1">
      <alignment horizontal="left" wrapText="1"/>
    </xf>
    <xf numFmtId="0" fontId="113" fillId="0" borderId="126"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5" xfId="0" applyFont="1" applyBorder="1" applyAlignment="1">
      <alignment horizontal="center" vertical="center" wrapText="1"/>
    </xf>
    <xf numFmtId="0" fontId="113" fillId="0" borderId="129" xfId="0" applyFont="1" applyBorder="1" applyAlignment="1">
      <alignment horizontal="center" vertical="center" wrapText="1"/>
    </xf>
    <xf numFmtId="0" fontId="113" fillId="0" borderId="106" xfId="0" applyFont="1" applyBorder="1" applyAlignment="1">
      <alignment horizontal="center" vertical="center" wrapText="1"/>
    </xf>
    <xf numFmtId="0" fontId="113" fillId="0" borderId="23" xfId="0" applyFont="1" applyBorder="1"/>
    <xf numFmtId="0" fontId="113" fillId="0" borderId="22" xfId="0" applyFont="1" applyBorder="1"/>
    <xf numFmtId="0" fontId="113" fillId="0" borderId="25" xfId="0" applyFont="1" applyBorder="1"/>
    <xf numFmtId="49" fontId="113" fillId="0" borderId="21" xfId="0" applyNumberFormat="1" applyFont="1" applyBorder="1" applyAlignment="1">
      <alignment horizontal="left" wrapText="1" inden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0" fontId="113" fillId="0" borderId="81" xfId="0" applyFont="1" applyBorder="1"/>
    <xf numFmtId="0" fontId="113" fillId="0" borderId="129" xfId="0" applyFont="1" applyBorder="1"/>
    <xf numFmtId="49" fontId="113" fillId="0" borderId="18" xfId="0" applyNumberFormat="1" applyFont="1" applyBorder="1" applyAlignment="1">
      <alignment horizontal="left" wrapText="1" indent="1"/>
    </xf>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6"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6"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1" xfId="0" applyFont="1" applyBorder="1" applyAlignment="1">
      <alignment horizontal="left" vertical="center" wrapText="1" indent="1" readingOrder="1"/>
    </xf>
    <xf numFmtId="0" fontId="134" fillId="0" borderId="126" xfId="0" applyFont="1" applyBorder="1" applyAlignment="1">
      <alignment horizontal="left" indent="3"/>
    </xf>
    <xf numFmtId="0" fontId="116" fillId="0" borderId="126" xfId="0" applyFont="1" applyBorder="1" applyAlignment="1">
      <alignment vertical="center" wrapText="1" readingOrder="1"/>
    </xf>
    <xf numFmtId="0" fontId="134" fillId="0" borderId="126" xfId="0" applyFont="1" applyBorder="1" applyAlignment="1">
      <alignment horizontal="left" indent="2"/>
    </xf>
    <xf numFmtId="0" fontId="113" fillId="0" borderId="122" xfId="0" applyFont="1" applyBorder="1" applyAlignment="1">
      <alignment vertical="center" wrapText="1" readingOrder="1"/>
    </xf>
    <xf numFmtId="0" fontId="134" fillId="0" borderId="130" xfId="0" applyFont="1" applyBorder="1" applyAlignment="1">
      <alignment horizontal="left" indent="2"/>
    </xf>
    <xf numFmtId="0" fontId="113" fillId="0" borderId="121" xfId="0" applyFont="1" applyBorder="1" applyAlignment="1">
      <alignment vertical="center" wrapText="1" readingOrder="1"/>
    </xf>
    <xf numFmtId="0" fontId="113" fillId="0" borderId="120"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6"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6"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87" xfId="0" applyNumberFormat="1" applyFont="1" applyFill="1" applyBorder="1" applyAlignment="1" applyProtection="1">
      <alignment vertical="center"/>
      <protection locked="0"/>
    </xf>
    <xf numFmtId="193" fontId="87" fillId="2" borderId="130"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19" xfId="20962" applyNumberFormat="1" applyFont="1" applyBorder="1" applyAlignment="1" applyProtection="1">
      <alignment vertical="center" wrapText="1"/>
      <protection locked="0"/>
    </xf>
    <xf numFmtId="10" fontId="85" fillId="0" borderId="0" xfId="20962" applyNumberFormat="1" applyFont="1"/>
    <xf numFmtId="10" fontId="84" fillId="0" borderId="18" xfId="20962" applyNumberFormat="1" applyFont="1" applyBorder="1" applyAlignment="1" applyProtection="1">
      <alignment vertical="center" wrapText="1"/>
      <protection locked="0"/>
    </xf>
    <xf numFmtId="10" fontId="84" fillId="0" borderId="126"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10" fontId="2" fillId="37" borderId="0" xfId="20962" applyNumberFormat="1" applyFont="1" applyFill="1"/>
    <xf numFmtId="10" fontId="2" fillId="37" borderId="95" xfId="20962" applyNumberFormat="1" applyFont="1" applyFill="1" applyBorder="1"/>
    <xf numFmtId="10" fontId="2" fillId="37" borderId="63"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19" xfId="20962" applyNumberFormat="1" applyFont="1" applyFill="1" applyBorder="1" applyAlignment="1" applyProtection="1">
      <alignment vertical="center"/>
      <protection locked="0"/>
    </xf>
    <xf numFmtId="10" fontId="87" fillId="2" borderId="18" xfId="20962" applyNumberFormat="1" applyFont="1" applyFill="1" applyBorder="1" applyAlignment="1" applyProtection="1">
      <alignment vertical="center"/>
      <protection locked="0"/>
    </xf>
    <xf numFmtId="10" fontId="87" fillId="2" borderId="126"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45" fillId="0" borderId="3" xfId="20962" applyNumberFormat="1" applyFont="1" applyBorder="1" applyAlignment="1" applyProtection="1">
      <alignment horizontal="center" vertical="center" wrapText="1"/>
      <protection locked="0"/>
    </xf>
    <xf numFmtId="10" fontId="84" fillId="0" borderId="3" xfId="20962" applyNumberFormat="1" applyFont="1" applyBorder="1" applyAlignment="1" applyProtection="1">
      <alignment horizontal="center" vertical="center" wrapText="1"/>
      <protection locked="0"/>
    </xf>
    <xf numFmtId="10" fontId="84" fillId="0" borderId="19" xfId="20962" applyNumberFormat="1" applyFont="1" applyBorder="1" applyAlignment="1" applyProtection="1">
      <alignment horizontal="center" vertical="center" wrapText="1"/>
      <protection locked="0"/>
    </xf>
    <xf numFmtId="10" fontId="84" fillId="0" borderId="18" xfId="20962" applyNumberFormat="1" applyFont="1" applyBorder="1" applyAlignment="1" applyProtection="1">
      <alignment horizontal="center" vertical="center" wrapText="1"/>
      <protection locked="0"/>
    </xf>
    <xf numFmtId="10" fontId="84" fillId="0" borderId="126" xfId="20962" applyNumberFormat="1" applyFont="1" applyBorder="1" applyAlignment="1" applyProtection="1">
      <alignment horizontal="center" vertical="center" wrapText="1"/>
      <protection locked="0"/>
    </xf>
    <xf numFmtId="10" fontId="84" fillId="0" borderId="81" xfId="20962" applyNumberFormat="1" applyFont="1" applyBorder="1" applyAlignment="1" applyProtection="1">
      <alignment horizontal="center" vertical="center" wrapText="1"/>
      <protection locked="0"/>
    </xf>
    <xf numFmtId="10" fontId="2" fillId="2" borderId="96" xfId="20962" applyNumberFormat="1" applyFont="1" applyFill="1" applyBorder="1" applyAlignment="1" applyProtection="1">
      <alignment vertical="center"/>
      <protection locked="0"/>
    </xf>
    <xf numFmtId="10" fontId="87" fillId="2" borderId="96" xfId="20962" applyNumberFormat="1" applyFont="1" applyFill="1" applyBorder="1" applyAlignment="1" applyProtection="1">
      <alignment vertical="center"/>
      <protection locked="0"/>
    </xf>
    <xf numFmtId="10" fontId="87" fillId="2" borderId="90" xfId="20962" applyNumberFormat="1" applyFont="1" applyFill="1" applyBorder="1" applyAlignment="1" applyProtection="1">
      <alignment vertical="center"/>
      <protection locked="0"/>
    </xf>
    <xf numFmtId="10" fontId="87" fillId="2" borderId="87" xfId="20962" applyNumberFormat="1" applyFont="1" applyFill="1" applyBorder="1" applyAlignment="1" applyProtection="1">
      <alignment vertical="center"/>
      <protection locked="0"/>
    </xf>
    <xf numFmtId="10" fontId="87" fillId="2" borderId="130" xfId="20962" applyNumberFormat="1" applyFont="1" applyFill="1" applyBorder="1" applyAlignment="1" applyProtection="1">
      <alignment vertical="center"/>
      <protection locked="0"/>
    </xf>
    <xf numFmtId="10" fontId="2" fillId="2" borderId="22"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7" fillId="2" borderId="23" xfId="20962" applyNumberFormat="1" applyFont="1" applyFill="1" applyBorder="1" applyAlignment="1" applyProtection="1">
      <alignment vertical="center"/>
      <protection locked="0"/>
    </xf>
    <xf numFmtId="10" fontId="87" fillId="2" borderId="21" xfId="20962" applyNumberFormat="1" applyFont="1" applyFill="1" applyBorder="1" applyAlignment="1" applyProtection="1">
      <alignment vertical="center"/>
      <protection locked="0"/>
    </xf>
    <xf numFmtId="164" fontId="0" fillId="0" borderId="113" xfId="7" applyNumberFormat="1" applyFont="1" applyBorder="1"/>
    <xf numFmtId="164" fontId="0" fillId="36" borderId="113" xfId="7" applyNumberFormat="1" applyFont="1" applyFill="1" applyBorder="1"/>
    <xf numFmtId="164" fontId="0" fillId="0" borderId="113" xfId="7" applyNumberFormat="1" applyFont="1" applyBorder="1" applyAlignment="1">
      <alignment vertical="center"/>
    </xf>
    <xf numFmtId="164" fontId="0" fillId="36" borderId="113" xfId="7" applyNumberFormat="1" applyFont="1" applyFill="1" applyBorder="1" applyAlignment="1">
      <alignment vertical="center"/>
    </xf>
    <xf numFmtId="164" fontId="0" fillId="0" borderId="126" xfId="7" applyNumberFormat="1" applyFont="1" applyBorder="1"/>
    <xf numFmtId="164" fontId="0" fillId="36" borderId="126" xfId="7" applyNumberFormat="1" applyFont="1" applyFill="1" applyBorder="1"/>
    <xf numFmtId="164" fontId="95" fillId="0" borderId="126" xfId="7" applyNumberFormat="1" applyFont="1" applyBorder="1" applyAlignment="1">
      <alignment horizontal="right"/>
    </xf>
    <xf numFmtId="164" fontId="95" fillId="36" borderId="126" xfId="7" applyNumberFormat="1" applyFont="1" applyFill="1" applyBorder="1" applyAlignment="1">
      <alignment horizontal="right"/>
    </xf>
    <xf numFmtId="164" fontId="95" fillId="36" borderId="81" xfId="7" applyNumberFormat="1" applyFont="1" applyFill="1" applyBorder="1" applyAlignment="1">
      <alignment horizontal="right"/>
    </xf>
    <xf numFmtId="164" fontId="104" fillId="36" borderId="98" xfId="7" applyNumberFormat="1" applyFont="1" applyFill="1" applyBorder="1" applyAlignment="1">
      <alignment vertical="center" wrapText="1"/>
    </xf>
    <xf numFmtId="164" fontId="104" fillId="36" borderId="99" xfId="7" applyNumberFormat="1" applyFont="1" applyFill="1" applyBorder="1" applyAlignment="1">
      <alignment vertical="center" wrapText="1"/>
    </xf>
    <xf numFmtId="164" fontId="104" fillId="36" borderId="81" xfId="7" applyNumberFormat="1" applyFont="1" applyFill="1" applyBorder="1" applyAlignment="1">
      <alignment vertical="center" wrapText="1"/>
    </xf>
    <xf numFmtId="164" fontId="104" fillId="36" borderId="84" xfId="7" applyNumberFormat="1" applyFont="1" applyFill="1" applyBorder="1" applyAlignment="1">
      <alignment vertical="center" wrapText="1"/>
    </xf>
    <xf numFmtId="164" fontId="104" fillId="0" borderId="98" xfId="7" applyNumberFormat="1" applyFont="1" applyBorder="1" applyAlignment="1">
      <alignment vertical="center" wrapText="1"/>
    </xf>
    <xf numFmtId="164" fontId="104" fillId="0" borderId="99" xfId="7" applyNumberFormat="1" applyFont="1" applyBorder="1" applyAlignment="1">
      <alignment vertical="center" wrapText="1"/>
    </xf>
    <xf numFmtId="164" fontId="104" fillId="0" borderId="84" xfId="7" applyNumberFormat="1" applyFont="1" applyBorder="1" applyAlignment="1">
      <alignment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23"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9" fontId="84" fillId="0" borderId="20" xfId="20962" applyFont="1" applyBorder="1"/>
    <xf numFmtId="9" fontId="84" fillId="0" borderId="38" xfId="20962" applyFont="1" applyBorder="1"/>
    <xf numFmtId="43" fontId="3" fillId="0" borderId="81" xfId="7" applyFont="1" applyBorder="1" applyAlignment="1">
      <alignment horizontal="right" vertical="center" wrapText="1"/>
    </xf>
    <xf numFmtId="43" fontId="4" fillId="36" borderId="81" xfId="7" applyFont="1" applyFill="1" applyBorder="1" applyAlignment="1">
      <alignment horizontal="left" vertical="center" wrapText="1"/>
    </xf>
    <xf numFmtId="43" fontId="4" fillId="36" borderId="81" xfId="7" applyFont="1" applyFill="1" applyBorder="1" applyAlignment="1">
      <alignment horizontal="center" vertical="center" wrapText="1"/>
    </xf>
    <xf numFmtId="43" fontId="3" fillId="0" borderId="23" xfId="7" applyFont="1" applyBorder="1" applyAlignment="1">
      <alignment horizontal="right" vertical="center" wrapText="1"/>
    </xf>
    <xf numFmtId="43" fontId="84" fillId="0" borderId="31" xfId="7" applyFont="1" applyBorder="1" applyAlignment="1">
      <alignment horizontal="center" vertical="center"/>
    </xf>
    <xf numFmtId="43" fontId="84" fillId="0" borderId="11" xfId="7" applyFont="1" applyBorder="1" applyAlignment="1">
      <alignment horizontal="center" vertical="center"/>
    </xf>
    <xf numFmtId="43" fontId="88" fillId="0" borderId="11" xfId="7" applyFont="1" applyBorder="1" applyAlignment="1">
      <alignment horizontal="center" vertical="center"/>
    </xf>
    <xf numFmtId="43" fontId="84" fillId="0" borderId="12" xfId="7" applyFont="1" applyBorder="1" applyAlignment="1">
      <alignment horizontal="center" vertical="center"/>
    </xf>
    <xf numFmtId="43" fontId="86" fillId="0" borderId="13" xfId="7" applyFont="1" applyBorder="1" applyAlignment="1">
      <alignment horizontal="center" vertical="center"/>
    </xf>
    <xf numFmtId="43" fontId="84" fillId="0" borderId="14" xfId="7" applyFont="1" applyBorder="1" applyAlignment="1">
      <alignment horizontal="center" vertical="center"/>
    </xf>
    <xf numFmtId="43" fontId="88" fillId="0" borderId="12" xfId="7" applyFont="1" applyBorder="1" applyAlignment="1">
      <alignment vertical="center"/>
    </xf>
    <xf numFmtId="43" fontId="84" fillId="0" borderId="126" xfId="7" applyFont="1" applyBorder="1" applyAlignment="1">
      <alignment horizontal="center" vertical="center"/>
    </xf>
    <xf numFmtId="43" fontId="86" fillId="0" borderId="126" xfId="7" applyFont="1" applyBorder="1" applyAlignment="1">
      <alignment horizontal="center" vertical="center"/>
    </xf>
    <xf numFmtId="43" fontId="84" fillId="0" borderId="126" xfId="7" applyFont="1" applyBorder="1" applyAlignment="1">
      <alignment horizontal="center"/>
    </xf>
    <xf numFmtId="43" fontId="84" fillId="0" borderId="126" xfId="7" applyFont="1" applyBorder="1"/>
    <xf numFmtId="43" fontId="84" fillId="0" borderId="18" xfId="7" applyFont="1" applyBorder="1"/>
    <xf numFmtId="43" fontId="84" fillId="0" borderId="3" xfId="7" applyFont="1" applyBorder="1"/>
    <xf numFmtId="43" fontId="84" fillId="0" borderId="19" xfId="7" applyFont="1" applyBorder="1"/>
    <xf numFmtId="43" fontId="84" fillId="0" borderId="20" xfId="7" applyFont="1" applyBorder="1"/>
    <xf numFmtId="164" fontId="9" fillId="37" borderId="0" xfId="7" applyNumberFormat="1" applyFont="1" applyFill="1"/>
    <xf numFmtId="164" fontId="3" fillId="0" borderId="85" xfId="7" applyNumberFormat="1" applyFont="1" applyBorder="1" applyAlignment="1">
      <alignment vertical="center"/>
    </xf>
    <xf numFmtId="164" fontId="3" fillId="0" borderId="64" xfId="7" applyNumberFormat="1" applyFont="1" applyBorder="1" applyAlignment="1">
      <alignment vertical="center"/>
    </xf>
    <xf numFmtId="164" fontId="3" fillId="3" borderId="83" xfId="7" applyNumberFormat="1" applyFont="1" applyFill="1" applyBorder="1" applyAlignment="1">
      <alignment vertical="center"/>
    </xf>
    <xf numFmtId="164" fontId="3" fillId="3" borderId="84" xfId="7" applyNumberFormat="1" applyFont="1" applyFill="1" applyBorder="1" applyAlignment="1">
      <alignment vertical="center"/>
    </xf>
    <xf numFmtId="164" fontId="3" fillId="0" borderId="80" xfId="7" applyNumberFormat="1" applyFont="1" applyBorder="1" applyAlignment="1">
      <alignment vertical="center"/>
    </xf>
    <xf numFmtId="164" fontId="3" fillId="0" borderId="86" xfId="7" applyNumberFormat="1" applyFont="1" applyBorder="1" applyAlignment="1">
      <alignment vertical="center"/>
    </xf>
    <xf numFmtId="164" fontId="3" fillId="0" borderId="81" xfId="7" applyNumberFormat="1" applyFont="1" applyBorder="1" applyAlignment="1">
      <alignment vertical="center"/>
    </xf>
    <xf numFmtId="164" fontId="3" fillId="0" borderId="22" xfId="7" applyNumberFormat="1" applyFont="1" applyBorder="1" applyAlignment="1">
      <alignment vertical="center"/>
    </xf>
    <xf numFmtId="164" fontId="3" fillId="0" borderId="24" xfId="7" applyNumberFormat="1" applyFont="1" applyBorder="1" applyAlignment="1">
      <alignment vertical="center"/>
    </xf>
    <xf numFmtId="164" fontId="3" fillId="0" borderId="23" xfId="7" applyNumberFormat="1" applyFont="1" applyBorder="1" applyAlignment="1">
      <alignment vertical="center"/>
    </xf>
    <xf numFmtId="164" fontId="3" fillId="0" borderId="26" xfId="7" applyNumberFormat="1" applyFont="1" applyBorder="1" applyAlignment="1">
      <alignment vertical="center"/>
    </xf>
    <xf numFmtId="43" fontId="3" fillId="0" borderId="26" xfId="7" applyFont="1" applyBorder="1" applyAlignment="1">
      <alignment vertical="center"/>
    </xf>
    <xf numFmtId="43" fontId="3" fillId="0" borderId="17" xfId="0" applyNumberFormat="1" applyFont="1" applyBorder="1" applyAlignment="1">
      <alignment vertical="center"/>
    </xf>
    <xf numFmtId="164" fontId="3" fillId="0" borderId="105" xfId="7" applyNumberFormat="1" applyFont="1" applyBorder="1" applyAlignment="1">
      <alignment vertical="center"/>
    </xf>
    <xf numFmtId="43" fontId="3" fillId="0" borderId="105" xfId="7" applyFont="1" applyBorder="1" applyAlignment="1">
      <alignment vertical="center"/>
    </xf>
    <xf numFmtId="43" fontId="3" fillId="0" borderId="90" xfId="7" applyFont="1" applyBorder="1" applyAlignment="1">
      <alignment vertical="center"/>
    </xf>
    <xf numFmtId="10" fontId="3" fillId="0" borderId="93" xfId="20962" applyNumberFormat="1" applyFont="1" applyBorder="1" applyAlignment="1">
      <alignment vertical="center"/>
    </xf>
    <xf numFmtId="165" fontId="3" fillId="0" borderId="93" xfId="20962" applyNumberFormat="1" applyFont="1" applyBorder="1" applyAlignment="1">
      <alignment vertical="center"/>
    </xf>
    <xf numFmtId="165" fontId="3" fillId="0" borderId="94" xfId="20962" applyNumberFormat="1" applyFont="1" applyBorder="1" applyAlignment="1">
      <alignment vertical="center"/>
    </xf>
    <xf numFmtId="10" fontId="106" fillId="0" borderId="98" xfId="20962" applyNumberFormat="1" applyFont="1" applyFill="1" applyBorder="1" applyAlignment="1" applyProtection="1">
      <alignment horizontal="right" vertical="center"/>
      <protection locked="0"/>
    </xf>
    <xf numFmtId="164" fontId="117" fillId="0" borderId="126" xfId="7" applyNumberFormat="1" applyFont="1" applyBorder="1"/>
    <xf numFmtId="43" fontId="113" fillId="0" borderId="126" xfId="7" applyFont="1" applyBorder="1"/>
    <xf numFmtId="43" fontId="116" fillId="0" borderId="126" xfId="7" applyFont="1" applyBorder="1"/>
    <xf numFmtId="164" fontId="114" fillId="0" borderId="126" xfId="7" applyNumberFormat="1" applyFont="1" applyBorder="1"/>
    <xf numFmtId="164" fontId="116" fillId="0" borderId="126" xfId="7" applyNumberFormat="1" applyFont="1" applyBorder="1"/>
    <xf numFmtId="164" fontId="113" fillId="0" borderId="126" xfId="7" applyNumberFormat="1" applyFont="1" applyBorder="1"/>
    <xf numFmtId="164" fontId="113" fillId="0" borderId="126" xfId="7" applyNumberFormat="1" applyFont="1" applyBorder="1" applyAlignment="1">
      <alignment horizontal="left" indent="1"/>
    </xf>
    <xf numFmtId="164" fontId="116" fillId="76" borderId="126" xfId="7" applyNumberFormat="1" applyFont="1" applyFill="1" applyBorder="1"/>
    <xf numFmtId="164" fontId="116" fillId="0" borderId="18" xfId="7" applyNumberFormat="1" applyFont="1" applyBorder="1"/>
    <xf numFmtId="164" fontId="113" fillId="0" borderId="81" xfId="7" applyNumberFormat="1" applyFont="1" applyBorder="1"/>
    <xf numFmtId="164" fontId="113" fillId="0" borderId="129"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Border="1" applyAlignment="1">
      <alignment horizontal="left" indent="3"/>
    </xf>
    <xf numFmtId="164" fontId="113" fillId="79" borderId="18" xfId="7" applyNumberFormat="1" applyFont="1" applyFill="1" applyBorder="1"/>
    <xf numFmtId="164" fontId="113" fillId="79" borderId="126" xfId="7" applyNumberFormat="1" applyFont="1" applyFill="1" applyBorder="1"/>
    <xf numFmtId="164" fontId="113" fillId="79" borderId="81" xfId="7" applyNumberFormat="1" applyFont="1" applyFill="1" applyBorder="1"/>
    <xf numFmtId="164" fontId="113" fillId="79" borderId="129" xfId="7" applyNumberFormat="1" applyFont="1" applyFill="1" applyBorder="1"/>
    <xf numFmtId="164" fontId="113" fillId="0" borderId="18" xfId="7" applyNumberFormat="1" applyFont="1" applyBorder="1" applyAlignment="1">
      <alignment horizontal="left" vertical="top" wrapText="1" indent="2"/>
    </xf>
    <xf numFmtId="164" fontId="113" fillId="0" borderId="18" xfId="7" applyNumberFormat="1" applyFont="1" applyBorder="1" applyAlignment="1">
      <alignment horizontal="left" wrapText="1" indent="3"/>
    </xf>
    <xf numFmtId="164" fontId="113" fillId="0" borderId="18" xfId="7" applyNumberFormat="1" applyFont="1" applyBorder="1" applyAlignment="1">
      <alignment horizontal="left" wrapText="1" indent="2"/>
    </xf>
    <xf numFmtId="164" fontId="113" fillId="0" borderId="126" xfId="7" applyNumberFormat="1" applyFont="1" applyBorder="1" applyAlignment="1">
      <alignment horizontal="left" vertical="center" wrapText="1"/>
    </xf>
    <xf numFmtId="164" fontId="113" fillId="0" borderId="126" xfId="7" applyNumberFormat="1" applyFont="1" applyBorder="1" applyAlignment="1">
      <alignment horizontal="center" vertical="center" wrapText="1"/>
    </xf>
    <xf numFmtId="164" fontId="113" fillId="0" borderId="126" xfId="7" applyNumberFormat="1" applyFont="1" applyBorder="1" applyAlignment="1">
      <alignment horizontal="center" vertical="center"/>
    </xf>
    <xf numFmtId="164" fontId="116" fillId="0" borderId="126" xfId="7" applyNumberFormat="1" applyFont="1" applyBorder="1" applyAlignment="1">
      <alignment horizontal="left" vertical="center" wrapText="1"/>
    </xf>
    <xf numFmtId="164" fontId="118" fillId="0" borderId="126" xfId="7" applyNumberFormat="1" applyFont="1" applyBorder="1"/>
    <xf numFmtId="164" fontId="118" fillId="0" borderId="130" xfId="7" applyNumberFormat="1" applyFont="1" applyBorder="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4" xfId="0" applyFont="1" applyBorder="1" applyAlignment="1">
      <alignment horizontal="center" vertical="center"/>
    </xf>
    <xf numFmtId="0" fontId="94" fillId="0" borderId="30" xfId="0" applyFont="1" applyBorder="1" applyAlignment="1">
      <alignment horizontal="center" vertical="center"/>
    </xf>
    <xf numFmtId="0" fontId="94" fillId="0" borderId="135" xfId="0" applyFont="1" applyBorder="1" applyAlignment="1">
      <alignment horizontal="center" vertical="center"/>
    </xf>
    <xf numFmtId="0" fontId="135" fillId="0" borderId="134" xfId="0" applyFont="1" applyBorder="1" applyAlignment="1">
      <alignment horizontal="center"/>
    </xf>
    <xf numFmtId="0" fontId="135" fillId="0" borderId="30" xfId="0" applyFont="1" applyBorder="1" applyAlignment="1">
      <alignment horizontal="center"/>
    </xf>
    <xf numFmtId="0" fontId="135" fillId="0" borderId="135" xfId="0" applyFont="1" applyBorder="1" applyAlignment="1">
      <alignment horizontal="center"/>
    </xf>
    <xf numFmtId="164" fontId="0" fillId="0" borderId="127" xfId="7" applyNumberFormat="1"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0" fontId="0" fillId="0" borderId="113" xfId="0" applyBorder="1" applyAlignment="1">
      <alignment horizontal="center" vertical="center"/>
    </xf>
    <xf numFmtId="0" fontId="122" fillId="0" borderId="114"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164" fontId="0" fillId="0" borderId="115" xfId="7" applyNumberFormat="1" applyFont="1" applyBorder="1" applyAlignment="1">
      <alignment horizont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0"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6" xfId="0" applyBorder="1" applyAlignment="1">
      <alignment horizontal="center" vertical="center"/>
    </xf>
    <xf numFmtId="0" fontId="0" fillId="0" borderId="126"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3" xfId="0" applyFont="1" applyBorder="1" applyAlignment="1">
      <alignment horizontal="left" vertical="center" wrapText="1"/>
    </xf>
    <xf numFmtId="0" fontId="116" fillId="0" borderId="104" xfId="0" applyFont="1" applyBorder="1" applyAlignment="1">
      <alignment horizontal="left" vertical="center" wrapText="1"/>
    </xf>
    <xf numFmtId="0" fontId="116" fillId="0" borderId="108"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1" xfId="0" applyFont="1" applyBorder="1" applyAlignment="1">
      <alignment horizontal="left" vertical="center" wrapText="1"/>
    </xf>
    <xf numFmtId="0" fontId="116" fillId="0" borderId="112" xfId="0" applyFont="1" applyBorder="1" applyAlignment="1">
      <alignment horizontal="left" vertical="center" wrapText="1"/>
    </xf>
    <xf numFmtId="0" fontId="117" fillId="0" borderId="105" xfId="0" applyFont="1" applyBorder="1" applyAlignment="1">
      <alignment horizontal="center" vertical="center" wrapText="1"/>
    </xf>
    <xf numFmtId="0" fontId="117" fillId="0" borderId="106"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10"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6" xfId="0" applyFont="1" applyBorder="1" applyAlignment="1">
      <alignment horizontal="center" vertical="center" wrapText="1"/>
    </xf>
    <xf numFmtId="0" fontId="121" fillId="0" borderId="126" xfId="0" applyFont="1" applyBorder="1" applyAlignment="1">
      <alignment horizontal="center" vertical="center"/>
    </xf>
    <xf numFmtId="0" fontId="121" fillId="0" borderId="105" xfId="0" applyFont="1" applyBorder="1" applyAlignment="1">
      <alignment horizontal="center" vertical="center"/>
    </xf>
    <xf numFmtId="0" fontId="121" fillId="0" borderId="107"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6" xfId="0" applyFont="1" applyBorder="1" applyAlignment="1">
      <alignment horizontal="center" vertical="center" wrapText="1"/>
    </xf>
    <xf numFmtId="0" fontId="113" fillId="0" borderId="129"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107"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28"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5" xfId="0" applyFont="1" applyBorder="1" applyAlignment="1">
      <alignment horizontal="left" vertical="top" wrapText="1"/>
    </xf>
    <xf numFmtId="0" fontId="116" fillId="0" borderId="102" xfId="0" applyFont="1" applyBorder="1" applyAlignment="1">
      <alignment horizontal="left" vertical="top" wrapText="1"/>
    </xf>
    <xf numFmtId="0" fontId="116" fillId="0" borderId="133" xfId="0" applyFont="1" applyBorder="1" applyAlignment="1">
      <alignment horizontal="left" vertical="top" wrapText="1"/>
    </xf>
    <xf numFmtId="0" fontId="116" fillId="0" borderId="87"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5" xfId="0" applyFont="1" applyBorder="1" applyAlignment="1">
      <alignment horizontal="center" vertical="top" wrapText="1"/>
    </xf>
    <xf numFmtId="0" fontId="113" fillId="0" borderId="106" xfId="0" applyFont="1" applyBorder="1" applyAlignment="1">
      <alignment horizontal="center" vertical="top" wrapText="1"/>
    </xf>
    <xf numFmtId="0" fontId="113" fillId="0" borderId="128" xfId="0" applyFont="1" applyBorder="1" applyAlignment="1">
      <alignment horizontal="center" vertical="top" wrapText="1"/>
    </xf>
    <xf numFmtId="0" fontId="113" fillId="0" borderId="129" xfId="0" applyFont="1" applyBorder="1" applyAlignment="1">
      <alignment horizontal="center" vertical="top" wrapText="1"/>
    </xf>
    <xf numFmtId="0" fontId="133" fillId="0" borderId="118" xfId="0" applyFont="1" applyBorder="1" applyAlignment="1">
      <alignment horizontal="left" vertical="top" wrapText="1"/>
    </xf>
    <xf numFmtId="0" fontId="133" fillId="0" borderId="119" xfId="0" applyFont="1" applyBorder="1" applyAlignment="1">
      <alignment horizontal="left" vertical="top" wrapText="1"/>
    </xf>
    <xf numFmtId="0" fontId="119" fillId="0" borderId="105" xfId="0" applyFont="1" applyBorder="1" applyAlignment="1">
      <alignment horizontal="center" vertical="center"/>
    </xf>
    <xf numFmtId="0" fontId="119" fillId="0" borderId="107"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6" xfId="0" applyFont="1" applyBorder="1" applyAlignment="1">
      <alignment horizontal="center" vertical="center" wrapText="1"/>
    </xf>
    <xf numFmtId="0" fontId="118" fillId="0" borderId="130"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Folder/Financial%20Department/NBG_REPORTING/Monthly/2023/01/IFRS/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09"/>
      <c r="B1" s="145" t="s">
        <v>222</v>
      </c>
      <c r="C1" s="109"/>
    </row>
    <row r="2" spans="1:3">
      <c r="A2" s="146">
        <v>1</v>
      </c>
      <c r="B2" s="257" t="s">
        <v>223</v>
      </c>
      <c r="C2" s="46" t="s">
        <v>713</v>
      </c>
    </row>
    <row r="3" spans="1:3">
      <c r="A3" s="146">
        <v>2</v>
      </c>
      <c r="B3" s="258" t="s">
        <v>219</v>
      </c>
      <c r="C3" s="46" t="s">
        <v>714</v>
      </c>
    </row>
    <row r="4" spans="1:3">
      <c r="A4" s="146">
        <v>3</v>
      </c>
      <c r="B4" s="259" t="s">
        <v>224</v>
      </c>
      <c r="C4" s="46" t="s">
        <v>715</v>
      </c>
    </row>
    <row r="5" spans="1:3">
      <c r="A5" s="147">
        <v>4</v>
      </c>
      <c r="B5" s="260" t="s">
        <v>220</v>
      </c>
      <c r="C5" s="46" t="s">
        <v>716</v>
      </c>
    </row>
    <row r="6" spans="1:3" s="148" customFormat="1" ht="45.75" customHeight="1">
      <c r="A6" s="662" t="s">
        <v>296</v>
      </c>
      <c r="B6" s="663"/>
      <c r="C6" s="663"/>
    </row>
    <row r="7" spans="1:3">
      <c r="A7" s="149" t="s">
        <v>29</v>
      </c>
      <c r="B7" s="145" t="s">
        <v>221</v>
      </c>
    </row>
    <row r="8" spans="1:3">
      <c r="A8" s="109">
        <v>1</v>
      </c>
      <c r="B8" s="180" t="s">
        <v>20</v>
      </c>
    </row>
    <row r="9" spans="1:3">
      <c r="A9" s="109">
        <v>2</v>
      </c>
      <c r="B9" s="181" t="s">
        <v>21</v>
      </c>
    </row>
    <row r="10" spans="1:3">
      <c r="A10" s="109">
        <v>3</v>
      </c>
      <c r="B10" s="181" t="s">
        <v>22</v>
      </c>
    </row>
    <row r="11" spans="1:3">
      <c r="A11" s="109">
        <v>4</v>
      </c>
      <c r="B11" s="181" t="s">
        <v>23</v>
      </c>
    </row>
    <row r="12" spans="1:3">
      <c r="A12" s="109">
        <v>5</v>
      </c>
      <c r="B12" s="181" t="s">
        <v>24</v>
      </c>
    </row>
    <row r="13" spans="1:3">
      <c r="A13" s="109">
        <v>6</v>
      </c>
      <c r="B13" s="182" t="s">
        <v>231</v>
      </c>
    </row>
    <row r="14" spans="1:3">
      <c r="A14" s="109">
        <v>7</v>
      </c>
      <c r="B14" s="181" t="s">
        <v>225</v>
      </c>
    </row>
    <row r="15" spans="1:3">
      <c r="A15" s="109">
        <v>8</v>
      </c>
      <c r="B15" s="181" t="s">
        <v>226</v>
      </c>
    </row>
    <row r="16" spans="1:3">
      <c r="A16" s="109">
        <v>9</v>
      </c>
      <c r="B16" s="181" t="s">
        <v>25</v>
      </c>
    </row>
    <row r="17" spans="1:2">
      <c r="A17" s="256" t="s">
        <v>295</v>
      </c>
      <c r="B17" s="255" t="s">
        <v>282</v>
      </c>
    </row>
    <row r="18" spans="1:2">
      <c r="A18" s="109">
        <v>10</v>
      </c>
      <c r="B18" s="181" t="s">
        <v>26</v>
      </c>
    </row>
    <row r="19" spans="1:2">
      <c r="A19" s="109">
        <v>11</v>
      </c>
      <c r="B19" s="182" t="s">
        <v>227</v>
      </c>
    </row>
    <row r="20" spans="1:2">
      <c r="A20" s="109">
        <v>12</v>
      </c>
      <c r="B20" s="182" t="s">
        <v>27</v>
      </c>
    </row>
    <row r="21" spans="1:2">
      <c r="A21" s="307">
        <v>13</v>
      </c>
      <c r="B21" s="308" t="s">
        <v>228</v>
      </c>
    </row>
    <row r="22" spans="1:2">
      <c r="A22" s="307">
        <v>14</v>
      </c>
      <c r="B22" s="309" t="s">
        <v>253</v>
      </c>
    </row>
    <row r="23" spans="1:2">
      <c r="A23" s="307">
        <v>15</v>
      </c>
      <c r="B23" s="310" t="s">
        <v>28</v>
      </c>
    </row>
    <row r="24" spans="1:2">
      <c r="A24" s="307">
        <v>15.1</v>
      </c>
      <c r="B24" s="311" t="s">
        <v>309</v>
      </c>
    </row>
    <row r="25" spans="1:2">
      <c r="A25" s="307">
        <v>16</v>
      </c>
      <c r="B25" s="311" t="s">
        <v>373</v>
      </c>
    </row>
    <row r="26" spans="1:2">
      <c r="A26" s="307">
        <v>17</v>
      </c>
      <c r="B26" s="311" t="s">
        <v>414</v>
      </c>
    </row>
    <row r="27" spans="1:2">
      <c r="A27" s="307">
        <v>18</v>
      </c>
      <c r="B27" s="311" t="s">
        <v>703</v>
      </c>
    </row>
    <row r="28" spans="1:2">
      <c r="A28" s="307">
        <v>19</v>
      </c>
      <c r="B28" s="311" t="s">
        <v>704</v>
      </c>
    </row>
    <row r="29" spans="1:2">
      <c r="A29" s="307">
        <v>20</v>
      </c>
      <c r="B29" s="368" t="s">
        <v>705</v>
      </c>
    </row>
    <row r="30" spans="1:2">
      <c r="A30" s="307">
        <v>21</v>
      </c>
      <c r="B30" s="311" t="s">
        <v>530</v>
      </c>
    </row>
    <row r="31" spans="1:2">
      <c r="A31" s="307">
        <v>22</v>
      </c>
      <c r="B31" s="311" t="s">
        <v>706</v>
      </c>
    </row>
    <row r="32" spans="1:2">
      <c r="A32" s="307">
        <v>23</v>
      </c>
      <c r="B32" s="311" t="s">
        <v>707</v>
      </c>
    </row>
    <row r="33" spans="1:2">
      <c r="A33" s="307">
        <v>24</v>
      </c>
      <c r="B33" s="311" t="s">
        <v>708</v>
      </c>
    </row>
    <row r="34" spans="1:2">
      <c r="A34" s="307">
        <v>25</v>
      </c>
      <c r="B34" s="311" t="s">
        <v>415</v>
      </c>
    </row>
    <row r="35" spans="1:2">
      <c r="A35" s="307">
        <v>26</v>
      </c>
      <c r="B35" s="311"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scale="44" orientation="portrait" r:id="rId1"/>
  <headerFooter>
    <oddFooter>&amp;C_x000D_&amp;1#&amp;"Calibri"&amp;10&amp;K000000 C0 -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6" activePane="bottomRight" state="frozen"/>
      <selection pane="topRight"/>
      <selection pane="bottomLeft"/>
      <selection pane="bottomRight"/>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30</v>
      </c>
      <c r="B1" s="3" t="str">
        <f>'Info '!C2</f>
        <v>JSC PASHA Bank Georgia</v>
      </c>
    </row>
    <row r="2" spans="1:3" s="2" customFormat="1" ht="15.75" customHeight="1">
      <c r="A2" s="2" t="s">
        <v>31</v>
      </c>
      <c r="B2" s="319">
        <f>'1. key ratios '!B2</f>
        <v>45107</v>
      </c>
    </row>
    <row r="3" spans="1:3" s="2" customFormat="1" ht="15.75" customHeight="1"/>
    <row r="4" spans="1:3" ht="13.8" thickBot="1">
      <c r="A4" s="4" t="s">
        <v>143</v>
      </c>
      <c r="B4" s="92" t="s">
        <v>142</v>
      </c>
    </row>
    <row r="5" spans="1:3">
      <c r="A5" s="51" t="s">
        <v>6</v>
      </c>
      <c r="B5" s="52"/>
      <c r="C5" s="53" t="s">
        <v>35</v>
      </c>
    </row>
    <row r="6" spans="1:3">
      <c r="A6" s="54">
        <v>1</v>
      </c>
      <c r="B6" s="55" t="s">
        <v>141</v>
      </c>
      <c r="C6" s="56">
        <f>SUM(C7:C11)</f>
        <v>100389882.3</v>
      </c>
    </row>
    <row r="7" spans="1:3">
      <c r="A7" s="54">
        <v>2</v>
      </c>
      <c r="B7" s="57" t="s">
        <v>140</v>
      </c>
      <c r="C7" s="58">
        <v>129000000</v>
      </c>
    </row>
    <row r="8" spans="1:3">
      <c r="A8" s="54">
        <v>3</v>
      </c>
      <c r="B8" s="59" t="s">
        <v>139</v>
      </c>
      <c r="C8" s="58"/>
    </row>
    <row r="9" spans="1:3">
      <c r="A9" s="54">
        <v>4</v>
      </c>
      <c r="B9" s="59" t="s">
        <v>138</v>
      </c>
      <c r="C9" s="58"/>
    </row>
    <row r="10" spans="1:3">
      <c r="A10" s="54">
        <v>5</v>
      </c>
      <c r="B10" s="59" t="s">
        <v>137</v>
      </c>
      <c r="C10" s="58"/>
    </row>
    <row r="11" spans="1:3">
      <c r="A11" s="54">
        <v>6</v>
      </c>
      <c r="B11" s="60" t="s">
        <v>136</v>
      </c>
      <c r="C11" s="58">
        <v>-28610117.699999999</v>
      </c>
    </row>
    <row r="12" spans="1:3" s="29" customFormat="1">
      <c r="A12" s="54">
        <v>7</v>
      </c>
      <c r="B12" s="55" t="s">
        <v>135</v>
      </c>
      <c r="C12" s="61">
        <f>SUM(C13:C28)</f>
        <v>5112581.34</v>
      </c>
    </row>
    <row r="13" spans="1:3" s="29" customFormat="1">
      <c r="A13" s="54">
        <v>8</v>
      </c>
      <c r="B13" s="62" t="s">
        <v>134</v>
      </c>
      <c r="C13" s="63"/>
    </row>
    <row r="14" spans="1:3" s="29" customFormat="1" ht="26.4">
      <c r="A14" s="54">
        <v>9</v>
      </c>
      <c r="B14" s="64" t="s">
        <v>133</v>
      </c>
      <c r="C14" s="63"/>
    </row>
    <row r="15" spans="1:3" s="29" customFormat="1">
      <c r="A15" s="54">
        <v>10</v>
      </c>
      <c r="B15" s="65" t="s">
        <v>132</v>
      </c>
      <c r="C15" s="63">
        <v>5112581.34</v>
      </c>
    </row>
    <row r="16" spans="1:3" s="29" customFormat="1">
      <c r="A16" s="54">
        <v>11</v>
      </c>
      <c r="B16" s="66" t="s">
        <v>131</v>
      </c>
      <c r="C16" s="63"/>
    </row>
    <row r="17" spans="1:3" s="29" customFormat="1">
      <c r="A17" s="54">
        <v>12</v>
      </c>
      <c r="B17" s="65" t="s">
        <v>130</v>
      </c>
      <c r="C17" s="63"/>
    </row>
    <row r="18" spans="1:3" s="29" customFormat="1">
      <c r="A18" s="54">
        <v>13</v>
      </c>
      <c r="B18" s="65" t="s">
        <v>129</v>
      </c>
      <c r="C18" s="63"/>
    </row>
    <row r="19" spans="1:3" s="29" customFormat="1">
      <c r="A19" s="54">
        <v>14</v>
      </c>
      <c r="B19" s="65" t="s">
        <v>128</v>
      </c>
      <c r="C19" s="63"/>
    </row>
    <row r="20" spans="1:3" s="29" customFormat="1">
      <c r="A20" s="54">
        <v>15</v>
      </c>
      <c r="B20" s="65" t="s">
        <v>127</v>
      </c>
      <c r="C20" s="63"/>
    </row>
    <row r="21" spans="1:3" s="29" customFormat="1" ht="26.4">
      <c r="A21" s="54">
        <v>16</v>
      </c>
      <c r="B21" s="64" t="s">
        <v>126</v>
      </c>
      <c r="C21" s="63"/>
    </row>
    <row r="22" spans="1:3" s="29" customFormat="1">
      <c r="A22" s="54">
        <v>17</v>
      </c>
      <c r="B22" s="67" t="s">
        <v>125</v>
      </c>
      <c r="C22" s="63"/>
    </row>
    <row r="23" spans="1:3" s="29" customFormat="1">
      <c r="A23" s="54">
        <v>18</v>
      </c>
      <c r="B23" s="541" t="s">
        <v>553</v>
      </c>
      <c r="C23" s="370"/>
    </row>
    <row r="24" spans="1:3" s="29" customFormat="1">
      <c r="A24" s="54">
        <v>19</v>
      </c>
      <c r="B24" s="64" t="s">
        <v>124</v>
      </c>
      <c r="C24" s="63"/>
    </row>
    <row r="25" spans="1:3" s="29" customFormat="1" ht="26.4">
      <c r="A25" s="54">
        <v>20</v>
      </c>
      <c r="B25" s="64" t="s">
        <v>101</v>
      </c>
      <c r="C25" s="63"/>
    </row>
    <row r="26" spans="1:3" s="29" customFormat="1">
      <c r="A26" s="54">
        <v>21</v>
      </c>
      <c r="B26" s="66" t="s">
        <v>123</v>
      </c>
      <c r="C26" s="63"/>
    </row>
    <row r="27" spans="1:3" s="29" customFormat="1">
      <c r="A27" s="54">
        <v>22</v>
      </c>
      <c r="B27" s="66" t="s">
        <v>122</v>
      </c>
      <c r="C27" s="63"/>
    </row>
    <row r="28" spans="1:3" s="29" customFormat="1">
      <c r="A28" s="54">
        <v>23</v>
      </c>
      <c r="B28" s="66" t="s">
        <v>121</v>
      </c>
      <c r="C28" s="63"/>
    </row>
    <row r="29" spans="1:3" s="29" customFormat="1">
      <c r="A29" s="54">
        <v>24</v>
      </c>
      <c r="B29" s="68" t="s">
        <v>120</v>
      </c>
      <c r="C29" s="61">
        <f>C6-C12</f>
        <v>95277300.959999993</v>
      </c>
    </row>
    <row r="30" spans="1:3" s="29" customFormat="1">
      <c r="A30" s="69"/>
      <c r="B30" s="70"/>
      <c r="C30" s="63"/>
    </row>
    <row r="31" spans="1:3" s="29" customFormat="1">
      <c r="A31" s="69">
        <v>25</v>
      </c>
      <c r="B31" s="68" t="s">
        <v>119</v>
      </c>
      <c r="C31" s="61">
        <f>C32+C35</f>
        <v>0</v>
      </c>
    </row>
    <row r="32" spans="1:3" s="29" customFormat="1">
      <c r="A32" s="69">
        <v>26</v>
      </c>
      <c r="B32" s="59" t="s">
        <v>118</v>
      </c>
      <c r="C32" s="71">
        <f>C33+C34</f>
        <v>0</v>
      </c>
    </row>
    <row r="33" spans="1:3" s="29" customFormat="1">
      <c r="A33" s="69">
        <v>27</v>
      </c>
      <c r="B33" s="72" t="s">
        <v>192</v>
      </c>
      <c r="C33" s="63"/>
    </row>
    <row r="34" spans="1:3" s="29" customFormat="1">
      <c r="A34" s="69">
        <v>28</v>
      </c>
      <c r="B34" s="72" t="s">
        <v>117</v>
      </c>
      <c r="C34" s="63"/>
    </row>
    <row r="35" spans="1:3" s="29" customFormat="1">
      <c r="A35" s="69">
        <v>29</v>
      </c>
      <c r="B35" s="59" t="s">
        <v>116</v>
      </c>
      <c r="C35" s="63"/>
    </row>
    <row r="36" spans="1:3" s="29" customFormat="1">
      <c r="A36" s="69">
        <v>30</v>
      </c>
      <c r="B36" s="68" t="s">
        <v>115</v>
      </c>
      <c r="C36" s="61">
        <f>SUM(C37:C41)</f>
        <v>0</v>
      </c>
    </row>
    <row r="37" spans="1:3" s="29" customFormat="1">
      <c r="A37" s="69">
        <v>31</v>
      </c>
      <c r="B37" s="64" t="s">
        <v>114</v>
      </c>
      <c r="C37" s="63"/>
    </row>
    <row r="38" spans="1:3" s="29" customFormat="1">
      <c r="A38" s="69">
        <v>32</v>
      </c>
      <c r="B38" s="65" t="s">
        <v>113</v>
      </c>
      <c r="C38" s="63"/>
    </row>
    <row r="39" spans="1:3" s="29" customFormat="1">
      <c r="A39" s="69">
        <v>33</v>
      </c>
      <c r="B39" s="64" t="s">
        <v>112</v>
      </c>
      <c r="C39" s="63"/>
    </row>
    <row r="40" spans="1:3" s="29" customFormat="1" ht="26.4">
      <c r="A40" s="69">
        <v>34</v>
      </c>
      <c r="B40" s="64" t="s">
        <v>101</v>
      </c>
      <c r="C40" s="63"/>
    </row>
    <row r="41" spans="1:3" s="29" customFormat="1">
      <c r="A41" s="69">
        <v>35</v>
      </c>
      <c r="B41" s="66" t="s">
        <v>111</v>
      </c>
      <c r="C41" s="63"/>
    </row>
    <row r="42" spans="1:3" s="29" customFormat="1">
      <c r="A42" s="69">
        <v>36</v>
      </c>
      <c r="B42" s="68" t="s">
        <v>110</v>
      </c>
      <c r="C42" s="61">
        <f>C31-C36</f>
        <v>0</v>
      </c>
    </row>
    <row r="43" spans="1:3" s="29" customFormat="1">
      <c r="A43" s="69"/>
      <c r="B43" s="70"/>
      <c r="C43" s="63"/>
    </row>
    <row r="44" spans="1:3" s="29" customFormat="1">
      <c r="A44" s="69">
        <v>37</v>
      </c>
      <c r="B44" s="73" t="s">
        <v>109</v>
      </c>
      <c r="C44" s="61">
        <f>SUM(C45:C47)</f>
        <v>18328200.855500001</v>
      </c>
    </row>
    <row r="45" spans="1:3" s="29" customFormat="1">
      <c r="A45" s="69">
        <v>38</v>
      </c>
      <c r="B45" s="59" t="s">
        <v>108</v>
      </c>
      <c r="C45" s="63">
        <v>18328200.855500001</v>
      </c>
    </row>
    <row r="46" spans="1:3" s="29" customFormat="1">
      <c r="A46" s="69">
        <v>39</v>
      </c>
      <c r="B46" s="59" t="s">
        <v>107</v>
      </c>
      <c r="C46" s="63"/>
    </row>
    <row r="47" spans="1:3" s="29" customFormat="1">
      <c r="A47" s="69">
        <v>40</v>
      </c>
      <c r="B47" s="59" t="s">
        <v>106</v>
      </c>
      <c r="C47" s="63"/>
    </row>
    <row r="48" spans="1:3" s="29" customFormat="1">
      <c r="A48" s="69">
        <v>41</v>
      </c>
      <c r="B48" s="73" t="s">
        <v>105</v>
      </c>
      <c r="C48" s="61">
        <f>SUM(C49:C52)</f>
        <v>0</v>
      </c>
    </row>
    <row r="49" spans="1:3" s="29" customFormat="1">
      <c r="A49" s="69">
        <v>42</v>
      </c>
      <c r="B49" s="64" t="s">
        <v>104</v>
      </c>
      <c r="C49" s="63"/>
    </row>
    <row r="50" spans="1:3" s="29" customFormat="1">
      <c r="A50" s="69">
        <v>43</v>
      </c>
      <c r="B50" s="65" t="s">
        <v>103</v>
      </c>
      <c r="C50" s="63"/>
    </row>
    <row r="51" spans="1:3" s="29" customFormat="1">
      <c r="A51" s="69">
        <v>44</v>
      </c>
      <c r="B51" s="64" t="s">
        <v>102</v>
      </c>
      <c r="C51" s="63"/>
    </row>
    <row r="52" spans="1:3" s="29" customFormat="1" ht="26.4">
      <c r="A52" s="69">
        <v>45</v>
      </c>
      <c r="B52" s="64" t="s">
        <v>101</v>
      </c>
      <c r="C52" s="63"/>
    </row>
    <row r="53" spans="1:3" s="29" customFormat="1" ht="13.8" thickBot="1">
      <c r="A53" s="69">
        <v>46</v>
      </c>
      <c r="B53" s="74" t="s">
        <v>100</v>
      </c>
      <c r="C53" s="75">
        <f>C44-C48</f>
        <v>18328200.855500001</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headerFooter>
    <oddFooter>&amp;C_x000D_&amp;1#&amp;"Calibri"&amp;10&amp;K000000 C0 -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zoomScaleNormal="100" workbookViewId="0"/>
  </sheetViews>
  <sheetFormatPr defaultColWidth="9.21875" defaultRowHeight="13.8"/>
  <cols>
    <col min="1" max="1" width="9.44140625" style="172" bestFit="1" customWidth="1"/>
    <col min="2" max="2" width="59" style="172" customWidth="1"/>
    <col min="3" max="3" width="16.77734375" style="172" bestFit="1" customWidth="1"/>
    <col min="4" max="4" width="14.33203125" style="172" bestFit="1" customWidth="1"/>
    <col min="5" max="16384" width="9.21875" style="172"/>
  </cols>
  <sheetData>
    <row r="1" spans="1:4">
      <c r="A1" s="170" t="s">
        <v>30</v>
      </c>
      <c r="B1" s="3" t="str">
        <f>'Info '!C2</f>
        <v>JSC PASHA Bank Georgia</v>
      </c>
    </row>
    <row r="2" spans="1:4" s="170" customFormat="1" ht="15.75" customHeight="1">
      <c r="A2" s="170" t="s">
        <v>31</v>
      </c>
      <c r="B2" s="319">
        <f>'1. key ratios '!B2</f>
        <v>45107</v>
      </c>
    </row>
    <row r="3" spans="1:4" s="170" customFormat="1" ht="15.75" customHeight="1"/>
    <row r="4" spans="1:4" ht="14.4" thickBot="1">
      <c r="A4" s="172" t="s">
        <v>281</v>
      </c>
      <c r="B4" s="248" t="s">
        <v>282</v>
      </c>
    </row>
    <row r="5" spans="1:4" s="177" customFormat="1" ht="12.75" customHeight="1">
      <c r="A5" s="305"/>
      <c r="B5" s="306" t="s">
        <v>285</v>
      </c>
      <c r="C5" s="241" t="s">
        <v>283</v>
      </c>
      <c r="D5" s="242" t="s">
        <v>284</v>
      </c>
    </row>
    <row r="6" spans="1:4" s="249" customFormat="1">
      <c r="A6" s="243">
        <v>1</v>
      </c>
      <c r="B6" s="301" t="s">
        <v>286</v>
      </c>
      <c r="C6" s="301"/>
      <c r="D6" s="244"/>
    </row>
    <row r="7" spans="1:4" s="249" customFormat="1">
      <c r="A7" s="245" t="s">
        <v>272</v>
      </c>
      <c r="B7" s="302" t="s">
        <v>287</v>
      </c>
      <c r="C7" s="294">
        <v>4.4999999999999998E-2</v>
      </c>
      <c r="D7" s="595">
        <f>C7*'5. RWA '!$C$13</f>
        <v>24263425.503337801</v>
      </c>
    </row>
    <row r="8" spans="1:4" s="249" customFormat="1">
      <c r="A8" s="245" t="s">
        <v>273</v>
      </c>
      <c r="B8" s="302" t="s">
        <v>288</v>
      </c>
      <c r="C8" s="295">
        <v>0.06</v>
      </c>
      <c r="D8" s="595">
        <f>C8*'5. RWA '!$C$13</f>
        <v>32351234.004450399</v>
      </c>
    </row>
    <row r="9" spans="1:4" s="249" customFormat="1">
      <c r="A9" s="245" t="s">
        <v>274</v>
      </c>
      <c r="B9" s="302" t="s">
        <v>289</v>
      </c>
      <c r="C9" s="295">
        <v>0.08</v>
      </c>
      <c r="D9" s="595">
        <f>C9*'5. RWA '!$C$13</f>
        <v>43134978.672600538</v>
      </c>
    </row>
    <row r="10" spans="1:4" s="249" customFormat="1">
      <c r="A10" s="243" t="s">
        <v>275</v>
      </c>
      <c r="B10" s="301" t="s">
        <v>290</v>
      </c>
      <c r="C10" s="296"/>
      <c r="D10" s="596"/>
    </row>
    <row r="11" spans="1:4" s="250" customFormat="1">
      <c r="A11" s="246" t="s">
        <v>276</v>
      </c>
      <c r="B11" s="293" t="s">
        <v>356</v>
      </c>
      <c r="C11" s="297">
        <v>2.5000000000000001E-2</v>
      </c>
      <c r="D11" s="595">
        <f>C11*'5. RWA '!$C$13</f>
        <v>13479680.835187668</v>
      </c>
    </row>
    <row r="12" spans="1:4" s="250" customFormat="1">
      <c r="A12" s="246" t="s">
        <v>277</v>
      </c>
      <c r="B12" s="293" t="s">
        <v>291</v>
      </c>
      <c r="C12" s="297">
        <v>0</v>
      </c>
      <c r="D12" s="595">
        <f>C12*'5. RWA '!$C$13</f>
        <v>0</v>
      </c>
    </row>
    <row r="13" spans="1:4" s="250" customFormat="1">
      <c r="A13" s="246" t="s">
        <v>278</v>
      </c>
      <c r="B13" s="293" t="s">
        <v>292</v>
      </c>
      <c r="C13" s="297"/>
      <c r="D13" s="595">
        <f>C13*'5. RWA '!$C$13</f>
        <v>0</v>
      </c>
    </row>
    <row r="14" spans="1:4" s="250" customFormat="1">
      <c r="A14" s="243" t="s">
        <v>279</v>
      </c>
      <c r="B14" s="301" t="s">
        <v>353</v>
      </c>
      <c r="C14" s="298"/>
      <c r="D14" s="596"/>
    </row>
    <row r="15" spans="1:4" s="250" customFormat="1">
      <c r="A15" s="246">
        <v>3.1</v>
      </c>
      <c r="B15" s="293" t="s">
        <v>297</v>
      </c>
      <c r="C15" s="297">
        <v>5.6133659680296301E-2</v>
      </c>
      <c r="D15" s="595">
        <f>C15*'5. RWA '!$C$13</f>
        <v>30266552.664057471</v>
      </c>
    </row>
    <row r="16" spans="1:4" s="250" customFormat="1">
      <c r="A16" s="246">
        <v>3.2</v>
      </c>
      <c r="B16" s="293" t="s">
        <v>298</v>
      </c>
      <c r="C16" s="297">
        <v>7.1496205979008437E-2</v>
      </c>
      <c r="D16" s="595">
        <f>C16*'5. RWA '!$C$13</f>
        <v>38549841.500954799</v>
      </c>
    </row>
    <row r="17" spans="1:4" s="249" customFormat="1">
      <c r="A17" s="246">
        <v>3.3</v>
      </c>
      <c r="B17" s="293" t="s">
        <v>299</v>
      </c>
      <c r="C17" s="297">
        <v>9.17100826878402E-2</v>
      </c>
      <c r="D17" s="595">
        <f>C17*'5. RWA '!$C$13</f>
        <v>49448905.760030232</v>
      </c>
    </row>
    <row r="18" spans="1:4" s="177" customFormat="1" ht="12.75" customHeight="1">
      <c r="A18" s="303"/>
      <c r="B18" s="304" t="s">
        <v>352</v>
      </c>
      <c r="C18" s="299" t="s">
        <v>283</v>
      </c>
      <c r="D18" s="597" t="s">
        <v>284</v>
      </c>
    </row>
    <row r="19" spans="1:4" s="249" customFormat="1">
      <c r="A19" s="247">
        <v>4</v>
      </c>
      <c r="B19" s="293" t="s">
        <v>293</v>
      </c>
      <c r="C19" s="297">
        <f>C7+C11+C12+C13+C15</f>
        <v>0.1261336596802963</v>
      </c>
      <c r="D19" s="595">
        <f>C19*'5. RWA '!$C$13</f>
        <v>68009659.002582937</v>
      </c>
    </row>
    <row r="20" spans="1:4" s="249" customFormat="1">
      <c r="A20" s="247">
        <v>5</v>
      </c>
      <c r="B20" s="293" t="s">
        <v>90</v>
      </c>
      <c r="C20" s="297">
        <f>C8+C11+C12+C13+C16</f>
        <v>0.15649620597900843</v>
      </c>
      <c r="D20" s="595">
        <f>C20*'5. RWA '!$C$13</f>
        <v>84380756.340592861</v>
      </c>
    </row>
    <row r="21" spans="1:4" s="249" customFormat="1" ht="14.4" thickBot="1">
      <c r="A21" s="251" t="s">
        <v>280</v>
      </c>
      <c r="B21" s="252" t="s">
        <v>294</v>
      </c>
      <c r="C21" s="300">
        <f>C9+C11+C12+C13+C17</f>
        <v>0.19671008268784021</v>
      </c>
      <c r="D21" s="598">
        <f>C21*'5. RWA '!$C$13</f>
        <v>106063565.26781844</v>
      </c>
    </row>
    <row r="23" spans="1:4" ht="53.4">
      <c r="B23" s="212" t="s">
        <v>355</v>
      </c>
    </row>
  </sheetData>
  <conditionalFormatting sqref="C21">
    <cfRule type="cellIs" dxfId="21" priority="1" operator="lessThan">
      <formula>#REF!</formula>
    </cfRule>
  </conditionalFormatting>
  <pageMargins left="0.7" right="0.7" top="0.75" bottom="0.75" header="0.3" footer="0.3"/>
  <pageSetup paperSize="9" scale="80" orientation="portrait" r:id="rId1"/>
  <headerFooter>
    <oddFooter>&amp;C_x000D_&amp;1#&amp;"Calibri"&amp;10&amp;K000000 C0 - 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70" zoomScaleNormal="70" workbookViewId="0">
      <pane xSplit="1" ySplit="5" topLeftCell="B6" activePane="bottomRight" state="frozen"/>
      <selection pane="topRight"/>
      <selection pane="bottomLeft"/>
      <selection pane="bottomRight"/>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30</v>
      </c>
      <c r="B1" s="3" t="str">
        <f>'Info '!C2</f>
        <v>JSC PASHA Bank Georgia</v>
      </c>
      <c r="E1" s="4"/>
      <c r="F1" s="4"/>
    </row>
    <row r="2" spans="1:6" s="2" customFormat="1" ht="15.75" customHeight="1">
      <c r="A2" s="2" t="s">
        <v>31</v>
      </c>
      <c r="B2" s="319">
        <f>'1. key ratios '!B2</f>
        <v>45107</v>
      </c>
    </row>
    <row r="3" spans="1:6" s="2" customFormat="1" ht="15.75" customHeight="1">
      <c r="A3" s="76"/>
    </row>
    <row r="4" spans="1:6" s="2" customFormat="1" ht="15.75" customHeight="1" thickBot="1">
      <c r="A4" s="2" t="s">
        <v>47</v>
      </c>
      <c r="B4" s="164" t="s">
        <v>178</v>
      </c>
      <c r="D4" s="20" t="s">
        <v>35</v>
      </c>
    </row>
    <row r="5" spans="1:6" ht="26.4">
      <c r="A5" s="77" t="s">
        <v>6</v>
      </c>
      <c r="B5" s="184" t="s">
        <v>218</v>
      </c>
      <c r="C5" s="78" t="s">
        <v>660</v>
      </c>
      <c r="D5" s="79" t="s">
        <v>49</v>
      </c>
    </row>
    <row r="6" spans="1:6" ht="14.4">
      <c r="A6" s="373">
        <v>1</v>
      </c>
      <c r="B6" s="374" t="s">
        <v>561</v>
      </c>
      <c r="C6" s="599">
        <v>104679346.1911</v>
      </c>
      <c r="D6" s="80"/>
      <c r="E6" s="81"/>
    </row>
    <row r="7" spans="1:6" ht="14.4">
      <c r="A7" s="373">
        <v>1.1000000000000001</v>
      </c>
      <c r="B7" s="375" t="s">
        <v>562</v>
      </c>
      <c r="C7" s="600">
        <v>4898789.0413000006</v>
      </c>
      <c r="D7" s="82"/>
      <c r="E7" s="81"/>
    </row>
    <row r="8" spans="1:6" ht="14.4">
      <c r="A8" s="373">
        <v>1.2</v>
      </c>
      <c r="B8" s="375" t="s">
        <v>563</v>
      </c>
      <c r="C8" s="600">
        <v>48349256.421400003</v>
      </c>
      <c r="D8" s="82"/>
      <c r="E8" s="81"/>
    </row>
    <row r="9" spans="1:6" ht="14.4">
      <c r="A9" s="373">
        <v>1.3</v>
      </c>
      <c r="B9" s="375" t="s">
        <v>564</v>
      </c>
      <c r="C9" s="600">
        <v>51431300.728399999</v>
      </c>
      <c r="D9" s="82"/>
      <c r="E9" s="81"/>
    </row>
    <row r="10" spans="1:6" ht="14.4">
      <c r="A10" s="373">
        <v>2</v>
      </c>
      <c r="B10" s="376" t="s">
        <v>565</v>
      </c>
      <c r="C10" s="600">
        <v>986141.73</v>
      </c>
      <c r="D10" s="82"/>
      <c r="E10" s="81"/>
    </row>
    <row r="11" spans="1:6" ht="14.4">
      <c r="A11" s="373">
        <v>2.1</v>
      </c>
      <c r="B11" s="377" t="s">
        <v>566</v>
      </c>
      <c r="C11" s="601">
        <v>986141.73</v>
      </c>
      <c r="D11" s="436"/>
      <c r="E11" s="83"/>
    </row>
    <row r="12" spans="1:6" ht="14.4">
      <c r="A12" s="373">
        <v>3</v>
      </c>
      <c r="B12" s="378" t="s">
        <v>567</v>
      </c>
      <c r="C12" s="601"/>
      <c r="D12" s="436"/>
      <c r="E12" s="83"/>
    </row>
    <row r="13" spans="1:6" ht="14.4">
      <c r="A13" s="373">
        <v>4</v>
      </c>
      <c r="B13" s="379" t="s">
        <v>568</v>
      </c>
      <c r="C13" s="601"/>
      <c r="D13" s="436"/>
      <c r="E13" s="83"/>
    </row>
    <row r="14" spans="1:6" ht="14.4">
      <c r="A14" s="373">
        <v>5</v>
      </c>
      <c r="B14" s="380" t="s">
        <v>569</v>
      </c>
      <c r="C14" s="601">
        <v>0</v>
      </c>
      <c r="D14" s="436"/>
      <c r="E14" s="83"/>
    </row>
    <row r="15" spans="1:6" ht="14.4">
      <c r="A15" s="373">
        <v>5.0999999999999996</v>
      </c>
      <c r="B15" s="381" t="s">
        <v>570</v>
      </c>
      <c r="C15" s="600"/>
      <c r="D15" s="436"/>
      <c r="E15" s="81"/>
    </row>
    <row r="16" spans="1:6" ht="14.4">
      <c r="A16" s="373">
        <v>5.2</v>
      </c>
      <c r="B16" s="381" t="s">
        <v>571</v>
      </c>
      <c r="C16" s="600"/>
      <c r="D16" s="82"/>
      <c r="E16" s="81"/>
    </row>
    <row r="17" spans="1:5" ht="14.4">
      <c r="A17" s="373">
        <v>5.3</v>
      </c>
      <c r="B17" s="382" t="s">
        <v>572</v>
      </c>
      <c r="C17" s="600"/>
      <c r="D17" s="82"/>
      <c r="E17" s="81"/>
    </row>
    <row r="18" spans="1:5" ht="14.4">
      <c r="A18" s="373">
        <v>6</v>
      </c>
      <c r="B18" s="378" t="s">
        <v>573</v>
      </c>
      <c r="C18" s="600">
        <v>383875078.84239995</v>
      </c>
      <c r="D18" s="82"/>
      <c r="E18" s="81"/>
    </row>
    <row r="19" spans="1:5" ht="14.4">
      <c r="A19" s="373">
        <v>6.1</v>
      </c>
      <c r="B19" s="381" t="s">
        <v>571</v>
      </c>
      <c r="C19" s="601">
        <v>61190990.527900003</v>
      </c>
      <c r="D19" s="82"/>
      <c r="E19" s="81"/>
    </row>
    <row r="20" spans="1:5" ht="14.4">
      <c r="A20" s="373">
        <v>6.2</v>
      </c>
      <c r="B20" s="382" t="s">
        <v>572</v>
      </c>
      <c r="C20" s="601">
        <v>322684088.31449997</v>
      </c>
      <c r="D20" s="82"/>
      <c r="E20" s="81"/>
    </row>
    <row r="21" spans="1:5" ht="14.4">
      <c r="A21" s="373">
        <v>7</v>
      </c>
      <c r="B21" s="376" t="s">
        <v>574</v>
      </c>
      <c r="C21" s="601"/>
      <c r="D21" s="82"/>
      <c r="E21" s="81"/>
    </row>
    <row r="22" spans="1:5" ht="14.4">
      <c r="A22" s="373">
        <v>8</v>
      </c>
      <c r="B22" s="383" t="s">
        <v>575</v>
      </c>
      <c r="C22" s="600">
        <v>3638246.86</v>
      </c>
      <c r="D22" s="82"/>
      <c r="E22" s="81"/>
    </row>
    <row r="23" spans="1:5" ht="14.4">
      <c r="A23" s="373">
        <v>9</v>
      </c>
      <c r="B23" s="379" t="s">
        <v>576</v>
      </c>
      <c r="C23" s="600">
        <v>4806211.8600000003</v>
      </c>
      <c r="D23" s="437"/>
      <c r="E23" s="81"/>
    </row>
    <row r="24" spans="1:5" ht="14.4">
      <c r="A24" s="373">
        <v>9.1</v>
      </c>
      <c r="B24" s="381" t="s">
        <v>577</v>
      </c>
      <c r="C24" s="602">
        <v>4806211.8600000003</v>
      </c>
      <c r="D24" s="84"/>
      <c r="E24" s="81"/>
    </row>
    <row r="25" spans="1:5" ht="14.4">
      <c r="A25" s="373">
        <v>9.1999999999999993</v>
      </c>
      <c r="B25" s="381" t="s">
        <v>578</v>
      </c>
      <c r="C25" s="603"/>
      <c r="D25" s="435"/>
      <c r="E25" s="85"/>
    </row>
    <row r="26" spans="1:5" ht="14.4">
      <c r="A26" s="373">
        <v>10</v>
      </c>
      <c r="B26" s="379" t="s">
        <v>579</v>
      </c>
      <c r="C26" s="604">
        <v>5112581.34</v>
      </c>
      <c r="D26" s="540" t="s">
        <v>702</v>
      </c>
      <c r="E26" s="81"/>
    </row>
    <row r="27" spans="1:5" ht="14.4">
      <c r="A27" s="373">
        <v>10.1</v>
      </c>
      <c r="B27" s="381" t="s">
        <v>580</v>
      </c>
      <c r="C27" s="600"/>
      <c r="D27" s="82"/>
      <c r="E27" s="81"/>
    </row>
    <row r="28" spans="1:5" ht="14.4">
      <c r="A28" s="373">
        <v>10.199999999999999</v>
      </c>
      <c r="B28" s="381" t="s">
        <v>581</v>
      </c>
      <c r="C28" s="600">
        <v>5112581.34</v>
      </c>
      <c r="D28" s="82"/>
      <c r="E28" s="81"/>
    </row>
    <row r="29" spans="1:5" ht="14.4">
      <c r="A29" s="373">
        <v>11</v>
      </c>
      <c r="B29" s="379" t="s">
        <v>582</v>
      </c>
      <c r="C29" s="600">
        <v>0</v>
      </c>
      <c r="D29" s="82"/>
      <c r="E29" s="81"/>
    </row>
    <row r="30" spans="1:5" ht="14.4">
      <c r="A30" s="373">
        <v>11.1</v>
      </c>
      <c r="B30" s="381" t="s">
        <v>583</v>
      </c>
      <c r="C30" s="600"/>
      <c r="D30" s="82"/>
      <c r="E30" s="81"/>
    </row>
    <row r="31" spans="1:5" ht="14.4">
      <c r="A31" s="373">
        <v>11.2</v>
      </c>
      <c r="B31" s="381" t="s">
        <v>584</v>
      </c>
      <c r="C31" s="600"/>
      <c r="D31" s="82"/>
      <c r="E31" s="81"/>
    </row>
    <row r="32" spans="1:5" ht="14.4">
      <c r="A32" s="373">
        <v>13</v>
      </c>
      <c r="B32" s="379" t="s">
        <v>585</v>
      </c>
      <c r="C32" s="600">
        <v>3148430.7201</v>
      </c>
      <c r="D32" s="82"/>
      <c r="E32" s="81"/>
    </row>
    <row r="33" spans="1:5" ht="14.4">
      <c r="A33" s="373">
        <v>13.1</v>
      </c>
      <c r="B33" s="384" t="s">
        <v>586</v>
      </c>
      <c r="C33" s="600"/>
      <c r="D33" s="82"/>
      <c r="E33" s="81"/>
    </row>
    <row r="34" spans="1:5" ht="14.4">
      <c r="A34" s="373">
        <v>13.2</v>
      </c>
      <c r="B34" s="384" t="s">
        <v>587</v>
      </c>
      <c r="C34" s="602"/>
      <c r="D34" s="84"/>
      <c r="E34" s="81"/>
    </row>
    <row r="35" spans="1:5" ht="14.4">
      <c r="A35" s="373">
        <v>14</v>
      </c>
      <c r="B35" s="385" t="s">
        <v>588</v>
      </c>
      <c r="C35" s="602">
        <v>506246037.54359996</v>
      </c>
      <c r="D35" s="84"/>
      <c r="E35" s="81"/>
    </row>
    <row r="36" spans="1:5" ht="14.4">
      <c r="A36" s="373"/>
      <c r="B36" s="386" t="s">
        <v>589</v>
      </c>
      <c r="C36" s="605"/>
      <c r="D36" s="86"/>
      <c r="E36" s="81"/>
    </row>
    <row r="37" spans="1:5" ht="14.4">
      <c r="A37" s="373">
        <v>15</v>
      </c>
      <c r="B37" s="387" t="s">
        <v>590</v>
      </c>
      <c r="C37" s="603">
        <v>1162436.72</v>
      </c>
      <c r="D37" s="435"/>
      <c r="E37" s="85"/>
    </row>
    <row r="38" spans="1:5" ht="14.4">
      <c r="A38" s="388">
        <v>15.1</v>
      </c>
      <c r="B38" s="389" t="s">
        <v>566</v>
      </c>
      <c r="C38" s="600">
        <v>1162436.72</v>
      </c>
      <c r="D38" s="82"/>
      <c r="E38" s="81"/>
    </row>
    <row r="39" spans="1:5" ht="14.4">
      <c r="A39" s="388">
        <v>16</v>
      </c>
      <c r="B39" s="376" t="s">
        <v>591</v>
      </c>
      <c r="C39" s="600"/>
      <c r="D39" s="82"/>
      <c r="E39" s="81"/>
    </row>
    <row r="40" spans="1:5" ht="14.4">
      <c r="A40" s="388">
        <v>17</v>
      </c>
      <c r="B40" s="376" t="s">
        <v>592</v>
      </c>
      <c r="C40" s="600">
        <v>372454035.3761</v>
      </c>
      <c r="D40" s="82"/>
      <c r="E40" s="81"/>
    </row>
    <row r="41" spans="1:5" ht="14.4">
      <c r="A41" s="388">
        <v>17.100000000000001</v>
      </c>
      <c r="B41" s="390" t="s">
        <v>593</v>
      </c>
      <c r="C41" s="600">
        <v>348454516.97180003</v>
      </c>
      <c r="D41" s="82"/>
      <c r="E41" s="81"/>
    </row>
    <row r="42" spans="1:5" ht="14.4">
      <c r="A42" s="388">
        <v>17.2</v>
      </c>
      <c r="B42" s="391" t="s">
        <v>594</v>
      </c>
      <c r="C42" s="600">
        <v>21303479.8314</v>
      </c>
      <c r="D42" s="82"/>
      <c r="E42" s="81"/>
    </row>
    <row r="43" spans="1:5" ht="14.4">
      <c r="A43" s="388">
        <v>17.3</v>
      </c>
      <c r="B43" s="426" t="s">
        <v>595</v>
      </c>
      <c r="C43" s="602"/>
      <c r="D43" s="84"/>
      <c r="E43" s="81"/>
    </row>
    <row r="44" spans="1:5" ht="14.4">
      <c r="A44" s="388">
        <v>17.399999999999999</v>
      </c>
      <c r="B44" s="427" t="s">
        <v>596</v>
      </c>
      <c r="C44" s="606">
        <v>2696038.5729</v>
      </c>
      <c r="D44" s="428"/>
      <c r="E44" s="81"/>
    </row>
    <row r="45" spans="1:5" ht="14.4">
      <c r="A45" s="388">
        <v>18</v>
      </c>
      <c r="B45" s="399" t="s">
        <v>597</v>
      </c>
      <c r="C45" s="607">
        <v>830375.78300000005</v>
      </c>
      <c r="D45" s="434"/>
      <c r="E45" s="85"/>
    </row>
    <row r="46" spans="1:5" ht="14.4">
      <c r="A46" s="388">
        <v>19</v>
      </c>
      <c r="B46" s="399" t="s">
        <v>598</v>
      </c>
      <c r="C46" s="608">
        <v>0</v>
      </c>
      <c r="D46" s="429"/>
    </row>
    <row r="47" spans="1:5" ht="14.4">
      <c r="A47" s="388">
        <v>19.100000000000001</v>
      </c>
      <c r="B47" s="430" t="s">
        <v>599</v>
      </c>
      <c r="C47" s="608"/>
      <c r="D47" s="429"/>
    </row>
    <row r="48" spans="1:5" ht="14.4">
      <c r="A48" s="388">
        <v>19.2</v>
      </c>
      <c r="B48" s="430" t="s">
        <v>600</v>
      </c>
      <c r="C48" s="608"/>
      <c r="D48" s="429"/>
    </row>
    <row r="49" spans="1:4" ht="14.4">
      <c r="A49" s="388">
        <v>20</v>
      </c>
      <c r="B49" s="394" t="s">
        <v>601</v>
      </c>
      <c r="C49" s="608">
        <v>25826107.2685</v>
      </c>
      <c r="D49" s="429"/>
    </row>
    <row r="50" spans="1:4" ht="14.4">
      <c r="A50" s="388">
        <v>21</v>
      </c>
      <c r="B50" s="431" t="s">
        <v>602</v>
      </c>
      <c r="C50" s="608">
        <v>4428289.5969000002</v>
      </c>
      <c r="D50" s="429"/>
    </row>
    <row r="51" spans="1:4" ht="14.4">
      <c r="A51" s="388">
        <v>21.1</v>
      </c>
      <c r="B51" s="391" t="s">
        <v>603</v>
      </c>
      <c r="C51" s="608"/>
      <c r="D51" s="429"/>
    </row>
    <row r="52" spans="1:4" ht="14.4">
      <c r="A52" s="388">
        <v>22</v>
      </c>
      <c r="B52" s="395" t="s">
        <v>604</v>
      </c>
      <c r="C52" s="608">
        <v>404701244.74450004</v>
      </c>
      <c r="D52" s="429"/>
    </row>
    <row r="53" spans="1:4" ht="14.4">
      <c r="A53" s="388"/>
      <c r="B53" s="396" t="s">
        <v>605</v>
      </c>
      <c r="C53" s="609"/>
      <c r="D53" s="429"/>
    </row>
    <row r="54" spans="1:4" ht="14.4">
      <c r="A54" s="388">
        <v>23</v>
      </c>
      <c r="B54" s="394" t="s">
        <v>606</v>
      </c>
      <c r="C54" s="608">
        <v>129000000</v>
      </c>
      <c r="D54" s="429"/>
    </row>
    <row r="55" spans="1:4" ht="14.4">
      <c r="A55" s="388">
        <v>24</v>
      </c>
      <c r="B55" s="394" t="s">
        <v>607</v>
      </c>
      <c r="C55" s="608"/>
      <c r="D55" s="429"/>
    </row>
    <row r="56" spans="1:4" ht="14.4">
      <c r="A56" s="388">
        <v>25</v>
      </c>
      <c r="B56" s="399" t="s">
        <v>608</v>
      </c>
      <c r="C56" s="608"/>
      <c r="D56" s="429"/>
    </row>
    <row r="57" spans="1:4" ht="14.4">
      <c r="A57" s="388">
        <v>26</v>
      </c>
      <c r="B57" s="399" t="s">
        <v>609</v>
      </c>
      <c r="C57" s="608"/>
      <c r="D57" s="429"/>
    </row>
    <row r="58" spans="1:4" ht="14.4">
      <c r="A58" s="388">
        <v>27</v>
      </c>
      <c r="B58" s="399" t="s">
        <v>610</v>
      </c>
      <c r="C58" s="608">
        <v>1154910.5</v>
      </c>
      <c r="D58" s="429"/>
    </row>
    <row r="59" spans="1:4" ht="14.4">
      <c r="A59" s="388">
        <v>27.1</v>
      </c>
      <c r="B59" s="427" t="s">
        <v>611</v>
      </c>
      <c r="C59" s="608">
        <v>1154910.5</v>
      </c>
      <c r="D59" s="429"/>
    </row>
    <row r="60" spans="1:4" ht="14.4">
      <c r="A60" s="388">
        <v>27.2</v>
      </c>
      <c r="B60" s="427" t="s">
        <v>612</v>
      </c>
      <c r="C60" s="608"/>
      <c r="D60" s="429"/>
    </row>
    <row r="61" spans="1:4" ht="14.4">
      <c r="A61" s="388">
        <v>28</v>
      </c>
      <c r="B61" s="397" t="s">
        <v>613</v>
      </c>
      <c r="C61" s="608"/>
      <c r="D61" s="429"/>
    </row>
    <row r="62" spans="1:4" ht="14.4">
      <c r="A62" s="388">
        <v>29</v>
      </c>
      <c r="B62" s="399" t="s">
        <v>614</v>
      </c>
      <c r="C62" s="608">
        <v>0</v>
      </c>
      <c r="D62" s="429"/>
    </row>
    <row r="63" spans="1:4" ht="14.4">
      <c r="A63" s="388">
        <v>29.1</v>
      </c>
      <c r="B63" s="432" t="s">
        <v>615</v>
      </c>
      <c r="C63" s="608"/>
      <c r="D63" s="429"/>
    </row>
    <row r="64" spans="1:4" ht="14.4">
      <c r="A64" s="388">
        <v>29.2</v>
      </c>
      <c r="B64" s="430" t="s">
        <v>616</v>
      </c>
      <c r="C64" s="608"/>
      <c r="D64" s="429"/>
    </row>
    <row r="65" spans="1:4" ht="14.4">
      <c r="A65" s="388">
        <v>29.3</v>
      </c>
      <c r="B65" s="430" t="s">
        <v>617</v>
      </c>
      <c r="C65" s="608"/>
      <c r="D65" s="429"/>
    </row>
    <row r="66" spans="1:4" ht="14.4">
      <c r="A66" s="388">
        <v>30</v>
      </c>
      <c r="B66" s="399" t="s">
        <v>618</v>
      </c>
      <c r="C66" s="608">
        <v>-28610117.699999999</v>
      </c>
      <c r="D66" s="429"/>
    </row>
    <row r="67" spans="1:4" ht="14.4">
      <c r="A67" s="388">
        <v>31</v>
      </c>
      <c r="B67" s="433" t="s">
        <v>619</v>
      </c>
      <c r="C67" s="608">
        <v>101544792.8</v>
      </c>
      <c r="D67" s="429"/>
    </row>
    <row r="68" spans="1:4" ht="14.4">
      <c r="A68" s="388">
        <v>32</v>
      </c>
      <c r="B68" s="399" t="s">
        <v>620</v>
      </c>
      <c r="C68" s="608">
        <v>506246037.54450005</v>
      </c>
      <c r="D68" s="429"/>
    </row>
  </sheetData>
  <pageMargins left="0.7" right="0.7" top="0.75" bottom="0.75" header="0.3" footer="0.3"/>
  <pageSetup paperSize="9" scale="45" orientation="portrait" r:id="rId1"/>
  <headerFooter>
    <oddFooter>&amp;C_x000D_&amp;1#&amp;"Calibri"&amp;10&amp;K000000 C0 - PUBLIC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pane="topRight"/>
      <selection pane="bottomLeft"/>
      <selection pane="bottomRight"/>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3" style="4" bestFit="1" customWidth="1"/>
    <col min="12" max="16" width="13" style="19" bestFit="1" customWidth="1"/>
    <col min="17" max="17" width="14.77734375" style="19" customWidth="1"/>
    <col min="18" max="18" width="13" style="19" bestFit="1" customWidth="1"/>
    <col min="19" max="19" width="34.77734375" style="19" customWidth="1"/>
    <col min="20" max="16384" width="9.21875" style="19"/>
  </cols>
  <sheetData>
    <row r="1" spans="1:19">
      <c r="A1" s="2" t="s">
        <v>30</v>
      </c>
      <c r="B1" s="3" t="str">
        <f>'Info '!C2</f>
        <v>JSC PASHA Bank Georgia</v>
      </c>
    </row>
    <row r="2" spans="1:19">
      <c r="A2" s="2" t="s">
        <v>31</v>
      </c>
      <c r="B2" s="319">
        <f>'1. key ratios '!B2</f>
        <v>45107</v>
      </c>
    </row>
    <row r="4" spans="1:19" ht="27" thickBot="1">
      <c r="A4" s="4" t="s">
        <v>146</v>
      </c>
      <c r="B4" s="202" t="s">
        <v>251</v>
      </c>
    </row>
    <row r="5" spans="1:19" s="191" customFormat="1" ht="13.8">
      <c r="A5" s="186"/>
      <c r="B5" s="187"/>
      <c r="C5" s="188" t="s">
        <v>0</v>
      </c>
      <c r="D5" s="188" t="s">
        <v>1</v>
      </c>
      <c r="E5" s="188" t="s">
        <v>2</v>
      </c>
      <c r="F5" s="188" t="s">
        <v>3</v>
      </c>
      <c r="G5" s="188" t="s">
        <v>4</v>
      </c>
      <c r="H5" s="188" t="s">
        <v>5</v>
      </c>
      <c r="I5" s="188" t="s">
        <v>8</v>
      </c>
      <c r="J5" s="188" t="s">
        <v>9</v>
      </c>
      <c r="K5" s="188" t="s">
        <v>10</v>
      </c>
      <c r="L5" s="188" t="s">
        <v>11</v>
      </c>
      <c r="M5" s="188" t="s">
        <v>12</v>
      </c>
      <c r="N5" s="188" t="s">
        <v>13</v>
      </c>
      <c r="O5" s="188" t="s">
        <v>235</v>
      </c>
      <c r="P5" s="188" t="s">
        <v>236</v>
      </c>
      <c r="Q5" s="188" t="s">
        <v>237</v>
      </c>
      <c r="R5" s="189" t="s">
        <v>238</v>
      </c>
      <c r="S5" s="190" t="s">
        <v>239</v>
      </c>
    </row>
    <row r="6" spans="1:19" s="191" customFormat="1" ht="99" customHeight="1">
      <c r="A6" s="192"/>
      <c r="B6" s="702" t="s">
        <v>240</v>
      </c>
      <c r="C6" s="698">
        <v>0</v>
      </c>
      <c r="D6" s="699"/>
      <c r="E6" s="698">
        <v>0.2</v>
      </c>
      <c r="F6" s="699"/>
      <c r="G6" s="698">
        <v>0.35</v>
      </c>
      <c r="H6" s="699"/>
      <c r="I6" s="698">
        <v>0.5</v>
      </c>
      <c r="J6" s="699"/>
      <c r="K6" s="698">
        <v>0.75</v>
      </c>
      <c r="L6" s="699"/>
      <c r="M6" s="698">
        <v>1</v>
      </c>
      <c r="N6" s="699"/>
      <c r="O6" s="698">
        <v>1.5</v>
      </c>
      <c r="P6" s="699"/>
      <c r="Q6" s="698">
        <v>2.5</v>
      </c>
      <c r="R6" s="699"/>
      <c r="S6" s="700" t="s">
        <v>145</v>
      </c>
    </row>
    <row r="7" spans="1:19" s="191" customFormat="1" ht="30.75" customHeight="1">
      <c r="A7" s="192"/>
      <c r="B7" s="703"/>
      <c r="C7" s="183" t="s">
        <v>148</v>
      </c>
      <c r="D7" s="183" t="s">
        <v>147</v>
      </c>
      <c r="E7" s="183" t="s">
        <v>148</v>
      </c>
      <c r="F7" s="183" t="s">
        <v>147</v>
      </c>
      <c r="G7" s="183" t="s">
        <v>148</v>
      </c>
      <c r="H7" s="183" t="s">
        <v>147</v>
      </c>
      <c r="I7" s="183" t="s">
        <v>148</v>
      </c>
      <c r="J7" s="183" t="s">
        <v>147</v>
      </c>
      <c r="K7" s="183" t="s">
        <v>148</v>
      </c>
      <c r="L7" s="183" t="s">
        <v>147</v>
      </c>
      <c r="M7" s="183" t="s">
        <v>148</v>
      </c>
      <c r="N7" s="183" t="s">
        <v>147</v>
      </c>
      <c r="O7" s="183" t="s">
        <v>148</v>
      </c>
      <c r="P7" s="183" t="s">
        <v>147</v>
      </c>
      <c r="Q7" s="183" t="s">
        <v>148</v>
      </c>
      <c r="R7" s="183" t="s">
        <v>147</v>
      </c>
      <c r="S7" s="701"/>
    </row>
    <row r="8" spans="1:19">
      <c r="A8" s="87">
        <v>1</v>
      </c>
      <c r="B8" s="1" t="s">
        <v>51</v>
      </c>
      <c r="C8" s="88">
        <v>11209569.960000001</v>
      </c>
      <c r="D8" s="88"/>
      <c r="E8" s="88">
        <v>0</v>
      </c>
      <c r="F8" s="88"/>
      <c r="G8" s="88">
        <v>0</v>
      </c>
      <c r="H8" s="88"/>
      <c r="I8" s="88">
        <v>0</v>
      </c>
      <c r="J8" s="88"/>
      <c r="K8" s="88">
        <v>0</v>
      </c>
      <c r="L8" s="88"/>
      <c r="M8" s="88">
        <v>42609086.431400001</v>
      </c>
      <c r="N8" s="88"/>
      <c r="O8" s="88">
        <v>0</v>
      </c>
      <c r="P8" s="88"/>
      <c r="Q8" s="88">
        <v>0</v>
      </c>
      <c r="R8" s="88"/>
      <c r="S8" s="203">
        <v>42609086.431400001</v>
      </c>
    </row>
    <row r="9" spans="1:19">
      <c r="A9" s="87">
        <v>2</v>
      </c>
      <c r="B9" s="1" t="s">
        <v>52</v>
      </c>
      <c r="C9" s="88">
        <v>0</v>
      </c>
      <c r="D9" s="88"/>
      <c r="E9" s="88">
        <v>0</v>
      </c>
      <c r="F9" s="88"/>
      <c r="G9" s="88">
        <v>0</v>
      </c>
      <c r="H9" s="88"/>
      <c r="I9" s="88">
        <v>0</v>
      </c>
      <c r="J9" s="88"/>
      <c r="K9" s="88">
        <v>0</v>
      </c>
      <c r="L9" s="88"/>
      <c r="M9" s="88">
        <v>0</v>
      </c>
      <c r="N9" s="88"/>
      <c r="O9" s="88">
        <v>0</v>
      </c>
      <c r="P9" s="88"/>
      <c r="Q9" s="88">
        <v>0</v>
      </c>
      <c r="R9" s="88"/>
      <c r="S9" s="203">
        <v>0</v>
      </c>
    </row>
    <row r="10" spans="1:19">
      <c r="A10" s="87">
        <v>3</v>
      </c>
      <c r="B10" s="1" t="s">
        <v>164</v>
      </c>
      <c r="C10" s="88">
        <v>0</v>
      </c>
      <c r="D10" s="88"/>
      <c r="E10" s="88">
        <v>0</v>
      </c>
      <c r="F10" s="88"/>
      <c r="G10" s="88">
        <v>0</v>
      </c>
      <c r="H10" s="88"/>
      <c r="I10" s="88">
        <v>0</v>
      </c>
      <c r="J10" s="88"/>
      <c r="K10" s="88">
        <v>0</v>
      </c>
      <c r="L10" s="88"/>
      <c r="M10" s="88">
        <v>0</v>
      </c>
      <c r="N10" s="88"/>
      <c r="O10" s="88">
        <v>0</v>
      </c>
      <c r="P10" s="88"/>
      <c r="Q10" s="88">
        <v>0</v>
      </c>
      <c r="R10" s="88"/>
      <c r="S10" s="203">
        <v>0</v>
      </c>
    </row>
    <row r="11" spans="1:19">
      <c r="A11" s="87">
        <v>4</v>
      </c>
      <c r="B11" s="1" t="s">
        <v>53</v>
      </c>
      <c r="C11" s="88">
        <v>0</v>
      </c>
      <c r="D11" s="88"/>
      <c r="E11" s="88">
        <v>0</v>
      </c>
      <c r="F11" s="88"/>
      <c r="G11" s="88">
        <v>0</v>
      </c>
      <c r="H11" s="88"/>
      <c r="I11" s="88">
        <v>0</v>
      </c>
      <c r="J11" s="88"/>
      <c r="K11" s="88">
        <v>0</v>
      </c>
      <c r="L11" s="88"/>
      <c r="M11" s="88">
        <v>0</v>
      </c>
      <c r="N11" s="88"/>
      <c r="O11" s="88">
        <v>0</v>
      </c>
      <c r="P11" s="88"/>
      <c r="Q11" s="88">
        <v>0</v>
      </c>
      <c r="R11" s="88"/>
      <c r="S11" s="203">
        <v>0</v>
      </c>
    </row>
    <row r="12" spans="1:19">
      <c r="A12" s="87">
        <v>5</v>
      </c>
      <c r="B12" s="1" t="s">
        <v>54</v>
      </c>
      <c r="C12" s="88">
        <v>0</v>
      </c>
      <c r="D12" s="88"/>
      <c r="E12" s="88">
        <v>0</v>
      </c>
      <c r="F12" s="88"/>
      <c r="G12" s="88">
        <v>0</v>
      </c>
      <c r="H12" s="88"/>
      <c r="I12" s="88">
        <v>0</v>
      </c>
      <c r="J12" s="88"/>
      <c r="K12" s="88">
        <v>0</v>
      </c>
      <c r="L12" s="88"/>
      <c r="M12" s="88">
        <v>0</v>
      </c>
      <c r="N12" s="88"/>
      <c r="O12" s="88">
        <v>0</v>
      </c>
      <c r="P12" s="88"/>
      <c r="Q12" s="88">
        <v>0</v>
      </c>
      <c r="R12" s="88"/>
      <c r="S12" s="203">
        <v>0</v>
      </c>
    </row>
    <row r="13" spans="1:19">
      <c r="A13" s="87">
        <v>6</v>
      </c>
      <c r="B13" s="1" t="s">
        <v>55</v>
      </c>
      <c r="C13" s="88">
        <v>0</v>
      </c>
      <c r="D13" s="88"/>
      <c r="E13" s="88">
        <v>17199714.3847</v>
      </c>
      <c r="F13" s="88"/>
      <c r="G13" s="88">
        <v>0</v>
      </c>
      <c r="H13" s="88"/>
      <c r="I13" s="88">
        <v>35111241.4036</v>
      </c>
      <c r="J13" s="88"/>
      <c r="K13" s="88">
        <v>0</v>
      </c>
      <c r="L13" s="88"/>
      <c r="M13" s="88">
        <v>0</v>
      </c>
      <c r="N13" s="88">
        <v>340000</v>
      </c>
      <c r="O13" s="88">
        <v>0</v>
      </c>
      <c r="P13" s="88"/>
      <c r="Q13" s="88">
        <v>0</v>
      </c>
      <c r="R13" s="88"/>
      <c r="S13" s="203">
        <v>21335563.578740001</v>
      </c>
    </row>
    <row r="14" spans="1:19">
      <c r="A14" s="87">
        <v>7</v>
      </c>
      <c r="B14" s="1" t="s">
        <v>56</v>
      </c>
      <c r="C14" s="88">
        <v>0</v>
      </c>
      <c r="D14" s="88"/>
      <c r="E14" s="88">
        <v>0</v>
      </c>
      <c r="F14" s="88"/>
      <c r="G14" s="88">
        <v>0</v>
      </c>
      <c r="H14" s="88"/>
      <c r="I14" s="88">
        <v>0</v>
      </c>
      <c r="J14" s="88"/>
      <c r="K14" s="88">
        <v>0</v>
      </c>
      <c r="L14" s="88"/>
      <c r="M14" s="88">
        <v>285097210.1444</v>
      </c>
      <c r="N14" s="88">
        <v>44077163.7236</v>
      </c>
      <c r="O14" s="88">
        <v>0</v>
      </c>
      <c r="P14" s="88"/>
      <c r="Q14" s="88">
        <v>0</v>
      </c>
      <c r="R14" s="88"/>
      <c r="S14" s="203">
        <v>329174373.86800003</v>
      </c>
    </row>
    <row r="15" spans="1:19">
      <c r="A15" s="87">
        <v>8</v>
      </c>
      <c r="B15" s="1" t="s">
        <v>57</v>
      </c>
      <c r="C15" s="88">
        <v>0</v>
      </c>
      <c r="D15" s="88"/>
      <c r="E15" s="88">
        <v>0</v>
      </c>
      <c r="F15" s="88"/>
      <c r="G15" s="88">
        <v>0</v>
      </c>
      <c r="H15" s="88"/>
      <c r="I15" s="88">
        <v>0</v>
      </c>
      <c r="J15" s="88"/>
      <c r="K15" s="88">
        <v>49456774.960100003</v>
      </c>
      <c r="L15" s="88"/>
      <c r="M15" s="88">
        <v>8850.2117999999991</v>
      </c>
      <c r="N15" s="88">
        <v>4800.4750000000004</v>
      </c>
      <c r="O15" s="88">
        <v>0</v>
      </c>
      <c r="P15" s="88"/>
      <c r="Q15" s="88">
        <v>0</v>
      </c>
      <c r="R15" s="88"/>
      <c r="S15" s="203">
        <v>37106231.906875007</v>
      </c>
    </row>
    <row r="16" spans="1:19">
      <c r="A16" s="87">
        <v>9</v>
      </c>
      <c r="B16" s="1" t="s">
        <v>58</v>
      </c>
      <c r="C16" s="88">
        <v>0</v>
      </c>
      <c r="D16" s="88"/>
      <c r="E16" s="88">
        <v>0</v>
      </c>
      <c r="F16" s="88"/>
      <c r="G16" s="88">
        <v>0</v>
      </c>
      <c r="H16" s="88"/>
      <c r="I16" s="88">
        <v>0</v>
      </c>
      <c r="J16" s="88"/>
      <c r="K16" s="88">
        <v>0</v>
      </c>
      <c r="L16" s="88"/>
      <c r="M16" s="88">
        <v>0</v>
      </c>
      <c r="N16" s="88"/>
      <c r="O16" s="88">
        <v>0</v>
      </c>
      <c r="P16" s="88"/>
      <c r="Q16" s="88">
        <v>0</v>
      </c>
      <c r="R16" s="88"/>
      <c r="S16" s="203">
        <v>0</v>
      </c>
    </row>
    <row r="17" spans="1:19">
      <c r="A17" s="87">
        <v>10</v>
      </c>
      <c r="B17" s="1" t="s">
        <v>59</v>
      </c>
      <c r="C17" s="88">
        <v>0</v>
      </c>
      <c r="D17" s="88"/>
      <c r="E17" s="88">
        <v>0</v>
      </c>
      <c r="F17" s="88"/>
      <c r="G17" s="88">
        <v>0</v>
      </c>
      <c r="H17" s="88"/>
      <c r="I17" s="88">
        <v>0</v>
      </c>
      <c r="J17" s="88"/>
      <c r="K17" s="88">
        <v>2625629.3528</v>
      </c>
      <c r="L17" s="88"/>
      <c r="M17" s="88">
        <v>41370708.686999999</v>
      </c>
      <c r="N17" s="88"/>
      <c r="O17" s="88">
        <v>0</v>
      </c>
      <c r="P17" s="88"/>
      <c r="Q17" s="88">
        <v>0</v>
      </c>
      <c r="R17" s="88"/>
      <c r="S17" s="203">
        <v>43339930.7016</v>
      </c>
    </row>
    <row r="18" spans="1:19">
      <c r="A18" s="87">
        <v>11</v>
      </c>
      <c r="B18" s="1" t="s">
        <v>60</v>
      </c>
      <c r="C18" s="88">
        <v>0</v>
      </c>
      <c r="D18" s="88"/>
      <c r="E18" s="88">
        <v>0</v>
      </c>
      <c r="F18" s="88"/>
      <c r="G18" s="88">
        <v>0</v>
      </c>
      <c r="H18" s="88"/>
      <c r="I18" s="88">
        <v>0</v>
      </c>
      <c r="J18" s="88"/>
      <c r="K18" s="88">
        <v>0</v>
      </c>
      <c r="L18" s="88"/>
      <c r="M18" s="88">
        <v>0</v>
      </c>
      <c r="N18" s="88"/>
      <c r="O18" s="88">
        <v>0</v>
      </c>
      <c r="P18" s="88"/>
      <c r="Q18" s="88">
        <v>0</v>
      </c>
      <c r="R18" s="88"/>
      <c r="S18" s="203">
        <v>0</v>
      </c>
    </row>
    <row r="19" spans="1:19">
      <c r="A19" s="87">
        <v>12</v>
      </c>
      <c r="B19" s="1" t="s">
        <v>61</v>
      </c>
      <c r="C19" s="88">
        <v>0</v>
      </c>
      <c r="D19" s="88"/>
      <c r="E19" s="88">
        <v>0</v>
      </c>
      <c r="F19" s="88"/>
      <c r="G19" s="88">
        <v>0</v>
      </c>
      <c r="H19" s="88"/>
      <c r="I19" s="88">
        <v>0</v>
      </c>
      <c r="J19" s="88"/>
      <c r="K19" s="88">
        <v>0</v>
      </c>
      <c r="L19" s="88"/>
      <c r="M19" s="88">
        <v>0</v>
      </c>
      <c r="N19" s="88"/>
      <c r="O19" s="88">
        <v>0</v>
      </c>
      <c r="P19" s="88"/>
      <c r="Q19" s="88">
        <v>0</v>
      </c>
      <c r="R19" s="88"/>
      <c r="S19" s="203">
        <v>0</v>
      </c>
    </row>
    <row r="20" spans="1:19">
      <c r="A20" s="87">
        <v>13</v>
      </c>
      <c r="B20" s="1" t="s">
        <v>144</v>
      </c>
      <c r="C20" s="88">
        <v>0</v>
      </c>
      <c r="D20" s="88"/>
      <c r="E20" s="88">
        <v>0</v>
      </c>
      <c r="F20" s="88"/>
      <c r="G20" s="88">
        <v>0</v>
      </c>
      <c r="H20" s="88"/>
      <c r="I20" s="88">
        <v>0</v>
      </c>
      <c r="J20" s="88"/>
      <c r="K20" s="88">
        <v>0</v>
      </c>
      <c r="L20" s="88"/>
      <c r="M20" s="88">
        <v>0</v>
      </c>
      <c r="N20" s="88"/>
      <c r="O20" s="88">
        <v>0</v>
      </c>
      <c r="P20" s="88"/>
      <c r="Q20" s="88">
        <v>0</v>
      </c>
      <c r="R20" s="88"/>
      <c r="S20" s="203">
        <v>0</v>
      </c>
    </row>
    <row r="21" spans="1:19">
      <c r="A21" s="87">
        <v>14</v>
      </c>
      <c r="B21" s="1" t="s">
        <v>63</v>
      </c>
      <c r="C21" s="88">
        <v>4898789.0412999997</v>
      </c>
      <c r="D21" s="88"/>
      <c r="E21" s="88">
        <v>0</v>
      </c>
      <c r="F21" s="88"/>
      <c r="G21" s="88">
        <v>0</v>
      </c>
      <c r="H21" s="88"/>
      <c r="I21" s="88">
        <v>0</v>
      </c>
      <c r="J21" s="88"/>
      <c r="K21" s="88">
        <v>0</v>
      </c>
      <c r="L21" s="88"/>
      <c r="M21" s="88">
        <v>11545881.744199999</v>
      </c>
      <c r="N21" s="88"/>
      <c r="O21" s="88">
        <v>0</v>
      </c>
      <c r="P21" s="88"/>
      <c r="Q21" s="88">
        <v>0</v>
      </c>
      <c r="R21" s="88"/>
      <c r="S21" s="203">
        <v>11545881.744199999</v>
      </c>
    </row>
    <row r="22" spans="1:19" ht="13.8" thickBot="1">
      <c r="A22" s="89"/>
      <c r="B22" s="90" t="s">
        <v>64</v>
      </c>
      <c r="C22" s="91">
        <f>SUM(C8:C21)</f>
        <v>16108359.0013</v>
      </c>
      <c r="D22" s="91">
        <f t="shared" ref="D22:J22" si="0">SUM(D8:D21)</f>
        <v>0</v>
      </c>
      <c r="E22" s="91">
        <f t="shared" si="0"/>
        <v>17199714.3847</v>
      </c>
      <c r="F22" s="91">
        <f t="shared" si="0"/>
        <v>0</v>
      </c>
      <c r="G22" s="91">
        <f t="shared" si="0"/>
        <v>0</v>
      </c>
      <c r="H22" s="91">
        <f t="shared" si="0"/>
        <v>0</v>
      </c>
      <c r="I22" s="91">
        <f t="shared" si="0"/>
        <v>35111241.4036</v>
      </c>
      <c r="J22" s="91">
        <f t="shared" si="0"/>
        <v>0</v>
      </c>
      <c r="K22" s="91">
        <f t="shared" ref="K22:S22" si="1">SUM(K8:K21)</f>
        <v>52082404.312899999</v>
      </c>
      <c r="L22" s="91">
        <f t="shared" si="1"/>
        <v>0</v>
      </c>
      <c r="M22" s="91">
        <f t="shared" si="1"/>
        <v>380631737.21879995</v>
      </c>
      <c r="N22" s="91">
        <f t="shared" si="1"/>
        <v>44421964.198600002</v>
      </c>
      <c r="O22" s="91">
        <f t="shared" si="1"/>
        <v>0</v>
      </c>
      <c r="P22" s="91">
        <f t="shared" si="1"/>
        <v>0</v>
      </c>
      <c r="Q22" s="91">
        <f t="shared" si="1"/>
        <v>0</v>
      </c>
      <c r="R22" s="91">
        <f t="shared" si="1"/>
        <v>0</v>
      </c>
      <c r="S22" s="204">
        <f t="shared" si="1"/>
        <v>485111068.23081505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4" orientation="portrait" r:id="rId1"/>
  <headerFooter>
    <oddFooter>&amp;C_x000D_&amp;1#&amp;"Calibri"&amp;10&amp;K000000 C0 - PUBLIC</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pane="topRight"/>
      <selection pane="bottomLeft"/>
      <selection pane="bottomRight"/>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9"/>
  </cols>
  <sheetData>
    <row r="1" spans="1:22">
      <c r="A1" s="2" t="s">
        <v>30</v>
      </c>
      <c r="B1" s="3" t="str">
        <f>'Info '!C2</f>
        <v>JSC PASHA Bank Georgia</v>
      </c>
    </row>
    <row r="2" spans="1:22">
      <c r="A2" s="2" t="s">
        <v>31</v>
      </c>
      <c r="B2" s="319">
        <f>'1. key ratios '!B2</f>
        <v>45107</v>
      </c>
    </row>
    <row r="4" spans="1:22" ht="13.8" thickBot="1">
      <c r="A4" s="4" t="s">
        <v>243</v>
      </c>
      <c r="B4" s="92" t="s">
        <v>50</v>
      </c>
      <c r="V4" s="20" t="s">
        <v>35</v>
      </c>
    </row>
    <row r="5" spans="1:22" ht="12.75" customHeight="1">
      <c r="A5" s="93"/>
      <c r="B5" s="94"/>
      <c r="C5" s="704" t="s">
        <v>169</v>
      </c>
      <c r="D5" s="705"/>
      <c r="E5" s="705"/>
      <c r="F5" s="705"/>
      <c r="G5" s="705"/>
      <c r="H5" s="705"/>
      <c r="I5" s="705"/>
      <c r="J5" s="705"/>
      <c r="K5" s="705"/>
      <c r="L5" s="706"/>
      <c r="M5" s="707" t="s">
        <v>170</v>
      </c>
      <c r="N5" s="708"/>
      <c r="O5" s="708"/>
      <c r="P5" s="708"/>
      <c r="Q5" s="708"/>
      <c r="R5" s="708"/>
      <c r="S5" s="709"/>
      <c r="T5" s="712" t="s">
        <v>241</v>
      </c>
      <c r="U5" s="712" t="s">
        <v>242</v>
      </c>
      <c r="V5" s="710" t="s">
        <v>76</v>
      </c>
    </row>
    <row r="6" spans="1:22" s="50" customFormat="1" ht="105.6">
      <c r="A6" s="48"/>
      <c r="B6" s="95"/>
      <c r="C6" s="96" t="s">
        <v>65</v>
      </c>
      <c r="D6" s="167" t="s">
        <v>66</v>
      </c>
      <c r="E6" s="121" t="s">
        <v>172</v>
      </c>
      <c r="F6" s="121" t="s">
        <v>173</v>
      </c>
      <c r="G6" s="167" t="s">
        <v>176</v>
      </c>
      <c r="H6" s="167" t="s">
        <v>171</v>
      </c>
      <c r="I6" s="167" t="s">
        <v>67</v>
      </c>
      <c r="J6" s="167" t="s">
        <v>68</v>
      </c>
      <c r="K6" s="97" t="s">
        <v>69</v>
      </c>
      <c r="L6" s="98" t="s">
        <v>70</v>
      </c>
      <c r="M6" s="96" t="s">
        <v>174</v>
      </c>
      <c r="N6" s="97" t="s">
        <v>71</v>
      </c>
      <c r="O6" s="97" t="s">
        <v>72</v>
      </c>
      <c r="P6" s="97" t="s">
        <v>73</v>
      </c>
      <c r="Q6" s="97" t="s">
        <v>74</v>
      </c>
      <c r="R6" s="97" t="s">
        <v>75</v>
      </c>
      <c r="S6" s="185" t="s">
        <v>175</v>
      </c>
      <c r="T6" s="713"/>
      <c r="U6" s="713"/>
      <c r="V6" s="711"/>
    </row>
    <row r="7" spans="1:22">
      <c r="A7" s="99">
        <v>1</v>
      </c>
      <c r="B7" s="1" t="s">
        <v>51</v>
      </c>
      <c r="C7" s="610"/>
      <c r="D7" s="611"/>
      <c r="E7" s="611"/>
      <c r="F7" s="611"/>
      <c r="G7" s="611"/>
      <c r="H7" s="611"/>
      <c r="I7" s="611"/>
      <c r="J7" s="611"/>
      <c r="K7" s="611"/>
      <c r="L7" s="612"/>
      <c r="M7" s="610"/>
      <c r="N7" s="611"/>
      <c r="O7" s="611"/>
      <c r="P7" s="611"/>
      <c r="Q7" s="611"/>
      <c r="R7" s="611"/>
      <c r="S7" s="612"/>
      <c r="T7" s="613"/>
      <c r="U7" s="613"/>
      <c r="V7" s="101">
        <f>SUM(C7:S7)</f>
        <v>0</v>
      </c>
    </row>
    <row r="8" spans="1:22">
      <c r="A8" s="99">
        <v>2</v>
      </c>
      <c r="B8" s="1" t="s">
        <v>52</v>
      </c>
      <c r="C8" s="610"/>
      <c r="D8" s="611"/>
      <c r="E8" s="611"/>
      <c r="F8" s="611"/>
      <c r="G8" s="611"/>
      <c r="H8" s="611"/>
      <c r="I8" s="611"/>
      <c r="J8" s="611"/>
      <c r="K8" s="611"/>
      <c r="L8" s="612"/>
      <c r="M8" s="610"/>
      <c r="N8" s="611"/>
      <c r="O8" s="611"/>
      <c r="P8" s="611"/>
      <c r="Q8" s="611"/>
      <c r="R8" s="611"/>
      <c r="S8" s="612"/>
      <c r="T8" s="613"/>
      <c r="U8" s="613"/>
      <c r="V8" s="101">
        <f t="shared" ref="V8:V20" si="0">SUM(C8:S8)</f>
        <v>0</v>
      </c>
    </row>
    <row r="9" spans="1:22">
      <c r="A9" s="99">
        <v>3</v>
      </c>
      <c r="B9" s="1" t="s">
        <v>165</v>
      </c>
      <c r="C9" s="610"/>
      <c r="D9" s="611"/>
      <c r="E9" s="611"/>
      <c r="F9" s="611"/>
      <c r="G9" s="611"/>
      <c r="H9" s="611"/>
      <c r="I9" s="611"/>
      <c r="J9" s="611"/>
      <c r="K9" s="611"/>
      <c r="L9" s="612"/>
      <c r="M9" s="610"/>
      <c r="N9" s="611"/>
      <c r="O9" s="611"/>
      <c r="P9" s="611"/>
      <c r="Q9" s="611"/>
      <c r="R9" s="611"/>
      <c r="S9" s="612"/>
      <c r="T9" s="613"/>
      <c r="U9" s="613"/>
      <c r="V9" s="101">
        <f t="shared" si="0"/>
        <v>0</v>
      </c>
    </row>
    <row r="10" spans="1:22">
      <c r="A10" s="99">
        <v>4</v>
      </c>
      <c r="B10" s="1" t="s">
        <v>53</v>
      </c>
      <c r="C10" s="610"/>
      <c r="D10" s="611"/>
      <c r="E10" s="611"/>
      <c r="F10" s="611"/>
      <c r="G10" s="611"/>
      <c r="H10" s="611"/>
      <c r="I10" s="611"/>
      <c r="J10" s="611"/>
      <c r="K10" s="611"/>
      <c r="L10" s="612"/>
      <c r="M10" s="610"/>
      <c r="N10" s="611"/>
      <c r="O10" s="611"/>
      <c r="P10" s="611"/>
      <c r="Q10" s="611"/>
      <c r="R10" s="611"/>
      <c r="S10" s="612"/>
      <c r="T10" s="613"/>
      <c r="U10" s="613"/>
      <c r="V10" s="101">
        <f t="shared" si="0"/>
        <v>0</v>
      </c>
    </row>
    <row r="11" spans="1:22">
      <c r="A11" s="99">
        <v>5</v>
      </c>
      <c r="B11" s="1" t="s">
        <v>54</v>
      </c>
      <c r="C11" s="610"/>
      <c r="D11" s="611"/>
      <c r="E11" s="611"/>
      <c r="F11" s="611"/>
      <c r="G11" s="611"/>
      <c r="H11" s="611"/>
      <c r="I11" s="611"/>
      <c r="J11" s="611"/>
      <c r="K11" s="611"/>
      <c r="L11" s="612"/>
      <c r="M11" s="610"/>
      <c r="N11" s="611"/>
      <c r="O11" s="611"/>
      <c r="P11" s="611"/>
      <c r="Q11" s="611"/>
      <c r="R11" s="611"/>
      <c r="S11" s="612"/>
      <c r="T11" s="613"/>
      <c r="U11" s="613"/>
      <c r="V11" s="101">
        <f t="shared" si="0"/>
        <v>0</v>
      </c>
    </row>
    <row r="12" spans="1:22">
      <c r="A12" s="99">
        <v>6</v>
      </c>
      <c r="B12" s="1" t="s">
        <v>55</v>
      </c>
      <c r="C12" s="610"/>
      <c r="D12" s="611"/>
      <c r="E12" s="611"/>
      <c r="F12" s="611"/>
      <c r="G12" s="611"/>
      <c r="H12" s="611"/>
      <c r="I12" s="611"/>
      <c r="J12" s="611"/>
      <c r="K12" s="611"/>
      <c r="L12" s="612"/>
      <c r="M12" s="610"/>
      <c r="N12" s="611"/>
      <c r="O12" s="611"/>
      <c r="P12" s="611"/>
      <c r="Q12" s="611"/>
      <c r="R12" s="611"/>
      <c r="S12" s="612"/>
      <c r="T12" s="613"/>
      <c r="U12" s="613"/>
      <c r="V12" s="101">
        <f t="shared" si="0"/>
        <v>0</v>
      </c>
    </row>
    <row r="13" spans="1:22">
      <c r="A13" s="99">
        <v>7</v>
      </c>
      <c r="B13" s="1" t="s">
        <v>56</v>
      </c>
      <c r="C13" s="610"/>
      <c r="D13" s="611">
        <v>1030296.3628999999</v>
      </c>
      <c r="E13" s="611"/>
      <c r="F13" s="611"/>
      <c r="G13" s="611"/>
      <c r="H13" s="611"/>
      <c r="I13" s="611"/>
      <c r="J13" s="611"/>
      <c r="K13" s="611"/>
      <c r="L13" s="612"/>
      <c r="M13" s="610"/>
      <c r="N13" s="611"/>
      <c r="O13" s="611"/>
      <c r="P13" s="611"/>
      <c r="Q13" s="611"/>
      <c r="R13" s="611"/>
      <c r="S13" s="612"/>
      <c r="T13" s="613"/>
      <c r="U13" s="613"/>
      <c r="V13" s="101">
        <f t="shared" si="0"/>
        <v>1030296.3628999999</v>
      </c>
    </row>
    <row r="14" spans="1:22">
      <c r="A14" s="99">
        <v>8</v>
      </c>
      <c r="B14" s="1" t="s">
        <v>57</v>
      </c>
      <c r="C14" s="610"/>
      <c r="D14" s="611">
        <v>111886.8652</v>
      </c>
      <c r="E14" s="611"/>
      <c r="F14" s="611"/>
      <c r="G14" s="611"/>
      <c r="H14" s="611"/>
      <c r="I14" s="611"/>
      <c r="J14" s="611"/>
      <c r="K14" s="611"/>
      <c r="L14" s="612"/>
      <c r="M14" s="610"/>
      <c r="N14" s="611"/>
      <c r="O14" s="611"/>
      <c r="P14" s="611"/>
      <c r="Q14" s="611"/>
      <c r="R14" s="611"/>
      <c r="S14" s="612"/>
      <c r="T14" s="613"/>
      <c r="U14" s="613"/>
      <c r="V14" s="101">
        <f t="shared" si="0"/>
        <v>111886.8652</v>
      </c>
    </row>
    <row r="15" spans="1:22">
      <c r="A15" s="99">
        <v>9</v>
      </c>
      <c r="B15" s="1" t="s">
        <v>58</v>
      </c>
      <c r="C15" s="610"/>
      <c r="D15" s="611"/>
      <c r="E15" s="611"/>
      <c r="F15" s="611"/>
      <c r="G15" s="611"/>
      <c r="H15" s="611"/>
      <c r="I15" s="611"/>
      <c r="J15" s="611"/>
      <c r="K15" s="611"/>
      <c r="L15" s="612"/>
      <c r="M15" s="610"/>
      <c r="N15" s="611"/>
      <c r="O15" s="611"/>
      <c r="P15" s="611"/>
      <c r="Q15" s="611"/>
      <c r="R15" s="611"/>
      <c r="S15" s="612"/>
      <c r="T15" s="613"/>
      <c r="U15" s="613"/>
      <c r="V15" s="101">
        <f t="shared" si="0"/>
        <v>0</v>
      </c>
    </row>
    <row r="16" spans="1:22">
      <c r="A16" s="99">
        <v>10</v>
      </c>
      <c r="B16" s="1" t="s">
        <v>59</v>
      </c>
      <c r="C16" s="610"/>
      <c r="D16" s="611"/>
      <c r="E16" s="611"/>
      <c r="F16" s="611"/>
      <c r="G16" s="611"/>
      <c r="H16" s="611"/>
      <c r="I16" s="611"/>
      <c r="J16" s="611"/>
      <c r="K16" s="611"/>
      <c r="L16" s="612"/>
      <c r="M16" s="610"/>
      <c r="N16" s="611"/>
      <c r="O16" s="611"/>
      <c r="P16" s="611"/>
      <c r="Q16" s="611"/>
      <c r="R16" s="611"/>
      <c r="S16" s="612"/>
      <c r="T16" s="613"/>
      <c r="U16" s="613"/>
      <c r="V16" s="101">
        <f t="shared" si="0"/>
        <v>0</v>
      </c>
    </row>
    <row r="17" spans="1:22">
      <c r="A17" s="99">
        <v>11</v>
      </c>
      <c r="B17" s="1" t="s">
        <v>60</v>
      </c>
      <c r="C17" s="610"/>
      <c r="D17" s="611"/>
      <c r="E17" s="611"/>
      <c r="F17" s="611"/>
      <c r="G17" s="611"/>
      <c r="H17" s="611"/>
      <c r="I17" s="611"/>
      <c r="J17" s="611"/>
      <c r="K17" s="611"/>
      <c r="L17" s="612"/>
      <c r="M17" s="610"/>
      <c r="N17" s="611"/>
      <c r="O17" s="611"/>
      <c r="P17" s="611"/>
      <c r="Q17" s="611"/>
      <c r="R17" s="611"/>
      <c r="S17" s="612"/>
      <c r="T17" s="613"/>
      <c r="U17" s="613"/>
      <c r="V17" s="101">
        <f t="shared" si="0"/>
        <v>0</v>
      </c>
    </row>
    <row r="18" spans="1:22">
      <c r="A18" s="99">
        <v>12</v>
      </c>
      <c r="B18" s="1" t="s">
        <v>61</v>
      </c>
      <c r="C18" s="610"/>
      <c r="D18" s="611"/>
      <c r="E18" s="611"/>
      <c r="F18" s="611"/>
      <c r="G18" s="611"/>
      <c r="H18" s="611"/>
      <c r="I18" s="611"/>
      <c r="J18" s="611"/>
      <c r="K18" s="611"/>
      <c r="L18" s="612"/>
      <c r="M18" s="610"/>
      <c r="N18" s="611"/>
      <c r="O18" s="611"/>
      <c r="P18" s="611"/>
      <c r="Q18" s="611"/>
      <c r="R18" s="611"/>
      <c r="S18" s="612"/>
      <c r="T18" s="613"/>
      <c r="U18" s="613"/>
      <c r="V18" s="101">
        <f t="shared" si="0"/>
        <v>0</v>
      </c>
    </row>
    <row r="19" spans="1:22">
      <c r="A19" s="99">
        <v>13</v>
      </c>
      <c r="B19" s="1" t="s">
        <v>62</v>
      </c>
      <c r="C19" s="610"/>
      <c r="D19" s="611"/>
      <c r="E19" s="611"/>
      <c r="F19" s="611"/>
      <c r="G19" s="611"/>
      <c r="H19" s="611"/>
      <c r="I19" s="611"/>
      <c r="J19" s="611"/>
      <c r="K19" s="611"/>
      <c r="L19" s="612"/>
      <c r="M19" s="610"/>
      <c r="N19" s="611"/>
      <c r="O19" s="611"/>
      <c r="P19" s="611"/>
      <c r="Q19" s="611"/>
      <c r="R19" s="611"/>
      <c r="S19" s="612"/>
      <c r="T19" s="613"/>
      <c r="U19" s="613"/>
      <c r="V19" s="101">
        <f t="shared" si="0"/>
        <v>0</v>
      </c>
    </row>
    <row r="20" spans="1:22">
      <c r="A20" s="99">
        <v>14</v>
      </c>
      <c r="B20" s="1" t="s">
        <v>63</v>
      </c>
      <c r="C20" s="610"/>
      <c r="D20" s="611"/>
      <c r="E20" s="611"/>
      <c r="F20" s="611"/>
      <c r="G20" s="611"/>
      <c r="H20" s="611"/>
      <c r="I20" s="611"/>
      <c r="J20" s="611"/>
      <c r="K20" s="611"/>
      <c r="L20" s="612"/>
      <c r="M20" s="610"/>
      <c r="N20" s="611"/>
      <c r="O20" s="611"/>
      <c r="P20" s="611"/>
      <c r="Q20" s="611"/>
      <c r="R20" s="611"/>
      <c r="S20" s="612"/>
      <c r="T20" s="613"/>
      <c r="U20" s="613"/>
      <c r="V20" s="101">
        <f t="shared" si="0"/>
        <v>0</v>
      </c>
    </row>
    <row r="21" spans="1:22" ht="13.8" thickBot="1">
      <c r="A21" s="89"/>
      <c r="B21" s="102" t="s">
        <v>64</v>
      </c>
      <c r="C21" s="103">
        <f>SUM(C7:C20)</f>
        <v>0</v>
      </c>
      <c r="D21" s="91">
        <f t="shared" ref="D21:V21" si="1">SUM(D7:D20)</f>
        <v>1142183.2280999999</v>
      </c>
      <c r="E21" s="91">
        <f t="shared" si="1"/>
        <v>0</v>
      </c>
      <c r="F21" s="91">
        <f t="shared" si="1"/>
        <v>0</v>
      </c>
      <c r="G21" s="91">
        <f t="shared" si="1"/>
        <v>0</v>
      </c>
      <c r="H21" s="91">
        <f t="shared" si="1"/>
        <v>0</v>
      </c>
      <c r="I21" s="91">
        <f t="shared" si="1"/>
        <v>0</v>
      </c>
      <c r="J21" s="91">
        <f t="shared" si="1"/>
        <v>0</v>
      </c>
      <c r="K21" s="91">
        <f t="shared" si="1"/>
        <v>0</v>
      </c>
      <c r="L21" s="104">
        <f t="shared" si="1"/>
        <v>0</v>
      </c>
      <c r="M21" s="103">
        <f t="shared" si="1"/>
        <v>0</v>
      </c>
      <c r="N21" s="91">
        <f t="shared" si="1"/>
        <v>0</v>
      </c>
      <c r="O21" s="91">
        <f t="shared" si="1"/>
        <v>0</v>
      </c>
      <c r="P21" s="91">
        <f t="shared" si="1"/>
        <v>0</v>
      </c>
      <c r="Q21" s="91">
        <f t="shared" si="1"/>
        <v>0</v>
      </c>
      <c r="R21" s="91">
        <f t="shared" si="1"/>
        <v>0</v>
      </c>
      <c r="S21" s="104">
        <f>SUM(S7:S20)</f>
        <v>0</v>
      </c>
      <c r="T21" s="104">
        <f>SUM(T7:T20)</f>
        <v>0</v>
      </c>
      <c r="U21" s="104">
        <f t="shared" ref="U21" si="2">SUM(U7:U20)</f>
        <v>0</v>
      </c>
      <c r="V21" s="105">
        <f t="shared" si="1"/>
        <v>1142183.2280999999</v>
      </c>
    </row>
    <row r="24" spans="1:22">
      <c r="C24" s="27"/>
      <c r="D24" s="27"/>
      <c r="E24" s="27"/>
    </row>
    <row r="25" spans="1:22">
      <c r="A25" s="47"/>
      <c r="B25" s="47"/>
      <c r="D25" s="27"/>
      <c r="E25" s="27"/>
    </row>
    <row r="26" spans="1:22">
      <c r="A26" s="47"/>
      <c r="B26" s="28"/>
      <c r="D26" s="27"/>
      <c r="E26" s="27"/>
    </row>
    <row r="27" spans="1:22">
      <c r="A27" s="47"/>
      <c r="B27" s="47"/>
      <c r="D27" s="27"/>
      <c r="E27" s="27"/>
    </row>
    <row r="28" spans="1:22">
      <c r="A28" s="47"/>
      <c r="B28" s="28"/>
      <c r="D28" s="27"/>
      <c r="E28" s="27"/>
    </row>
  </sheetData>
  <mergeCells count="5">
    <mergeCell ref="C5:L5"/>
    <mergeCell ref="M5:S5"/>
    <mergeCell ref="V5:V6"/>
    <mergeCell ref="T5:T6"/>
    <mergeCell ref="U5:U6"/>
  </mergeCells>
  <pageMargins left="0.7" right="0.7" top="0.75" bottom="0.75" header="0.3" footer="0.3"/>
  <pageSetup paperSize="9" scale="16" orientation="portrait" r:id="rId1"/>
  <headerFooter>
    <oddFooter>&amp;C_x000D_&amp;1#&amp;"Calibri"&amp;10&amp;K000000 C0 - PUBLIC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pane="topRight"/>
      <selection pane="bottomLeft"/>
      <selection pane="bottomRight"/>
    </sheetView>
  </sheetViews>
  <sheetFormatPr defaultColWidth="9.21875" defaultRowHeight="13.8"/>
  <cols>
    <col min="1" max="1" width="10.5546875" style="4" bestFit="1" customWidth="1"/>
    <col min="2" max="2" width="101.77734375" style="4" customWidth="1"/>
    <col min="3" max="3" width="13.77734375" style="172" customWidth="1"/>
    <col min="4" max="4" width="14.77734375" style="172" bestFit="1" customWidth="1"/>
    <col min="5" max="5" width="17.77734375" style="172" customWidth="1"/>
    <col min="6" max="6" width="15.77734375" style="172" customWidth="1"/>
    <col min="7" max="7" width="17.44140625" style="172" customWidth="1"/>
    <col min="8" max="8" width="15.21875" style="172" customWidth="1"/>
    <col min="9" max="16384" width="9.21875" style="19"/>
  </cols>
  <sheetData>
    <row r="1" spans="1:9">
      <c r="A1" s="2" t="s">
        <v>30</v>
      </c>
      <c r="B1" s="4" t="str">
        <f>'Info '!C2</f>
        <v>JSC PASHA Bank Georgia</v>
      </c>
      <c r="C1" s="3"/>
    </row>
    <row r="2" spans="1:9">
      <c r="A2" s="2" t="s">
        <v>31</v>
      </c>
      <c r="B2" s="319">
        <f>'1. key ratios '!B2</f>
        <v>45107</v>
      </c>
      <c r="C2" s="319"/>
    </row>
    <row r="4" spans="1:9" ht="14.4" thickBot="1">
      <c r="A4" s="2" t="s">
        <v>150</v>
      </c>
      <c r="B4" s="92" t="s">
        <v>252</v>
      </c>
    </row>
    <row r="5" spans="1:9">
      <c r="A5" s="93"/>
      <c r="B5" s="106"/>
      <c r="C5" s="193" t="s">
        <v>0</v>
      </c>
      <c r="D5" s="193" t="s">
        <v>1</v>
      </c>
      <c r="E5" s="193" t="s">
        <v>2</v>
      </c>
      <c r="F5" s="193" t="s">
        <v>3</v>
      </c>
      <c r="G5" s="194" t="s">
        <v>4</v>
      </c>
      <c r="H5" s="195" t="s">
        <v>5</v>
      </c>
      <c r="I5" s="107"/>
    </row>
    <row r="6" spans="1:9" s="107" customFormat="1" ht="12.75" customHeight="1">
      <c r="A6" s="108"/>
      <c r="B6" s="716" t="s">
        <v>149</v>
      </c>
      <c r="C6" s="702" t="s">
        <v>245</v>
      </c>
      <c r="D6" s="718" t="s">
        <v>244</v>
      </c>
      <c r="E6" s="719"/>
      <c r="F6" s="702" t="s">
        <v>249</v>
      </c>
      <c r="G6" s="702" t="s">
        <v>250</v>
      </c>
      <c r="H6" s="714" t="s">
        <v>248</v>
      </c>
    </row>
    <row r="7" spans="1:9" ht="41.4">
      <c r="A7" s="110"/>
      <c r="B7" s="717"/>
      <c r="C7" s="703"/>
      <c r="D7" s="196" t="s">
        <v>247</v>
      </c>
      <c r="E7" s="196" t="s">
        <v>246</v>
      </c>
      <c r="F7" s="703"/>
      <c r="G7" s="703"/>
      <c r="H7" s="715"/>
      <c r="I7" s="107"/>
    </row>
    <row r="8" spans="1:9">
      <c r="A8" s="108">
        <v>1</v>
      </c>
      <c r="B8" s="1" t="s">
        <v>51</v>
      </c>
      <c r="C8" s="197">
        <v>53818656.391400002</v>
      </c>
      <c r="D8" s="197"/>
      <c r="E8" s="197"/>
      <c r="F8" s="197">
        <v>42609086.431400001</v>
      </c>
      <c r="G8" s="198">
        <v>42609086.431400001</v>
      </c>
      <c r="H8" s="200">
        <f>G8/(C8+E8)</f>
        <v>0.79171590835568972</v>
      </c>
    </row>
    <row r="9" spans="1:9" ht="15" customHeight="1">
      <c r="A9" s="108">
        <v>2</v>
      </c>
      <c r="B9" s="1" t="s">
        <v>52</v>
      </c>
      <c r="C9" s="197">
        <v>0</v>
      </c>
      <c r="D9" s="197"/>
      <c r="E9" s="197"/>
      <c r="F9" s="197">
        <v>0</v>
      </c>
      <c r="G9" s="198"/>
      <c r="H9" s="200" t="e">
        <f t="shared" ref="H9:H21" si="0">G9/(C9+E9)</f>
        <v>#DIV/0!</v>
      </c>
    </row>
    <row r="10" spans="1:9">
      <c r="A10" s="108">
        <v>3</v>
      </c>
      <c r="B10" s="1" t="s">
        <v>165</v>
      </c>
      <c r="C10" s="197">
        <v>0</v>
      </c>
      <c r="D10" s="197"/>
      <c r="E10" s="197"/>
      <c r="F10" s="197">
        <v>0</v>
      </c>
      <c r="G10" s="198"/>
      <c r="H10" s="200" t="e">
        <f t="shared" si="0"/>
        <v>#DIV/0!</v>
      </c>
    </row>
    <row r="11" spans="1:9">
      <c r="A11" s="108">
        <v>4</v>
      </c>
      <c r="B11" s="1" t="s">
        <v>53</v>
      </c>
      <c r="C11" s="197">
        <v>0</v>
      </c>
      <c r="D11" s="197"/>
      <c r="E11" s="197"/>
      <c r="F11" s="197">
        <v>0</v>
      </c>
      <c r="G11" s="198"/>
      <c r="H11" s="200" t="e">
        <f t="shared" si="0"/>
        <v>#DIV/0!</v>
      </c>
    </row>
    <row r="12" spans="1:9">
      <c r="A12" s="108">
        <v>5</v>
      </c>
      <c r="B12" s="1" t="s">
        <v>54</v>
      </c>
      <c r="C12" s="197">
        <v>0</v>
      </c>
      <c r="D12" s="197"/>
      <c r="E12" s="197"/>
      <c r="F12" s="197">
        <v>0</v>
      </c>
      <c r="G12" s="198"/>
      <c r="H12" s="200" t="e">
        <f t="shared" si="0"/>
        <v>#DIV/0!</v>
      </c>
    </row>
    <row r="13" spans="1:9">
      <c r="A13" s="108">
        <v>6</v>
      </c>
      <c r="B13" s="1" t="s">
        <v>55</v>
      </c>
      <c r="C13" s="197">
        <v>52310955.7883</v>
      </c>
      <c r="D13" s="197">
        <v>680000</v>
      </c>
      <c r="E13" s="197">
        <v>340000</v>
      </c>
      <c r="F13" s="197">
        <v>21335563.578740001</v>
      </c>
      <c r="G13" s="198">
        <v>21335563.578740001</v>
      </c>
      <c r="H13" s="200">
        <f t="shared" si="0"/>
        <v>0.40522651980956348</v>
      </c>
    </row>
    <row r="14" spans="1:9">
      <c r="A14" s="108">
        <v>7</v>
      </c>
      <c r="B14" s="1" t="s">
        <v>56</v>
      </c>
      <c r="C14" s="197">
        <v>285097210.1444</v>
      </c>
      <c r="D14" s="197">
        <v>90703073.376699999</v>
      </c>
      <c r="E14" s="197">
        <v>44077163.7236</v>
      </c>
      <c r="F14" s="197">
        <v>285102010.61940002</v>
      </c>
      <c r="G14" s="198">
        <v>324198585.28110003</v>
      </c>
      <c r="H14" s="200">
        <f t="shared" si="0"/>
        <v>0.9848840341718238</v>
      </c>
    </row>
    <row r="15" spans="1:9">
      <c r="A15" s="108">
        <v>8</v>
      </c>
      <c r="B15" s="1" t="s">
        <v>57</v>
      </c>
      <c r="C15" s="197">
        <v>49465625.171900004</v>
      </c>
      <c r="D15" s="197">
        <v>59031779.028899997</v>
      </c>
      <c r="E15" s="197">
        <v>4800.4750000000004</v>
      </c>
      <c r="F15" s="197">
        <v>81178595.155475006</v>
      </c>
      <c r="G15" s="198">
        <v>36994345.041675001</v>
      </c>
      <c r="H15" s="200">
        <f t="shared" si="0"/>
        <v>0.74780729209256758</v>
      </c>
    </row>
    <row r="16" spans="1:9">
      <c r="A16" s="108">
        <v>9</v>
      </c>
      <c r="B16" s="1" t="s">
        <v>58</v>
      </c>
      <c r="C16" s="197">
        <v>0</v>
      </c>
      <c r="D16" s="197">
        <v>0</v>
      </c>
      <c r="E16" s="197">
        <v>0</v>
      </c>
      <c r="F16" s="197">
        <v>0</v>
      </c>
      <c r="G16" s="198"/>
      <c r="H16" s="200" t="e">
        <f t="shared" si="0"/>
        <v>#DIV/0!</v>
      </c>
    </row>
    <row r="17" spans="1:8">
      <c r="A17" s="108">
        <v>10</v>
      </c>
      <c r="B17" s="1" t="s">
        <v>59</v>
      </c>
      <c r="C17" s="197">
        <v>43996338.039799996</v>
      </c>
      <c r="D17" s="197"/>
      <c r="E17" s="197"/>
      <c r="F17" s="197">
        <v>43339930.7016</v>
      </c>
      <c r="G17" s="198">
        <v>43339930.7016</v>
      </c>
      <c r="H17" s="200">
        <f t="shared" si="0"/>
        <v>0.98508040970123023</v>
      </c>
    </row>
    <row r="18" spans="1:8">
      <c r="A18" s="108">
        <v>11</v>
      </c>
      <c r="B18" s="1" t="s">
        <v>60</v>
      </c>
      <c r="C18" s="197">
        <v>0</v>
      </c>
      <c r="D18" s="197"/>
      <c r="E18" s="197"/>
      <c r="F18" s="197">
        <v>0</v>
      </c>
      <c r="G18" s="198"/>
      <c r="H18" s="200" t="e">
        <f t="shared" si="0"/>
        <v>#DIV/0!</v>
      </c>
    </row>
    <row r="19" spans="1:8">
      <c r="A19" s="108">
        <v>12</v>
      </c>
      <c r="B19" s="1" t="s">
        <v>61</v>
      </c>
      <c r="C19" s="197">
        <v>0</v>
      </c>
      <c r="D19" s="197"/>
      <c r="E19" s="197"/>
      <c r="F19" s="197">
        <v>0</v>
      </c>
      <c r="G19" s="198"/>
      <c r="H19" s="200" t="e">
        <f t="shared" si="0"/>
        <v>#DIV/0!</v>
      </c>
    </row>
    <row r="20" spans="1:8">
      <c r="A20" s="108">
        <v>13</v>
      </c>
      <c r="B20" s="1" t="s">
        <v>144</v>
      </c>
      <c r="C20" s="197">
        <v>0</v>
      </c>
      <c r="D20" s="197"/>
      <c r="E20" s="197"/>
      <c r="F20" s="197">
        <v>0</v>
      </c>
      <c r="G20" s="198"/>
      <c r="H20" s="200" t="e">
        <f t="shared" si="0"/>
        <v>#DIV/0!</v>
      </c>
    </row>
    <row r="21" spans="1:8">
      <c r="A21" s="108">
        <v>14</v>
      </c>
      <c r="B21" s="1" t="s">
        <v>63</v>
      </c>
      <c r="C21" s="197">
        <v>16444670.785499999</v>
      </c>
      <c r="D21" s="197"/>
      <c r="E21" s="197"/>
      <c r="F21" s="197">
        <v>11545881.744199999</v>
      </c>
      <c r="G21" s="198">
        <v>11545881.744199999</v>
      </c>
      <c r="H21" s="200">
        <f t="shared" si="0"/>
        <v>0.70210476663239241</v>
      </c>
    </row>
    <row r="22" spans="1:8" ht="14.4" thickBot="1">
      <c r="A22" s="111"/>
      <c r="B22" s="112" t="s">
        <v>64</v>
      </c>
      <c r="C22" s="199">
        <f>SUM(C8:C21)</f>
        <v>501133456.32130003</v>
      </c>
      <c r="D22" s="199">
        <f>SUM(D8:D21)</f>
        <v>150414852.40560001</v>
      </c>
      <c r="E22" s="199">
        <f>SUM(E8:E21)</f>
        <v>44421964.198600002</v>
      </c>
      <c r="F22" s="199">
        <f>SUM(F8:F21)</f>
        <v>485111068.23081505</v>
      </c>
      <c r="G22" s="199">
        <f>SUM(G8:G21)</f>
        <v>480023392.77871507</v>
      </c>
      <c r="H22" s="201">
        <f>G22/(C22+E22)</f>
        <v>0.87988016381775713</v>
      </c>
    </row>
  </sheetData>
  <mergeCells count="6">
    <mergeCell ref="H6:H7"/>
    <mergeCell ref="B6:B7"/>
    <mergeCell ref="C6:C7"/>
    <mergeCell ref="D6:E6"/>
    <mergeCell ref="F6:F7"/>
    <mergeCell ref="G6:G7"/>
  </mergeCells>
  <pageMargins left="0.7" right="0.7" top="0.75" bottom="0.75" header="0.3" footer="0.3"/>
  <pageSetup scale="43" orientation="portrait" r:id="rId1"/>
  <headerFooter>
    <oddFooter>&amp;C_x000D_&amp;1#&amp;"Calibri"&amp;10&amp;K000000 C0 - PUBLIC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selection pane="bottomLeft"/>
      <selection pane="bottomRight"/>
    </sheetView>
  </sheetViews>
  <sheetFormatPr defaultColWidth="9.21875" defaultRowHeight="13.8"/>
  <cols>
    <col min="1" max="1" width="10.5546875" style="172" bestFit="1" customWidth="1"/>
    <col min="2" max="2" width="104.21875" style="172" customWidth="1"/>
    <col min="3" max="11" width="12.77734375" style="172" customWidth="1"/>
    <col min="12" max="16384" width="9.21875" style="172"/>
  </cols>
  <sheetData>
    <row r="1" spans="1:11">
      <c r="A1" s="172" t="s">
        <v>30</v>
      </c>
      <c r="B1" s="3" t="str">
        <f>'Info '!C2</f>
        <v>JSC PASHA Bank Georgia</v>
      </c>
    </row>
    <row r="2" spans="1:11">
      <c r="A2" s="172" t="s">
        <v>31</v>
      </c>
      <c r="B2" s="319">
        <f>'1. key ratios '!B2</f>
        <v>45107</v>
      </c>
    </row>
    <row r="4" spans="1:11" ht="14.4" thickBot="1">
      <c r="A4" s="172" t="s">
        <v>146</v>
      </c>
      <c r="B4" s="238" t="s">
        <v>253</v>
      </c>
    </row>
    <row r="5" spans="1:11" ht="30" customHeight="1">
      <c r="A5" s="720"/>
      <c r="B5" s="721"/>
      <c r="C5" s="722" t="s">
        <v>305</v>
      </c>
      <c r="D5" s="722"/>
      <c r="E5" s="722"/>
      <c r="F5" s="722" t="s">
        <v>306</v>
      </c>
      <c r="G5" s="722"/>
      <c r="H5" s="722"/>
      <c r="I5" s="722" t="s">
        <v>307</v>
      </c>
      <c r="J5" s="722"/>
      <c r="K5" s="723"/>
    </row>
    <row r="6" spans="1:11">
      <c r="A6" s="213"/>
      <c r="B6" s="214"/>
      <c r="C6" s="21" t="s">
        <v>32</v>
      </c>
      <c r="D6" s="21" t="s">
        <v>33</v>
      </c>
      <c r="E6" s="21" t="s">
        <v>34</v>
      </c>
      <c r="F6" s="21" t="s">
        <v>32</v>
      </c>
      <c r="G6" s="21" t="s">
        <v>33</v>
      </c>
      <c r="H6" s="21" t="s">
        <v>34</v>
      </c>
      <c r="I6" s="21" t="s">
        <v>32</v>
      </c>
      <c r="J6" s="21" t="s">
        <v>33</v>
      </c>
      <c r="K6" s="21" t="s">
        <v>34</v>
      </c>
    </row>
    <row r="7" spans="1:11">
      <c r="A7" s="215" t="s">
        <v>256</v>
      </c>
      <c r="B7" s="216"/>
      <c r="C7" s="216"/>
      <c r="D7" s="216"/>
      <c r="E7" s="216"/>
      <c r="F7" s="216"/>
      <c r="G7" s="216"/>
      <c r="H7" s="216"/>
      <c r="I7" s="216"/>
      <c r="J7" s="216"/>
      <c r="K7" s="217"/>
    </row>
    <row r="8" spans="1:11">
      <c r="A8" s="218">
        <v>1</v>
      </c>
      <c r="B8" s="219" t="s">
        <v>254</v>
      </c>
      <c r="C8" s="614"/>
      <c r="D8" s="614"/>
      <c r="E8" s="614"/>
      <c r="F8" s="615">
        <v>60835600.043133341</v>
      </c>
      <c r="G8" s="615">
        <v>84491287.720600009</v>
      </c>
      <c r="H8" s="615">
        <v>145326887.76373336</v>
      </c>
      <c r="I8" s="615">
        <v>41869923.713333338</v>
      </c>
      <c r="J8" s="615">
        <v>45135050.909399994</v>
      </c>
      <c r="K8" s="616">
        <v>87004974.622733325</v>
      </c>
    </row>
    <row r="9" spans="1:11">
      <c r="A9" s="215" t="s">
        <v>257</v>
      </c>
      <c r="B9" s="216"/>
      <c r="C9" s="617"/>
      <c r="D9" s="617"/>
      <c r="E9" s="617"/>
      <c r="F9" s="617"/>
      <c r="G9" s="617"/>
      <c r="H9" s="617"/>
      <c r="I9" s="617"/>
      <c r="J9" s="617"/>
      <c r="K9" s="618"/>
    </row>
    <row r="10" spans="1:11">
      <c r="A10" s="220">
        <v>2</v>
      </c>
      <c r="B10" s="221" t="s">
        <v>265</v>
      </c>
      <c r="C10" s="619">
        <v>11434586.519999998</v>
      </c>
      <c r="D10" s="620">
        <v>36584087.830000006</v>
      </c>
      <c r="E10" s="620">
        <v>48018674.350000001</v>
      </c>
      <c r="F10" s="620">
        <v>1370433.5077666668</v>
      </c>
      <c r="G10" s="620">
        <v>9507674.3407499995</v>
      </c>
      <c r="H10" s="620">
        <v>10878107.848516665</v>
      </c>
      <c r="I10" s="620">
        <v>354320.77149999997</v>
      </c>
      <c r="J10" s="620">
        <v>2446442.7083333335</v>
      </c>
      <c r="K10" s="621">
        <v>2800763.4798333333</v>
      </c>
    </row>
    <row r="11" spans="1:11">
      <c r="A11" s="220">
        <v>3</v>
      </c>
      <c r="B11" s="221" t="s">
        <v>259</v>
      </c>
      <c r="C11" s="619">
        <v>59503608.409999996</v>
      </c>
      <c r="D11" s="620">
        <v>265417706.91</v>
      </c>
      <c r="E11" s="620">
        <v>324921315.31999999</v>
      </c>
      <c r="F11" s="620">
        <v>28616530.558333337</v>
      </c>
      <c r="G11" s="620">
        <v>37591490.480833329</v>
      </c>
      <c r="H11" s="620">
        <v>66208021.039166667</v>
      </c>
      <c r="I11" s="620">
        <v>22069104.406333338</v>
      </c>
      <c r="J11" s="620">
        <v>35826718.369999997</v>
      </c>
      <c r="K11" s="621">
        <v>57895822.776333332</v>
      </c>
    </row>
    <row r="12" spans="1:11">
      <c r="A12" s="220">
        <v>4</v>
      </c>
      <c r="B12" s="221" t="s">
        <v>260</v>
      </c>
      <c r="C12" s="619">
        <v>0</v>
      </c>
      <c r="D12" s="620">
        <v>0</v>
      </c>
      <c r="E12" s="620">
        <v>0</v>
      </c>
      <c r="F12" s="620">
        <v>0</v>
      </c>
      <c r="G12" s="620">
        <v>0</v>
      </c>
      <c r="H12" s="620">
        <v>0</v>
      </c>
      <c r="I12" s="620">
        <v>0</v>
      </c>
      <c r="J12" s="620">
        <v>0</v>
      </c>
      <c r="K12" s="621">
        <v>0</v>
      </c>
    </row>
    <row r="13" spans="1:11">
      <c r="A13" s="220">
        <v>5</v>
      </c>
      <c r="B13" s="221" t="s">
        <v>268</v>
      </c>
      <c r="C13" s="619">
        <v>107519508.34999998</v>
      </c>
      <c r="D13" s="620">
        <v>44055085.770000011</v>
      </c>
      <c r="E13" s="620">
        <v>151574594.12</v>
      </c>
      <c r="F13" s="620">
        <v>20421617.430666666</v>
      </c>
      <c r="G13" s="620">
        <v>6914900.6582500003</v>
      </c>
      <c r="H13" s="620">
        <v>27336518.088916667</v>
      </c>
      <c r="I13" s="620">
        <v>7412961.7566666668</v>
      </c>
      <c r="J13" s="620">
        <v>3038809.1273333333</v>
      </c>
      <c r="K13" s="621">
        <v>10451770.884</v>
      </c>
    </row>
    <row r="14" spans="1:11">
      <c r="A14" s="220">
        <v>6</v>
      </c>
      <c r="B14" s="221" t="s">
        <v>300</v>
      </c>
      <c r="C14" s="619">
        <v>0</v>
      </c>
      <c r="D14" s="620">
        <v>0</v>
      </c>
      <c r="E14" s="620">
        <v>0</v>
      </c>
      <c r="F14" s="620">
        <v>0</v>
      </c>
      <c r="G14" s="620">
        <v>0</v>
      </c>
      <c r="H14" s="620">
        <v>0</v>
      </c>
      <c r="I14" s="620">
        <v>0</v>
      </c>
      <c r="J14" s="620">
        <v>0</v>
      </c>
      <c r="K14" s="621">
        <v>0</v>
      </c>
    </row>
    <row r="15" spans="1:11">
      <c r="A15" s="220">
        <v>7</v>
      </c>
      <c r="B15" s="221" t="s">
        <v>301</v>
      </c>
      <c r="C15" s="619">
        <v>5437502.8200000003</v>
      </c>
      <c r="D15" s="620">
        <v>8415301.7800000012</v>
      </c>
      <c r="E15" s="620">
        <v>13852804.600000001</v>
      </c>
      <c r="F15" s="620">
        <v>4614842.0933333337</v>
      </c>
      <c r="G15" s="620">
        <v>1189085.48</v>
      </c>
      <c r="H15" s="620">
        <v>5803927.5733333342</v>
      </c>
      <c r="I15" s="620">
        <v>4614842.0933333337</v>
      </c>
      <c r="J15" s="620">
        <v>1189085.48</v>
      </c>
      <c r="K15" s="621">
        <v>5803927.5733333342</v>
      </c>
    </row>
    <row r="16" spans="1:11">
      <c r="A16" s="220">
        <v>8</v>
      </c>
      <c r="B16" s="222" t="s">
        <v>261</v>
      </c>
      <c r="C16" s="619">
        <v>183895206.09999996</v>
      </c>
      <c r="D16" s="620">
        <v>354472182.28999996</v>
      </c>
      <c r="E16" s="620">
        <v>538367388.38999987</v>
      </c>
      <c r="F16" s="620">
        <v>55023423.590100005</v>
      </c>
      <c r="G16" s="620">
        <v>55203150.959833331</v>
      </c>
      <c r="H16" s="620">
        <v>110226574.54993334</v>
      </c>
      <c r="I16" s="620">
        <v>34451229.027833343</v>
      </c>
      <c r="J16" s="620">
        <v>42501055.685666665</v>
      </c>
      <c r="K16" s="621">
        <v>76952284.713500008</v>
      </c>
    </row>
    <row r="17" spans="1:11">
      <c r="A17" s="215" t="s">
        <v>258</v>
      </c>
      <c r="B17" s="216"/>
      <c r="C17" s="617"/>
      <c r="D17" s="617"/>
      <c r="E17" s="617"/>
      <c r="F17" s="617"/>
      <c r="G17" s="617"/>
      <c r="H17" s="617"/>
      <c r="I17" s="617"/>
      <c r="J17" s="617"/>
      <c r="K17" s="618"/>
    </row>
    <row r="18" spans="1:11">
      <c r="A18" s="220">
        <v>9</v>
      </c>
      <c r="B18" s="221" t="s">
        <v>264</v>
      </c>
      <c r="C18" s="619">
        <v>0</v>
      </c>
      <c r="D18" s="620">
        <v>0</v>
      </c>
      <c r="E18" s="620">
        <v>0</v>
      </c>
      <c r="F18" s="620">
        <v>0</v>
      </c>
      <c r="G18" s="620">
        <v>0</v>
      </c>
      <c r="H18" s="620">
        <v>0</v>
      </c>
      <c r="I18" s="620">
        <v>0</v>
      </c>
      <c r="J18" s="620">
        <v>0</v>
      </c>
      <c r="K18" s="621">
        <v>0</v>
      </c>
    </row>
    <row r="19" spans="1:11">
      <c r="A19" s="220">
        <v>10</v>
      </c>
      <c r="B19" s="221" t="s">
        <v>302</v>
      </c>
      <c r="C19" s="619">
        <v>125536604.06919999</v>
      </c>
      <c r="D19" s="620">
        <v>204359840.4355</v>
      </c>
      <c r="E19" s="620">
        <v>329896444.50470001</v>
      </c>
      <c r="F19" s="620">
        <v>17166458.068366665</v>
      </c>
      <c r="G19" s="620">
        <v>2583588.6823</v>
      </c>
      <c r="H19" s="620">
        <v>19750046.750666667</v>
      </c>
      <c r="I19" s="620">
        <v>36247212.93483334</v>
      </c>
      <c r="J19" s="620">
        <v>44899785.299133338</v>
      </c>
      <c r="K19" s="621">
        <v>81146998.233966678</v>
      </c>
    </row>
    <row r="20" spans="1:11">
      <c r="A20" s="220">
        <v>11</v>
      </c>
      <c r="B20" s="221" t="s">
        <v>263</v>
      </c>
      <c r="C20" s="619">
        <v>15395818.000700003</v>
      </c>
      <c r="D20" s="620">
        <v>10662426.289099999</v>
      </c>
      <c r="E20" s="620">
        <v>26058244.289800003</v>
      </c>
      <c r="F20" s="620">
        <v>188510</v>
      </c>
      <c r="G20" s="620">
        <v>383473.39390000002</v>
      </c>
      <c r="H20" s="620">
        <v>571983.39390000002</v>
      </c>
      <c r="I20" s="620">
        <v>188510</v>
      </c>
      <c r="J20" s="620">
        <v>383473.39390000002</v>
      </c>
      <c r="K20" s="621">
        <v>571983.39390000002</v>
      </c>
    </row>
    <row r="21" spans="1:11" ht="14.4" thickBot="1">
      <c r="A21" s="223">
        <v>12</v>
      </c>
      <c r="B21" s="224" t="s">
        <v>262</v>
      </c>
      <c r="C21" s="622">
        <v>140932422.06990001</v>
      </c>
      <c r="D21" s="623">
        <v>215022266.72459999</v>
      </c>
      <c r="E21" s="622">
        <v>355954688.79449999</v>
      </c>
      <c r="F21" s="623">
        <v>17354968.068366665</v>
      </c>
      <c r="G21" s="623">
        <v>2967062.0762</v>
      </c>
      <c r="H21" s="623">
        <v>20322030.144566666</v>
      </c>
      <c r="I21" s="623">
        <v>36435722.93483334</v>
      </c>
      <c r="J21" s="623">
        <v>45283258.693033338</v>
      </c>
      <c r="K21" s="624">
        <v>81718981.627866685</v>
      </c>
    </row>
    <row r="22" spans="1:11" ht="38.25" customHeight="1" thickBot="1">
      <c r="A22" s="225"/>
      <c r="B22" s="226"/>
      <c r="C22" s="226"/>
      <c r="D22" s="226"/>
      <c r="E22" s="226"/>
      <c r="F22" s="724" t="s">
        <v>304</v>
      </c>
      <c r="G22" s="722"/>
      <c r="H22" s="722"/>
      <c r="I22" s="724" t="s">
        <v>269</v>
      </c>
      <c r="J22" s="722"/>
      <c r="K22" s="723"/>
    </row>
    <row r="23" spans="1:11">
      <c r="A23" s="227">
        <v>13</v>
      </c>
      <c r="B23" s="228" t="s">
        <v>254</v>
      </c>
      <c r="C23" s="229"/>
      <c r="D23" s="229"/>
      <c r="E23" s="229"/>
      <c r="F23" s="625">
        <f>F8</f>
        <v>60835600.043133341</v>
      </c>
      <c r="G23" s="625">
        <f>G8</f>
        <v>84491287.720600009</v>
      </c>
      <c r="H23" s="625">
        <f>F23+G23</f>
        <v>145326887.76373336</v>
      </c>
      <c r="I23" s="626">
        <f>I8</f>
        <v>41869923.713333338</v>
      </c>
      <c r="J23" s="626">
        <f>J8</f>
        <v>45135050.909399994</v>
      </c>
      <c r="K23" s="627">
        <f>K8</f>
        <v>87004974.622733325</v>
      </c>
    </row>
    <row r="24" spans="1:11" ht="14.4" thickBot="1">
      <c r="A24" s="230">
        <v>14</v>
      </c>
      <c r="B24" s="231" t="s">
        <v>266</v>
      </c>
      <c r="C24" s="232"/>
      <c r="D24" s="233"/>
      <c r="E24" s="234"/>
      <c r="F24" s="628">
        <f t="shared" ref="F24:G24" si="0">MAX(F16-F21,F16*0.25)</f>
        <v>37668455.521733344</v>
      </c>
      <c r="G24" s="628">
        <f t="shared" si="0"/>
        <v>52236088.88363333</v>
      </c>
      <c r="H24" s="615">
        <f>F24+G24</f>
        <v>89904544.405366674</v>
      </c>
      <c r="I24" s="629">
        <f t="shared" ref="I24:K24" si="1">MAX(I16-I21,I16*0.25)</f>
        <v>8612807.2569583356</v>
      </c>
      <c r="J24" s="629">
        <f t="shared" si="1"/>
        <v>10625263.921416666</v>
      </c>
      <c r="K24" s="630">
        <f t="shared" si="1"/>
        <v>19238071.178375002</v>
      </c>
    </row>
    <row r="25" spans="1:11" ht="14.4" thickBot="1">
      <c r="A25" s="235">
        <v>15</v>
      </c>
      <c r="B25" s="236" t="s">
        <v>267</v>
      </c>
      <c r="C25" s="237"/>
      <c r="D25" s="237"/>
      <c r="E25" s="237"/>
      <c r="F25" s="631">
        <f t="shared" ref="F25:K25" si="2">F23/F24</f>
        <v>1.615027725467358</v>
      </c>
      <c r="G25" s="631">
        <f t="shared" si="2"/>
        <v>1.6174887807703557</v>
      </c>
      <c r="H25" s="631">
        <f t="shared" si="2"/>
        <v>1.6164576409894844</v>
      </c>
      <c r="I25" s="632">
        <f t="shared" si="2"/>
        <v>4.8613561715904403</v>
      </c>
      <c r="J25" s="632">
        <f t="shared" si="2"/>
        <v>4.2478992750875726</v>
      </c>
      <c r="K25" s="633">
        <f t="shared" si="2"/>
        <v>4.5225414656191356</v>
      </c>
    </row>
    <row r="27" spans="1:11" ht="27">
      <c r="B27" s="212" t="s">
        <v>303</v>
      </c>
    </row>
  </sheetData>
  <mergeCells count="6">
    <mergeCell ref="A5:B5"/>
    <mergeCell ref="C5:E5"/>
    <mergeCell ref="F5:H5"/>
    <mergeCell ref="I5:K5"/>
    <mergeCell ref="F22:H22"/>
    <mergeCell ref="I22:K22"/>
  </mergeCells>
  <pageMargins left="0.7" right="0.7" top="0.75" bottom="0.75" header="0.3" footer="0.3"/>
  <pageSetup paperSize="9" scale="38" orientation="portrait" r:id="rId1"/>
  <headerFooter>
    <oddFooter>&amp;C_x000D_&amp;1#&amp;"Calibri"&amp;10&amp;K000000 C0 - PUBLIC</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B6" activePane="bottomRight" state="frozen"/>
      <selection pane="topRight"/>
      <selection pane="bottomLeft"/>
      <selection pane="bottomRight"/>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9"/>
  </cols>
  <sheetData>
    <row r="1" spans="1:14">
      <c r="A1" s="4" t="s">
        <v>30</v>
      </c>
      <c r="B1" s="3" t="str">
        <f>'Info '!C2</f>
        <v>JSC PASHA Bank Georgia</v>
      </c>
    </row>
    <row r="2" spans="1:14" ht="14.25" customHeight="1">
      <c r="A2" s="4" t="s">
        <v>31</v>
      </c>
      <c r="B2" s="319">
        <f>'1. key ratios '!B2</f>
        <v>45107</v>
      </c>
    </row>
    <row r="3" spans="1:14" ht="14.25" customHeight="1"/>
    <row r="4" spans="1:14" ht="13.8" thickBot="1">
      <c r="A4" s="4" t="s">
        <v>162</v>
      </c>
      <c r="B4" s="166" t="s">
        <v>28</v>
      </c>
    </row>
    <row r="5" spans="1:14" s="118" customFormat="1">
      <c r="A5" s="114"/>
      <c r="B5" s="115"/>
      <c r="C5" s="116" t="s">
        <v>0</v>
      </c>
      <c r="D5" s="116" t="s">
        <v>1</v>
      </c>
      <c r="E5" s="116" t="s">
        <v>2</v>
      </c>
      <c r="F5" s="116" t="s">
        <v>3</v>
      </c>
      <c r="G5" s="116" t="s">
        <v>4</v>
      </c>
      <c r="H5" s="116" t="s">
        <v>5</v>
      </c>
      <c r="I5" s="116" t="s">
        <v>8</v>
      </c>
      <c r="J5" s="116" t="s">
        <v>9</v>
      </c>
      <c r="K5" s="116" t="s">
        <v>10</v>
      </c>
      <c r="L5" s="116" t="s">
        <v>11</v>
      </c>
      <c r="M5" s="116" t="s">
        <v>12</v>
      </c>
      <c r="N5" s="117" t="s">
        <v>13</v>
      </c>
    </row>
    <row r="6" spans="1:14" ht="26.4">
      <c r="A6" s="119"/>
      <c r="B6" s="120"/>
      <c r="C6" s="121" t="s">
        <v>161</v>
      </c>
      <c r="D6" s="122" t="s">
        <v>160</v>
      </c>
      <c r="E6" s="123" t="s">
        <v>159</v>
      </c>
      <c r="F6" s="124">
        <v>0</v>
      </c>
      <c r="G6" s="124">
        <v>0.2</v>
      </c>
      <c r="H6" s="124">
        <v>0.35</v>
      </c>
      <c r="I6" s="124">
        <v>0.5</v>
      </c>
      <c r="J6" s="124">
        <v>0.75</v>
      </c>
      <c r="K6" s="124">
        <v>1</v>
      </c>
      <c r="L6" s="124">
        <v>1.5</v>
      </c>
      <c r="M6" s="124">
        <v>2.5</v>
      </c>
      <c r="N6" s="165" t="s">
        <v>168</v>
      </c>
    </row>
    <row r="7" spans="1:14" ht="13.8">
      <c r="A7" s="125">
        <v>1</v>
      </c>
      <c r="B7" s="126" t="s">
        <v>158</v>
      </c>
      <c r="C7" s="127">
        <f>SUM(C8:C13)</f>
        <v>87009520.202099994</v>
      </c>
      <c r="D7" s="120"/>
      <c r="E7" s="128">
        <f t="shared" ref="E7:M7" si="0">SUM(E8:E13)</f>
        <v>1740190.404042</v>
      </c>
      <c r="F7" s="129">
        <f>SUM(F8:F13)</f>
        <v>0</v>
      </c>
      <c r="G7" s="129">
        <f t="shared" si="0"/>
        <v>0</v>
      </c>
      <c r="H7" s="129">
        <f t="shared" si="0"/>
        <v>0</v>
      </c>
      <c r="I7" s="129">
        <f t="shared" si="0"/>
        <v>0</v>
      </c>
      <c r="J7" s="129">
        <f t="shared" si="0"/>
        <v>0</v>
      </c>
      <c r="K7" s="129">
        <f t="shared" si="0"/>
        <v>1740190.4040000001</v>
      </c>
      <c r="L7" s="129">
        <f t="shared" si="0"/>
        <v>0</v>
      </c>
      <c r="M7" s="129">
        <f t="shared" si="0"/>
        <v>0</v>
      </c>
      <c r="N7" s="130">
        <f>SUM(N8:N13)</f>
        <v>1740190.4040000001</v>
      </c>
    </row>
    <row r="8" spans="1:14" ht="13.8">
      <c r="A8" s="125">
        <v>1.1000000000000001</v>
      </c>
      <c r="B8" s="131" t="s">
        <v>156</v>
      </c>
      <c r="C8" s="129">
        <v>87009520.202099994</v>
      </c>
      <c r="D8" s="132">
        <v>0.02</v>
      </c>
      <c r="E8" s="128">
        <f>C8*D8</f>
        <v>1740190.404042</v>
      </c>
      <c r="F8" s="129"/>
      <c r="G8" s="129"/>
      <c r="H8" s="129"/>
      <c r="I8" s="129"/>
      <c r="J8" s="129"/>
      <c r="K8" s="129">
        <v>1740190.4040000001</v>
      </c>
      <c r="L8" s="129"/>
      <c r="M8" s="129"/>
      <c r="N8" s="130">
        <f>SUMPRODUCT($F$6:$M$6,F8:M8)</f>
        <v>1740190.4040000001</v>
      </c>
    </row>
    <row r="9" spans="1:14" ht="13.8">
      <c r="A9" s="125">
        <v>1.2</v>
      </c>
      <c r="B9" s="131" t="s">
        <v>155</v>
      </c>
      <c r="C9" s="129">
        <v>0</v>
      </c>
      <c r="D9" s="132">
        <v>0.05</v>
      </c>
      <c r="E9" s="128">
        <f>C9*D9</f>
        <v>0</v>
      </c>
      <c r="F9" s="129"/>
      <c r="G9" s="129"/>
      <c r="H9" s="129"/>
      <c r="I9" s="129"/>
      <c r="J9" s="129"/>
      <c r="K9" s="129"/>
      <c r="L9" s="129"/>
      <c r="M9" s="129"/>
      <c r="N9" s="130">
        <f t="shared" ref="N9:N12" si="1">SUMPRODUCT($F$6:$M$6,F9:M9)</f>
        <v>0</v>
      </c>
    </row>
    <row r="10" spans="1:14" ht="13.8">
      <c r="A10" s="125">
        <v>1.3</v>
      </c>
      <c r="B10" s="131" t="s">
        <v>154</v>
      </c>
      <c r="C10" s="129">
        <v>0</v>
      </c>
      <c r="D10" s="132">
        <v>0.08</v>
      </c>
      <c r="E10" s="128">
        <f>C10*D10</f>
        <v>0</v>
      </c>
      <c r="F10" s="129"/>
      <c r="G10" s="129"/>
      <c r="H10" s="129"/>
      <c r="I10" s="129"/>
      <c r="J10" s="129"/>
      <c r="K10" s="129"/>
      <c r="L10" s="129"/>
      <c r="M10" s="129"/>
      <c r="N10" s="130">
        <f>SUMPRODUCT($F$6:$M$6,F10:M10)</f>
        <v>0</v>
      </c>
    </row>
    <row r="11" spans="1:14" ht="13.8">
      <c r="A11" s="125">
        <v>1.4</v>
      </c>
      <c r="B11" s="131" t="s">
        <v>153</v>
      </c>
      <c r="C11" s="129">
        <v>0</v>
      </c>
      <c r="D11" s="132">
        <v>0.11</v>
      </c>
      <c r="E11" s="128">
        <f>C11*D11</f>
        <v>0</v>
      </c>
      <c r="F11" s="129"/>
      <c r="G11" s="129"/>
      <c r="H11" s="129"/>
      <c r="I11" s="129"/>
      <c r="J11" s="129"/>
      <c r="K11" s="129"/>
      <c r="L11" s="129"/>
      <c r="M11" s="129"/>
      <c r="N11" s="130">
        <f t="shared" si="1"/>
        <v>0</v>
      </c>
    </row>
    <row r="12" spans="1:14" ht="13.8">
      <c r="A12" s="125">
        <v>1.5</v>
      </c>
      <c r="B12" s="131" t="s">
        <v>152</v>
      </c>
      <c r="C12" s="129">
        <v>0</v>
      </c>
      <c r="D12" s="132">
        <v>0.14000000000000001</v>
      </c>
      <c r="E12" s="128">
        <f>C12*D12</f>
        <v>0</v>
      </c>
      <c r="F12" s="129"/>
      <c r="G12" s="129"/>
      <c r="H12" s="129"/>
      <c r="I12" s="129"/>
      <c r="J12" s="129"/>
      <c r="K12" s="129"/>
      <c r="L12" s="129"/>
      <c r="M12" s="129"/>
      <c r="N12" s="130">
        <f t="shared" si="1"/>
        <v>0</v>
      </c>
    </row>
    <row r="13" spans="1:14" ht="13.8">
      <c r="A13" s="125">
        <v>1.6</v>
      </c>
      <c r="B13" s="133" t="s">
        <v>151</v>
      </c>
      <c r="C13" s="129">
        <v>0</v>
      </c>
      <c r="D13" s="134"/>
      <c r="E13" s="129"/>
      <c r="F13" s="129"/>
      <c r="G13" s="129"/>
      <c r="H13" s="129"/>
      <c r="I13" s="129"/>
      <c r="J13" s="129"/>
      <c r="K13" s="129"/>
      <c r="L13" s="129"/>
      <c r="M13" s="129"/>
      <c r="N13" s="130">
        <f>SUMPRODUCT($F$6:$M$6,F13:M13)</f>
        <v>0</v>
      </c>
    </row>
    <row r="14" spans="1:14" ht="13.8">
      <c r="A14" s="125">
        <v>2</v>
      </c>
      <c r="B14" s="135" t="s">
        <v>157</v>
      </c>
      <c r="C14" s="127">
        <f>SUM(C15:C20)</f>
        <v>0</v>
      </c>
      <c r="D14" s="120"/>
      <c r="E14" s="128">
        <f t="shared" ref="E14:M14" si="2">SUM(E15:E20)</f>
        <v>0</v>
      </c>
      <c r="F14" s="129">
        <f t="shared" si="2"/>
        <v>0</v>
      </c>
      <c r="G14" s="129">
        <f t="shared" si="2"/>
        <v>0</v>
      </c>
      <c r="H14" s="129">
        <f t="shared" si="2"/>
        <v>0</v>
      </c>
      <c r="I14" s="129">
        <f t="shared" si="2"/>
        <v>0</v>
      </c>
      <c r="J14" s="129">
        <f t="shared" si="2"/>
        <v>0</v>
      </c>
      <c r="K14" s="129">
        <f t="shared" si="2"/>
        <v>0</v>
      </c>
      <c r="L14" s="129">
        <f t="shared" si="2"/>
        <v>0</v>
      </c>
      <c r="M14" s="129">
        <f t="shared" si="2"/>
        <v>0</v>
      </c>
      <c r="N14" s="130">
        <f>SUM(N15:N20)</f>
        <v>0</v>
      </c>
    </row>
    <row r="15" spans="1:14" ht="13.8">
      <c r="A15" s="125">
        <v>2.1</v>
      </c>
      <c r="B15" s="133" t="s">
        <v>156</v>
      </c>
      <c r="C15" s="129"/>
      <c r="D15" s="132">
        <v>5.0000000000000001E-3</v>
      </c>
      <c r="E15" s="128">
        <f>C15*D15</f>
        <v>0</v>
      </c>
      <c r="F15" s="129"/>
      <c r="G15" s="129"/>
      <c r="H15" s="129"/>
      <c r="I15" s="129"/>
      <c r="J15" s="129"/>
      <c r="K15" s="129"/>
      <c r="L15" s="129"/>
      <c r="M15" s="129"/>
      <c r="N15" s="130">
        <f>SUMPRODUCT($F$6:$M$6,F15:M15)</f>
        <v>0</v>
      </c>
    </row>
    <row r="16" spans="1:14" ht="13.8">
      <c r="A16" s="125">
        <v>2.2000000000000002</v>
      </c>
      <c r="B16" s="133" t="s">
        <v>155</v>
      </c>
      <c r="C16" s="129"/>
      <c r="D16" s="132">
        <v>0.01</v>
      </c>
      <c r="E16" s="128">
        <f>C16*D16</f>
        <v>0</v>
      </c>
      <c r="F16" s="129"/>
      <c r="G16" s="129"/>
      <c r="H16" s="129"/>
      <c r="I16" s="129"/>
      <c r="J16" s="129"/>
      <c r="K16" s="129"/>
      <c r="L16" s="129"/>
      <c r="M16" s="129"/>
      <c r="N16" s="130">
        <f t="shared" ref="N16:N20" si="3">SUMPRODUCT($F$6:$M$6,F16:M16)</f>
        <v>0</v>
      </c>
    </row>
    <row r="17" spans="1:14" ht="13.8">
      <c r="A17" s="125">
        <v>2.2999999999999998</v>
      </c>
      <c r="B17" s="133" t="s">
        <v>154</v>
      </c>
      <c r="C17" s="129"/>
      <c r="D17" s="132">
        <v>0.02</v>
      </c>
      <c r="E17" s="128">
        <f>C17*D17</f>
        <v>0</v>
      </c>
      <c r="F17" s="129"/>
      <c r="G17" s="129"/>
      <c r="H17" s="129"/>
      <c r="I17" s="129"/>
      <c r="J17" s="129"/>
      <c r="K17" s="129"/>
      <c r="L17" s="129"/>
      <c r="M17" s="129"/>
      <c r="N17" s="130">
        <f t="shared" si="3"/>
        <v>0</v>
      </c>
    </row>
    <row r="18" spans="1:14" ht="13.8">
      <c r="A18" s="125">
        <v>2.4</v>
      </c>
      <c r="B18" s="133" t="s">
        <v>153</v>
      </c>
      <c r="C18" s="129"/>
      <c r="D18" s="132">
        <v>0.03</v>
      </c>
      <c r="E18" s="128">
        <f>C18*D18</f>
        <v>0</v>
      </c>
      <c r="F18" s="129"/>
      <c r="G18" s="129"/>
      <c r="H18" s="129"/>
      <c r="I18" s="129"/>
      <c r="J18" s="129"/>
      <c r="K18" s="129"/>
      <c r="L18" s="129"/>
      <c r="M18" s="129"/>
      <c r="N18" s="130">
        <f t="shared" si="3"/>
        <v>0</v>
      </c>
    </row>
    <row r="19" spans="1:14" ht="13.8">
      <c r="A19" s="125">
        <v>2.5</v>
      </c>
      <c r="B19" s="133" t="s">
        <v>152</v>
      </c>
      <c r="C19" s="129"/>
      <c r="D19" s="132">
        <v>0.04</v>
      </c>
      <c r="E19" s="128">
        <f>C19*D19</f>
        <v>0</v>
      </c>
      <c r="F19" s="129"/>
      <c r="G19" s="129"/>
      <c r="H19" s="129"/>
      <c r="I19" s="129"/>
      <c r="J19" s="129"/>
      <c r="K19" s="129"/>
      <c r="L19" s="129"/>
      <c r="M19" s="129"/>
      <c r="N19" s="130">
        <f t="shared" si="3"/>
        <v>0</v>
      </c>
    </row>
    <row r="20" spans="1:14" ht="13.8">
      <c r="A20" s="125">
        <v>2.6</v>
      </c>
      <c r="B20" s="133" t="s">
        <v>151</v>
      </c>
      <c r="C20" s="129"/>
      <c r="D20" s="134"/>
      <c r="E20" s="136"/>
      <c r="F20" s="129"/>
      <c r="G20" s="129"/>
      <c r="H20" s="129"/>
      <c r="I20" s="129"/>
      <c r="J20" s="129"/>
      <c r="K20" s="129"/>
      <c r="L20" s="129"/>
      <c r="M20" s="129"/>
      <c r="N20" s="130">
        <f t="shared" si="3"/>
        <v>0</v>
      </c>
    </row>
    <row r="21" spans="1:14" ht="14.4" thickBot="1">
      <c r="A21" s="137"/>
      <c r="B21" s="138" t="s">
        <v>64</v>
      </c>
      <c r="C21" s="113">
        <f>C14+C7</f>
        <v>87009520.202099994</v>
      </c>
      <c r="D21" s="139"/>
      <c r="E21" s="140">
        <f>E14+E7</f>
        <v>1740190.404042</v>
      </c>
      <c r="F21" s="141">
        <f>F7+F14</f>
        <v>0</v>
      </c>
      <c r="G21" s="141">
        <f t="shared" ref="G21:L21" si="4">G7+G14</f>
        <v>0</v>
      </c>
      <c r="H21" s="141">
        <f t="shared" si="4"/>
        <v>0</v>
      </c>
      <c r="I21" s="141">
        <f t="shared" si="4"/>
        <v>0</v>
      </c>
      <c r="J21" s="141">
        <f t="shared" si="4"/>
        <v>0</v>
      </c>
      <c r="K21" s="141">
        <f t="shared" si="4"/>
        <v>1740190.4040000001</v>
      </c>
      <c r="L21" s="141">
        <f t="shared" si="4"/>
        <v>0</v>
      </c>
      <c r="M21" s="141">
        <f>M7+M14</f>
        <v>0</v>
      </c>
      <c r="N21" s="142">
        <f>N14+N7</f>
        <v>1740190.4040000001</v>
      </c>
    </row>
    <row r="22" spans="1:14">
      <c r="E22" s="143"/>
      <c r="F22" s="143"/>
      <c r="G22" s="143"/>
      <c r="H22" s="143"/>
      <c r="I22" s="143"/>
      <c r="J22" s="143"/>
      <c r="K22" s="143"/>
      <c r="L22" s="143"/>
      <c r="M22" s="143"/>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pageSetup scale="32" orientation="portrait" r:id="rId1"/>
  <headerFooter>
    <oddFooter>&amp;C_x000D_&amp;1#&amp;"Calibri"&amp;10&amp;K000000 C0 - PUBLIC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heetViews>
  <sheetFormatPr defaultRowHeight="14.4"/>
  <cols>
    <col min="1" max="1" width="11.44140625" customWidth="1"/>
    <col min="2" max="2" width="76.77734375" style="261" customWidth="1"/>
    <col min="3" max="3" width="22.77734375" customWidth="1"/>
  </cols>
  <sheetData>
    <row r="1" spans="1:3">
      <c r="A1" s="2" t="s">
        <v>30</v>
      </c>
      <c r="B1" s="3" t="str">
        <f>'Info '!C2</f>
        <v>JSC PASHA Bank Georgia</v>
      </c>
    </row>
    <row r="2" spans="1:3">
      <c r="A2" s="2" t="s">
        <v>31</v>
      </c>
      <c r="B2" s="319">
        <f>'1. key ratios '!B2</f>
        <v>45107</v>
      </c>
    </row>
    <row r="3" spans="1:3">
      <c r="A3" s="4"/>
      <c r="B3"/>
    </row>
    <row r="4" spans="1:3">
      <c r="A4" s="4" t="s">
        <v>308</v>
      </c>
      <c r="B4" t="s">
        <v>309</v>
      </c>
    </row>
    <row r="5" spans="1:3">
      <c r="A5" s="262" t="s">
        <v>310</v>
      </c>
      <c r="B5" s="263"/>
      <c r="C5" s="264"/>
    </row>
    <row r="6" spans="1:3">
      <c r="A6" s="265">
        <v>1</v>
      </c>
      <c r="B6" s="266" t="s">
        <v>361</v>
      </c>
      <c r="C6" s="267">
        <v>506246037.6613</v>
      </c>
    </row>
    <row r="7" spans="1:3">
      <c r="A7" s="265">
        <v>2</v>
      </c>
      <c r="B7" s="266" t="s">
        <v>311</v>
      </c>
      <c r="C7" s="267">
        <v>-5112581.34</v>
      </c>
    </row>
    <row r="8" spans="1:3" ht="24">
      <c r="A8" s="268">
        <v>3</v>
      </c>
      <c r="B8" s="269" t="s">
        <v>312</v>
      </c>
      <c r="C8" s="267">
        <v>501133456.32130003</v>
      </c>
    </row>
    <row r="9" spans="1:3">
      <c r="A9" s="262" t="s">
        <v>313</v>
      </c>
      <c r="B9" s="263"/>
      <c r="C9" s="270"/>
    </row>
    <row r="10" spans="1:3">
      <c r="A10" s="271">
        <v>4</v>
      </c>
      <c r="B10" s="272" t="s">
        <v>314</v>
      </c>
      <c r="C10" s="267"/>
    </row>
    <row r="11" spans="1:3">
      <c r="A11" s="271">
        <v>5</v>
      </c>
      <c r="B11" s="273" t="s">
        <v>315</v>
      </c>
      <c r="C11" s="267"/>
    </row>
    <row r="12" spans="1:3">
      <c r="A12" s="271" t="s">
        <v>316</v>
      </c>
      <c r="B12" s="273" t="s">
        <v>317</v>
      </c>
      <c r="C12" s="267">
        <v>1740190.404042</v>
      </c>
    </row>
    <row r="13" spans="1:3" ht="22.8">
      <c r="A13" s="274">
        <v>6</v>
      </c>
      <c r="B13" s="272" t="s">
        <v>318</v>
      </c>
      <c r="C13" s="267"/>
    </row>
    <row r="14" spans="1:3">
      <c r="A14" s="274">
        <v>7</v>
      </c>
      <c r="B14" s="275" t="s">
        <v>319</v>
      </c>
      <c r="C14" s="267"/>
    </row>
    <row r="15" spans="1:3">
      <c r="A15" s="276">
        <v>8</v>
      </c>
      <c r="B15" s="277" t="s">
        <v>320</v>
      </c>
      <c r="C15" s="267"/>
    </row>
    <row r="16" spans="1:3">
      <c r="A16" s="274">
        <v>9</v>
      </c>
      <c r="B16" s="275" t="s">
        <v>321</v>
      </c>
      <c r="C16" s="267"/>
    </row>
    <row r="17" spans="1:3">
      <c r="A17" s="274">
        <v>10</v>
      </c>
      <c r="B17" s="275" t="s">
        <v>322</v>
      </c>
      <c r="C17" s="267"/>
    </row>
    <row r="18" spans="1:3">
      <c r="A18" s="278">
        <v>11</v>
      </c>
      <c r="B18" s="279" t="s">
        <v>323</v>
      </c>
      <c r="C18" s="280">
        <v>1740190.404042</v>
      </c>
    </row>
    <row r="19" spans="1:3">
      <c r="A19" s="281" t="s">
        <v>324</v>
      </c>
      <c r="B19" s="282"/>
      <c r="C19" s="283"/>
    </row>
    <row r="20" spans="1:3">
      <c r="A20" s="284">
        <v>12</v>
      </c>
      <c r="B20" s="272" t="s">
        <v>325</v>
      </c>
      <c r="C20" s="267"/>
    </row>
    <row r="21" spans="1:3">
      <c r="A21" s="284">
        <v>13</v>
      </c>
      <c r="B21" s="272" t="s">
        <v>326</v>
      </c>
      <c r="C21" s="267"/>
    </row>
    <row r="22" spans="1:3">
      <c r="A22" s="284">
        <v>14</v>
      </c>
      <c r="B22" s="272" t="s">
        <v>327</v>
      </c>
      <c r="C22" s="267"/>
    </row>
    <row r="23" spans="1:3" ht="22.8">
      <c r="A23" s="284" t="s">
        <v>328</v>
      </c>
      <c r="B23" s="272" t="s">
        <v>329</v>
      </c>
      <c r="C23" s="267"/>
    </row>
    <row r="24" spans="1:3">
      <c r="A24" s="284">
        <v>15</v>
      </c>
      <c r="B24" s="272" t="s">
        <v>330</v>
      </c>
      <c r="C24" s="267"/>
    </row>
    <row r="25" spans="1:3">
      <c r="A25" s="284" t="s">
        <v>331</v>
      </c>
      <c r="B25" s="272" t="s">
        <v>332</v>
      </c>
      <c r="C25" s="267"/>
    </row>
    <row r="26" spans="1:3">
      <c r="A26" s="285">
        <v>16</v>
      </c>
      <c r="B26" s="286" t="s">
        <v>333</v>
      </c>
      <c r="C26" s="280">
        <v>0</v>
      </c>
    </row>
    <row r="27" spans="1:3">
      <c r="A27" s="262" t="s">
        <v>334</v>
      </c>
      <c r="B27" s="263"/>
      <c r="C27" s="270"/>
    </row>
    <row r="28" spans="1:3">
      <c r="A28" s="287">
        <v>17</v>
      </c>
      <c r="B28" s="273" t="s">
        <v>335</v>
      </c>
      <c r="C28" s="267">
        <v>150414852.40560001</v>
      </c>
    </row>
    <row r="29" spans="1:3">
      <c r="A29" s="287">
        <v>18</v>
      </c>
      <c r="B29" s="273" t="s">
        <v>336</v>
      </c>
      <c r="C29" s="267">
        <v>-100090727.99805</v>
      </c>
    </row>
    <row r="30" spans="1:3">
      <c r="A30" s="285">
        <v>19</v>
      </c>
      <c r="B30" s="286" t="s">
        <v>337</v>
      </c>
      <c r="C30" s="280">
        <v>50324124.407550007</v>
      </c>
    </row>
    <row r="31" spans="1:3">
      <c r="A31" s="262" t="s">
        <v>338</v>
      </c>
      <c r="B31" s="263"/>
      <c r="C31" s="270"/>
    </row>
    <row r="32" spans="1:3" ht="22.8">
      <c r="A32" s="287" t="s">
        <v>339</v>
      </c>
      <c r="B32" s="272" t="s">
        <v>340</v>
      </c>
      <c r="C32" s="288"/>
    </row>
    <row r="33" spans="1:3">
      <c r="A33" s="287" t="s">
        <v>341</v>
      </c>
      <c r="B33" s="273" t="s">
        <v>342</v>
      </c>
      <c r="C33" s="288"/>
    </row>
    <row r="34" spans="1:3">
      <c r="A34" s="262" t="s">
        <v>343</v>
      </c>
      <c r="B34" s="263"/>
      <c r="C34" s="270"/>
    </row>
    <row r="35" spans="1:3">
      <c r="A35" s="289">
        <v>20</v>
      </c>
      <c r="B35" s="290" t="s">
        <v>344</v>
      </c>
      <c r="C35" s="280">
        <v>95277300.959999993</v>
      </c>
    </row>
    <row r="36" spans="1:3">
      <c r="A36" s="285">
        <v>21</v>
      </c>
      <c r="B36" s="286" t="s">
        <v>345</v>
      </c>
      <c r="C36" s="280">
        <v>553197771.13289201</v>
      </c>
    </row>
    <row r="37" spans="1:3">
      <c r="A37" s="262" t="s">
        <v>346</v>
      </c>
      <c r="B37" s="263"/>
      <c r="C37" s="270"/>
    </row>
    <row r="38" spans="1:3">
      <c r="A38" s="285">
        <v>22</v>
      </c>
      <c r="B38" s="286" t="s">
        <v>346</v>
      </c>
      <c r="C38" s="634">
        <v>0.17223008828268035</v>
      </c>
    </row>
    <row r="39" spans="1:3">
      <c r="A39" s="262" t="s">
        <v>347</v>
      </c>
      <c r="B39" s="263"/>
      <c r="C39" s="270"/>
    </row>
    <row r="40" spans="1:3">
      <c r="A40" s="291" t="s">
        <v>348</v>
      </c>
      <c r="B40" s="272" t="s">
        <v>349</v>
      </c>
      <c r="C40" s="288"/>
    </row>
    <row r="41" spans="1:3" ht="22.8">
      <c r="A41" s="292" t="s">
        <v>350</v>
      </c>
      <c r="B41" s="266" t="s">
        <v>351</v>
      </c>
      <c r="C41" s="288"/>
    </row>
    <row r="43" spans="1:3">
      <c r="B43" s="261" t="s">
        <v>362</v>
      </c>
    </row>
  </sheetData>
  <pageMargins left="0.7" right="0.7" top="0.75" bottom="0.75" header="0.3" footer="0.3"/>
  <pageSetup scale="81" orientation="portrait" r:id="rId1"/>
  <headerFooter>
    <oddFooter>&amp;C_x000D_&amp;1#&amp;"Calibri"&amp;10&amp;K000000 C0 - PUBLIC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selection pane="bottomLeft"/>
      <selection pane="bottomRight"/>
    </sheetView>
  </sheetViews>
  <sheetFormatPr defaultRowHeight="14.4"/>
  <cols>
    <col min="1" max="1" width="8.77734375" style="172"/>
    <col min="2" max="2" width="82.6640625" style="179" customWidth="1"/>
    <col min="3" max="7" width="17.5546875" style="172" customWidth="1"/>
  </cols>
  <sheetData>
    <row r="1" spans="1:7">
      <c r="A1" s="172" t="s">
        <v>30</v>
      </c>
      <c r="B1" s="3" t="str">
        <f>'Info '!C2</f>
        <v>JSC PASHA Bank Georgia</v>
      </c>
    </row>
    <row r="2" spans="1:7">
      <c r="A2" s="172" t="s">
        <v>31</v>
      </c>
      <c r="B2" s="319">
        <f>'1. key ratios '!B2</f>
        <v>45107</v>
      </c>
    </row>
    <row r="4" spans="1:7" ht="15" thickBot="1">
      <c r="A4" s="172" t="s">
        <v>412</v>
      </c>
      <c r="B4" s="325" t="s">
        <v>373</v>
      </c>
    </row>
    <row r="5" spans="1:7">
      <c r="A5" s="326"/>
      <c r="B5" s="327"/>
      <c r="C5" s="725" t="s">
        <v>374</v>
      </c>
      <c r="D5" s="725"/>
      <c r="E5" s="725"/>
      <c r="F5" s="725"/>
      <c r="G5" s="726" t="s">
        <v>375</v>
      </c>
    </row>
    <row r="6" spans="1:7">
      <c r="A6" s="328"/>
      <c r="B6" s="329"/>
      <c r="C6" s="330" t="s">
        <v>376</v>
      </c>
      <c r="D6" s="330" t="s">
        <v>377</v>
      </c>
      <c r="E6" s="330" t="s">
        <v>378</v>
      </c>
      <c r="F6" s="330" t="s">
        <v>379</v>
      </c>
      <c r="G6" s="727"/>
    </row>
    <row r="7" spans="1:7">
      <c r="A7" s="331"/>
      <c r="B7" s="332" t="s">
        <v>380</v>
      </c>
      <c r="C7" s="333"/>
      <c r="D7" s="333"/>
      <c r="E7" s="333"/>
      <c r="F7" s="333"/>
      <c r="G7" s="334"/>
    </row>
    <row r="8" spans="1:7">
      <c r="A8" s="335">
        <v>1</v>
      </c>
      <c r="B8" s="336" t="s">
        <v>381</v>
      </c>
      <c r="C8" s="337">
        <v>113605501.81549999</v>
      </c>
      <c r="D8" s="337">
        <v>0</v>
      </c>
      <c r="E8" s="337">
        <v>0</v>
      </c>
      <c r="F8" s="337">
        <v>135091067.45820001</v>
      </c>
      <c r="G8" s="338">
        <v>248696569.2737</v>
      </c>
    </row>
    <row r="9" spans="1:7">
      <c r="A9" s="335">
        <v>2</v>
      </c>
      <c r="B9" s="339" t="s">
        <v>382</v>
      </c>
      <c r="C9" s="337">
        <v>113605501.81549999</v>
      </c>
      <c r="D9" s="337"/>
      <c r="E9" s="337"/>
      <c r="F9" s="337"/>
      <c r="G9" s="338">
        <v>113605501.81549999</v>
      </c>
    </row>
    <row r="10" spans="1:7" ht="27.6">
      <c r="A10" s="335">
        <v>3</v>
      </c>
      <c r="B10" s="339" t="s">
        <v>383</v>
      </c>
      <c r="C10" s="340"/>
      <c r="D10" s="340"/>
      <c r="E10" s="340"/>
      <c r="F10" s="337">
        <v>135091067.45820001</v>
      </c>
      <c r="G10" s="338">
        <v>135091067.45820001</v>
      </c>
    </row>
    <row r="11" spans="1:7" ht="14.55" customHeight="1">
      <c r="A11" s="335">
        <v>4</v>
      </c>
      <c r="B11" s="336" t="s">
        <v>384</v>
      </c>
      <c r="C11" s="337">
        <v>17753278.5530999</v>
      </c>
      <c r="D11" s="337">
        <v>18694803.327700097</v>
      </c>
      <c r="E11" s="337">
        <v>5487642.5149999997</v>
      </c>
      <c r="F11" s="337">
        <v>1803512.5407000007</v>
      </c>
      <c r="G11" s="338">
        <v>30866562.657794997</v>
      </c>
    </row>
    <row r="12" spans="1:7">
      <c r="A12" s="335">
        <v>5</v>
      </c>
      <c r="B12" s="339" t="s">
        <v>385</v>
      </c>
      <c r="C12" s="337">
        <v>4858732.6287999004</v>
      </c>
      <c r="D12" s="341">
        <v>9315772.0004000999</v>
      </c>
      <c r="E12" s="337">
        <v>5119574.4309</v>
      </c>
      <c r="F12" s="337">
        <v>699130.25</v>
      </c>
      <c r="G12" s="338">
        <v>18993548.844595</v>
      </c>
    </row>
    <row r="13" spans="1:7">
      <c r="A13" s="335">
        <v>6</v>
      </c>
      <c r="B13" s="339" t="s">
        <v>386</v>
      </c>
      <c r="C13" s="337">
        <v>12894545.9243</v>
      </c>
      <c r="D13" s="341">
        <v>9379031.3272999972</v>
      </c>
      <c r="E13" s="337">
        <v>368068.08409999998</v>
      </c>
      <c r="F13" s="337">
        <v>1104382.2907000007</v>
      </c>
      <c r="G13" s="338">
        <v>11873013.813199999</v>
      </c>
    </row>
    <row r="14" spans="1:7">
      <c r="A14" s="335">
        <v>7</v>
      </c>
      <c r="B14" s="336" t="s">
        <v>387</v>
      </c>
      <c r="C14" s="337">
        <v>80444143.448300004</v>
      </c>
      <c r="D14" s="337">
        <v>56371592.063599974</v>
      </c>
      <c r="E14" s="337">
        <v>56865830.788500004</v>
      </c>
      <c r="F14" s="337">
        <v>43088.499999985099</v>
      </c>
      <c r="G14" s="338">
        <v>73776183.35589999</v>
      </c>
    </row>
    <row r="15" spans="1:7" ht="41.4">
      <c r="A15" s="335">
        <v>8</v>
      </c>
      <c r="B15" s="339" t="s">
        <v>388</v>
      </c>
      <c r="C15" s="337">
        <v>57025635.856399998</v>
      </c>
      <c r="D15" s="341">
        <v>33617811.56689997</v>
      </c>
      <c r="E15" s="337">
        <v>5652599.9484999999</v>
      </c>
      <c r="F15" s="337">
        <v>43088.499999985099</v>
      </c>
      <c r="G15" s="338">
        <v>48169567.93589998</v>
      </c>
    </row>
    <row r="16" spans="1:7" ht="27.6">
      <c r="A16" s="335">
        <v>9</v>
      </c>
      <c r="B16" s="339" t="s">
        <v>389</v>
      </c>
      <c r="C16" s="337">
        <v>23418507.591899998</v>
      </c>
      <c r="D16" s="341">
        <v>22753780.4967</v>
      </c>
      <c r="E16" s="337">
        <v>51213230.840000004</v>
      </c>
      <c r="F16" s="337">
        <v>0</v>
      </c>
      <c r="G16" s="338">
        <v>25606615.420000002</v>
      </c>
    </row>
    <row r="17" spans="1:7">
      <c r="A17" s="335">
        <v>10</v>
      </c>
      <c r="B17" s="336" t="s">
        <v>390</v>
      </c>
      <c r="C17" s="337"/>
      <c r="D17" s="341"/>
      <c r="E17" s="337"/>
      <c r="F17" s="337"/>
      <c r="G17" s="338"/>
    </row>
    <row r="18" spans="1:7">
      <c r="A18" s="335">
        <v>11</v>
      </c>
      <c r="B18" s="336" t="s">
        <v>391</v>
      </c>
      <c r="C18" s="337">
        <v>0</v>
      </c>
      <c r="D18" s="341">
        <v>20740650.798500001</v>
      </c>
      <c r="E18" s="337">
        <v>0</v>
      </c>
      <c r="F18" s="337">
        <v>0</v>
      </c>
      <c r="G18" s="338">
        <v>0</v>
      </c>
    </row>
    <row r="19" spans="1:7">
      <c r="A19" s="335">
        <v>12</v>
      </c>
      <c r="B19" s="339" t="s">
        <v>392</v>
      </c>
      <c r="C19" s="340"/>
      <c r="D19" s="341">
        <v>818212.71</v>
      </c>
      <c r="E19" s="337"/>
      <c r="F19" s="337"/>
      <c r="G19" s="338"/>
    </row>
    <row r="20" spans="1:7">
      <c r="A20" s="335">
        <v>13</v>
      </c>
      <c r="B20" s="339" t="s">
        <v>393</v>
      </c>
      <c r="C20" s="337"/>
      <c r="D20" s="337">
        <v>19922438.088500001</v>
      </c>
      <c r="E20" s="337"/>
      <c r="F20" s="337"/>
      <c r="G20" s="338"/>
    </row>
    <row r="21" spans="1:7">
      <c r="A21" s="342">
        <v>14</v>
      </c>
      <c r="B21" s="343" t="s">
        <v>394</v>
      </c>
      <c r="C21" s="340"/>
      <c r="D21" s="340"/>
      <c r="E21" s="340"/>
      <c r="F21" s="340"/>
      <c r="G21" s="344">
        <v>353339315.287395</v>
      </c>
    </row>
    <row r="22" spans="1:7">
      <c r="A22" s="345"/>
      <c r="B22" s="346" t="s">
        <v>395</v>
      </c>
      <c r="C22" s="347"/>
      <c r="D22" s="348"/>
      <c r="E22" s="347"/>
      <c r="F22" s="347"/>
      <c r="G22" s="349"/>
    </row>
    <row r="23" spans="1:7">
      <c r="A23" s="335">
        <v>15</v>
      </c>
      <c r="B23" s="336" t="s">
        <v>396</v>
      </c>
      <c r="C23" s="350">
        <v>102129173.86214238</v>
      </c>
      <c r="D23" s="351">
        <v>40915600</v>
      </c>
      <c r="E23" s="350"/>
      <c r="F23" s="350"/>
      <c r="G23" s="338">
        <v>4489836.4199771201</v>
      </c>
    </row>
    <row r="24" spans="1:7">
      <c r="A24" s="335">
        <v>16</v>
      </c>
      <c r="B24" s="336" t="s">
        <v>397</v>
      </c>
      <c r="C24" s="337">
        <v>2539979.5181999998</v>
      </c>
      <c r="D24" s="341">
        <v>23388436.692787707</v>
      </c>
      <c r="E24" s="337">
        <v>49325049.32410685</v>
      </c>
      <c r="F24" s="337">
        <v>229601316.58579284</v>
      </c>
      <c r="G24" s="338">
        <v>235767209.79689133</v>
      </c>
    </row>
    <row r="25" spans="1:7">
      <c r="A25" s="335">
        <v>17</v>
      </c>
      <c r="B25" s="339" t="s">
        <v>398</v>
      </c>
      <c r="C25" s="337">
        <v>2539979.5181999998</v>
      </c>
      <c r="D25" s="341">
        <v>5190502.2492835904</v>
      </c>
      <c r="E25" s="337">
        <v>14221301.95290214</v>
      </c>
      <c r="F25" s="337">
        <v>37900177.0002627</v>
      </c>
      <c r="G25" s="338">
        <v>46170400.241836309</v>
      </c>
    </row>
    <row r="26" spans="1:7" ht="27.6">
      <c r="A26" s="335">
        <v>18</v>
      </c>
      <c r="B26" s="339" t="s">
        <v>399</v>
      </c>
      <c r="C26" s="337">
        <v>0</v>
      </c>
      <c r="D26" s="341">
        <v>18197934.443504117</v>
      </c>
      <c r="E26" s="337">
        <v>30436490.528686412</v>
      </c>
      <c r="F26" s="337">
        <v>176766997.84381872</v>
      </c>
      <c r="G26" s="338">
        <v>174569160.65334117</v>
      </c>
    </row>
    <row r="27" spans="1:7">
      <c r="A27" s="335">
        <v>19</v>
      </c>
      <c r="B27" s="339" t="s">
        <v>400</v>
      </c>
      <c r="C27" s="337"/>
      <c r="D27" s="341"/>
      <c r="E27" s="337"/>
      <c r="F27" s="337"/>
      <c r="G27" s="338"/>
    </row>
    <row r="28" spans="1:7">
      <c r="A28" s="335">
        <v>20</v>
      </c>
      <c r="B28" s="352" t="s">
        <v>401</v>
      </c>
      <c r="C28" s="337"/>
      <c r="D28" s="341"/>
      <c r="E28" s="337"/>
      <c r="F28" s="337"/>
      <c r="G28" s="338"/>
    </row>
    <row r="29" spans="1:7">
      <c r="A29" s="335">
        <v>21</v>
      </c>
      <c r="B29" s="339" t="s">
        <v>402</v>
      </c>
      <c r="C29" s="337"/>
      <c r="D29" s="341"/>
      <c r="E29" s="337"/>
      <c r="F29" s="337"/>
      <c r="G29" s="338"/>
    </row>
    <row r="30" spans="1:7">
      <c r="A30" s="335">
        <v>22</v>
      </c>
      <c r="B30" s="352" t="s">
        <v>401</v>
      </c>
      <c r="C30" s="337"/>
      <c r="D30" s="341"/>
      <c r="E30" s="337"/>
      <c r="F30" s="337"/>
      <c r="G30" s="338"/>
    </row>
    <row r="31" spans="1:7">
      <c r="A31" s="335">
        <v>23</v>
      </c>
      <c r="B31" s="339" t="s">
        <v>403</v>
      </c>
      <c r="C31" s="337"/>
      <c r="D31" s="341"/>
      <c r="E31" s="337">
        <v>4667256.8425183007</v>
      </c>
      <c r="F31" s="337">
        <v>14934141.741711419</v>
      </c>
      <c r="G31" s="338">
        <v>15027648.901713856</v>
      </c>
    </row>
    <row r="32" spans="1:7">
      <c r="A32" s="335">
        <v>24</v>
      </c>
      <c r="B32" s="336" t="s">
        <v>404</v>
      </c>
      <c r="C32" s="337"/>
      <c r="D32" s="341"/>
      <c r="E32" s="337"/>
      <c r="F32" s="337"/>
      <c r="G32" s="338"/>
    </row>
    <row r="33" spans="1:7">
      <c r="A33" s="335">
        <v>25</v>
      </c>
      <c r="B33" s="336" t="s">
        <v>405</v>
      </c>
      <c r="C33" s="337">
        <v>4806211.8600000013</v>
      </c>
      <c r="D33" s="337">
        <v>7489109.8092892598</v>
      </c>
      <c r="E33" s="337">
        <v>321658.20653749997</v>
      </c>
      <c r="F33" s="337">
        <v>40167912.232013486</v>
      </c>
      <c r="G33" s="338">
        <v>49200466.959926866</v>
      </c>
    </row>
    <row r="34" spans="1:7">
      <c r="A34" s="335">
        <v>26</v>
      </c>
      <c r="B34" s="339" t="s">
        <v>406</v>
      </c>
      <c r="C34" s="340"/>
      <c r="D34" s="341">
        <v>641917.72000000009</v>
      </c>
      <c r="E34" s="337">
        <v>0</v>
      </c>
      <c r="F34" s="337">
        <v>0</v>
      </c>
      <c r="G34" s="338">
        <v>641917.72000000009</v>
      </c>
    </row>
    <row r="35" spans="1:7">
      <c r="A35" s="335">
        <v>27</v>
      </c>
      <c r="B35" s="339" t="s">
        <v>407</v>
      </c>
      <c r="C35" s="337">
        <v>4806211.8600000013</v>
      </c>
      <c r="D35" s="341">
        <v>6847192.0892892601</v>
      </c>
      <c r="E35" s="337">
        <v>321658.20653749997</v>
      </c>
      <c r="F35" s="337">
        <v>40167912.232013486</v>
      </c>
      <c r="G35" s="338">
        <v>48558549.239926867</v>
      </c>
    </row>
    <row r="36" spans="1:7">
      <c r="A36" s="335">
        <v>28</v>
      </c>
      <c r="B36" s="336" t="s">
        <v>408</v>
      </c>
      <c r="C36" s="337">
        <v>0</v>
      </c>
      <c r="D36" s="341">
        <v>90825233.054222137</v>
      </c>
      <c r="E36" s="337">
        <v>20153734.631500002</v>
      </c>
      <c r="F36" s="337">
        <v>39403353.443300001</v>
      </c>
      <c r="G36" s="338">
        <v>13250733.706171107</v>
      </c>
    </row>
    <row r="37" spans="1:7">
      <c r="A37" s="342">
        <v>29</v>
      </c>
      <c r="B37" s="343" t="s">
        <v>409</v>
      </c>
      <c r="C37" s="340"/>
      <c r="D37" s="340"/>
      <c r="E37" s="340"/>
      <c r="F37" s="340"/>
      <c r="G37" s="344">
        <v>302708246.8829664</v>
      </c>
    </row>
    <row r="38" spans="1:7">
      <c r="A38" s="331"/>
      <c r="B38" s="353"/>
      <c r="C38" s="354"/>
      <c r="D38" s="354"/>
      <c r="E38" s="354"/>
      <c r="F38" s="354"/>
      <c r="G38" s="355"/>
    </row>
    <row r="39" spans="1:7" ht="15" thickBot="1">
      <c r="A39" s="356">
        <v>30</v>
      </c>
      <c r="B39" s="357" t="s">
        <v>410</v>
      </c>
      <c r="C39" s="232"/>
      <c r="D39" s="233"/>
      <c r="E39" s="233"/>
      <c r="F39" s="234"/>
      <c r="G39" s="358">
        <v>1.1672602875071443</v>
      </c>
    </row>
    <row r="42" spans="1:7" ht="41.4">
      <c r="B42" s="179" t="s">
        <v>411</v>
      </c>
    </row>
  </sheetData>
  <mergeCells count="2">
    <mergeCell ref="C5:F5"/>
    <mergeCell ref="G5:G6"/>
  </mergeCells>
  <pageMargins left="0.7" right="0.7" top="0.75" bottom="0.75" header="0.3" footer="0.3"/>
  <pageSetup scale="50" orientation="portrait" r:id="rId1"/>
  <headerFooter>
    <oddFooter>&amp;C_x000D_&amp;1#&amp;"Calibri"&amp;10&amp;K000000 C0 -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44" activePane="bottomRight" state="frozen"/>
      <selection pane="topRight"/>
      <selection pane="bottomLeft"/>
      <selection pane="bottomRight"/>
    </sheetView>
  </sheetViews>
  <sheetFormatPr defaultColWidth="9.21875" defaultRowHeight="13.8"/>
  <cols>
    <col min="1" max="1" width="9.5546875" style="3" bestFit="1" customWidth="1"/>
    <col min="2" max="2" width="86" style="3" customWidth="1"/>
    <col min="3" max="3" width="12.77734375" style="3" customWidth="1"/>
    <col min="4" max="7" width="12.77734375" style="4" customWidth="1"/>
    <col min="8" max="8" width="6.77734375" style="5" customWidth="1"/>
    <col min="9" max="12" width="12" style="5" bestFit="1" customWidth="1"/>
    <col min="13" max="13" width="6.77734375" style="5" customWidth="1"/>
    <col min="14" max="16384" width="9.21875" style="5"/>
  </cols>
  <sheetData>
    <row r="1" spans="1:12">
      <c r="A1" s="2" t="s">
        <v>30</v>
      </c>
      <c r="B1" s="3" t="str">
        <f>'Info '!C2</f>
        <v>JSC PASHA Bank Georgia</v>
      </c>
    </row>
    <row r="2" spans="1:12">
      <c r="A2" s="2" t="s">
        <v>31</v>
      </c>
      <c r="B2" s="319">
        <v>45107</v>
      </c>
    </row>
    <row r="3" spans="1:12" ht="14.4" thickBot="1">
      <c r="A3" s="2"/>
    </row>
    <row r="4" spans="1:12" ht="15" customHeight="1" thickBot="1">
      <c r="A4" s="6" t="s">
        <v>93</v>
      </c>
      <c r="B4" s="7" t="s">
        <v>92</v>
      </c>
      <c r="C4" s="7"/>
      <c r="D4" s="664" t="s">
        <v>700</v>
      </c>
      <c r="E4" s="665"/>
      <c r="F4" s="665"/>
      <c r="G4" s="666"/>
      <c r="I4" s="667" t="s">
        <v>701</v>
      </c>
      <c r="J4" s="668"/>
      <c r="K4" s="668"/>
      <c r="L4" s="669"/>
    </row>
    <row r="5" spans="1:12">
      <c r="A5" s="8" t="s">
        <v>6</v>
      </c>
      <c r="B5" s="9"/>
      <c r="C5" s="317" t="str">
        <f>INT((MONTH($B$2))/3)&amp;"Q"&amp;"-"&amp;YEAR($B$2)</f>
        <v>2Q-2023</v>
      </c>
      <c r="D5" s="317" t="str">
        <f>IF(INT(MONTH($B$2))=3, "4"&amp;"Q"&amp;"-"&amp;YEAR($B$2)-1, IF(INT(MONTH($B$2))=6, "1"&amp;"Q"&amp;"-"&amp;YEAR($B$2), IF(INT(MONTH($B$2))=9, "2"&amp;"Q"&amp;"-"&amp;YEAR($B$2),IF(INT(MONTH($B$2))=12, "3"&amp;"Q"&amp;"-"&amp;YEAR($B$2), 0))))</f>
        <v>1Q-2023</v>
      </c>
      <c r="E5" s="317" t="str">
        <f>IF(INT(MONTH($B$2))=3, "3"&amp;"Q"&amp;"-"&amp;YEAR($B$2)-1, IF(INT(MONTH($B$2))=6, "4"&amp;"Q"&amp;"-"&amp;YEAR($B$2)-1, IF(INT(MONTH($B$2))=9, "1"&amp;"Q"&amp;"-"&amp;YEAR($B$2),IF(INT(MONTH($B$2))=12, "2"&amp;"Q"&amp;"-"&amp;YEAR($B$2), 0))))</f>
        <v>4Q-2022</v>
      </c>
      <c r="F5" s="317" t="str">
        <f>IF(INT(MONTH($B$2))=3, "2"&amp;"Q"&amp;"-"&amp;YEAR($B$2)-1, IF(INT(MONTH($B$2))=6, "3"&amp;"Q"&amp;"-"&amp;YEAR($B$2)-1, IF(INT(MONTH($B$2))=9, "4"&amp;"Q"&amp;"-"&amp;YEAR($B$2)-1,IF(INT(MONTH($B$2))=12, "1"&amp;"Q"&amp;"-"&amp;YEAR($B$2), 0))))</f>
        <v>3Q-2022</v>
      </c>
      <c r="G5" s="318" t="str">
        <f>IF(INT(MONTH($B$2))=3, "1"&amp;"Q"&amp;"-"&amp;YEAR($B$2)-1, IF(INT(MONTH($B$2))=6, "2"&amp;"Q"&amp;"-"&amp;YEAR($B$2)-1, IF(INT(MONTH($B$2))=9, "3"&amp;"Q"&amp;"-"&amp;YEAR($B$2)-1,IF(INT(MONTH($B$2))=12, "4"&amp;"Q"&amp;"-"&amp;YEAR($B$2)-1, 0))))</f>
        <v>2Q-2022</v>
      </c>
      <c r="I5" s="530" t="str">
        <f>D5</f>
        <v>1Q-2023</v>
      </c>
      <c r="J5" s="317" t="str">
        <f t="shared" ref="J5:L5" si="0">E5</f>
        <v>4Q-2022</v>
      </c>
      <c r="K5" s="317" t="str">
        <f t="shared" si="0"/>
        <v>3Q-2022</v>
      </c>
      <c r="L5" s="318" t="str">
        <f t="shared" si="0"/>
        <v>2Q-2022</v>
      </c>
    </row>
    <row r="6" spans="1:12">
      <c r="B6" s="150" t="s">
        <v>91</v>
      </c>
      <c r="C6" s="320"/>
      <c r="D6" s="320"/>
      <c r="E6" s="320"/>
      <c r="F6" s="320"/>
      <c r="G6" s="321"/>
      <c r="I6" s="531"/>
      <c r="J6" s="320"/>
      <c r="K6" s="320"/>
      <c r="L6" s="321"/>
    </row>
    <row r="7" spans="1:12">
      <c r="A7" s="10"/>
      <c r="B7" s="151" t="s">
        <v>89</v>
      </c>
      <c r="C7" s="320"/>
      <c r="D7" s="320"/>
      <c r="E7" s="320"/>
      <c r="F7" s="320"/>
      <c r="G7" s="321"/>
      <c r="I7" s="531"/>
      <c r="J7" s="320"/>
      <c r="K7" s="320"/>
      <c r="L7" s="321"/>
    </row>
    <row r="8" spans="1:12">
      <c r="A8" s="8">
        <v>1</v>
      </c>
      <c r="B8" s="11" t="s">
        <v>363</v>
      </c>
      <c r="C8" s="12">
        <v>95277300.959999993</v>
      </c>
      <c r="D8" s="13">
        <v>96566537.330000013</v>
      </c>
      <c r="E8" s="13">
        <v>96574008.277896658</v>
      </c>
      <c r="F8" s="13">
        <v>96476364.155290246</v>
      </c>
      <c r="G8" s="14">
        <v>92485503.11156334</v>
      </c>
      <c r="I8" s="532">
        <v>88491638.930000007</v>
      </c>
      <c r="J8" s="533">
        <v>88477907.030000016</v>
      </c>
      <c r="K8" s="533">
        <v>87660852.290000007</v>
      </c>
      <c r="L8" s="534">
        <v>87689197.719999999</v>
      </c>
    </row>
    <row r="9" spans="1:12">
      <c r="A9" s="8">
        <v>2</v>
      </c>
      <c r="B9" s="11" t="s">
        <v>364</v>
      </c>
      <c r="C9" s="12">
        <v>95277300.959999993</v>
      </c>
      <c r="D9" s="13">
        <v>96566537.330000013</v>
      </c>
      <c r="E9" s="13">
        <v>96574008.277896658</v>
      </c>
      <c r="F9" s="13">
        <v>96476364.155290246</v>
      </c>
      <c r="G9" s="14">
        <v>92485503.11156334</v>
      </c>
      <c r="I9" s="532">
        <v>88491638.930000007</v>
      </c>
      <c r="J9" s="533">
        <v>88477907.030000016</v>
      </c>
      <c r="K9" s="533">
        <v>87660852.290000007</v>
      </c>
      <c r="L9" s="534">
        <v>87689197.719999999</v>
      </c>
    </row>
    <row r="10" spans="1:12">
      <c r="A10" s="8">
        <v>3</v>
      </c>
      <c r="B10" s="11" t="s">
        <v>142</v>
      </c>
      <c r="C10" s="12">
        <v>113605501.81549999</v>
      </c>
      <c r="D10" s="13">
        <v>106816550.58850001</v>
      </c>
      <c r="E10" s="13">
        <v>107390886.92339666</v>
      </c>
      <c r="F10" s="13">
        <v>113493774.88909024</v>
      </c>
      <c r="G10" s="14">
        <v>110065319.10276334</v>
      </c>
      <c r="I10" s="532">
        <v>104625415.35260001</v>
      </c>
      <c r="J10" s="533">
        <v>105517547.05910002</v>
      </c>
      <c r="K10" s="533">
        <v>110636092.07050002</v>
      </c>
      <c r="L10" s="534">
        <v>110772679.2489</v>
      </c>
    </row>
    <row r="11" spans="1:12">
      <c r="A11" s="8">
        <v>4</v>
      </c>
      <c r="B11" s="11" t="s">
        <v>366</v>
      </c>
      <c r="C11" s="12">
        <v>68009659.002582937</v>
      </c>
      <c r="D11" s="13">
        <v>66125948.271166317</v>
      </c>
      <c r="E11" s="13">
        <v>60156768.106892526</v>
      </c>
      <c r="F11" s="13">
        <v>59397527.957410738</v>
      </c>
      <c r="G11" s="14">
        <v>51182603.687850289</v>
      </c>
      <c r="I11" s="532">
        <v>61033253.913613178</v>
      </c>
      <c r="J11" s="533">
        <v>60302978.712095015</v>
      </c>
      <c r="K11" s="533">
        <v>57248718.530545391</v>
      </c>
      <c r="L11" s="534">
        <v>54870355.704784676</v>
      </c>
    </row>
    <row r="12" spans="1:12">
      <c r="A12" s="8">
        <v>5</v>
      </c>
      <c r="B12" s="11" t="s">
        <v>367</v>
      </c>
      <c r="C12" s="12">
        <v>84380756.340592861</v>
      </c>
      <c r="D12" s="13">
        <v>82313058.91154775</v>
      </c>
      <c r="E12" s="13">
        <v>74175772.707142636</v>
      </c>
      <c r="F12" s="13">
        <v>73122332.205368131</v>
      </c>
      <c r="G12" s="14">
        <v>64124994.783157177</v>
      </c>
      <c r="I12" s="532">
        <v>77133568.722691119</v>
      </c>
      <c r="J12" s="533">
        <v>75808432.51031068</v>
      </c>
      <c r="K12" s="533">
        <v>71972489.92521064</v>
      </c>
      <c r="L12" s="534">
        <v>69067715.670995221</v>
      </c>
    </row>
    <row r="13" spans="1:12">
      <c r="A13" s="8">
        <v>6</v>
      </c>
      <c r="B13" s="11" t="s">
        <v>365</v>
      </c>
      <c r="C13" s="12">
        <v>106063565.26781844</v>
      </c>
      <c r="D13" s="13">
        <v>103750672.63500927</v>
      </c>
      <c r="E13" s="13">
        <v>99426473.222909629</v>
      </c>
      <c r="F13" s="13">
        <v>98179309.831161425</v>
      </c>
      <c r="G13" s="14">
        <v>87820646.885754272</v>
      </c>
      <c r="I13" s="532">
        <v>98456761.782460868</v>
      </c>
      <c r="J13" s="533">
        <v>103025006.29841353</v>
      </c>
      <c r="K13" s="533">
        <v>97868983.665749431</v>
      </c>
      <c r="L13" s="534">
        <v>93992320.398997337</v>
      </c>
    </row>
    <row r="14" spans="1:12">
      <c r="A14" s="10"/>
      <c r="B14" s="150" t="s">
        <v>369</v>
      </c>
      <c r="C14" s="320"/>
      <c r="D14" s="320"/>
      <c r="E14" s="320"/>
      <c r="F14" s="320"/>
      <c r="G14" s="321"/>
      <c r="I14" s="531"/>
      <c r="J14" s="320"/>
      <c r="K14" s="320"/>
      <c r="L14" s="321"/>
    </row>
    <row r="15" spans="1:12" ht="15" customHeight="1">
      <c r="A15" s="8">
        <v>7</v>
      </c>
      <c r="B15" s="11" t="s">
        <v>368</v>
      </c>
      <c r="C15" s="209">
        <v>539187233.4075067</v>
      </c>
      <c r="D15" s="13">
        <v>527378947.24652934</v>
      </c>
      <c r="E15" s="13">
        <v>555258145.65059328</v>
      </c>
      <c r="F15" s="13">
        <v>529101732.65705884</v>
      </c>
      <c r="G15" s="14">
        <v>490211022.87316936</v>
      </c>
      <c r="I15" s="532">
        <v>526559581.73527604</v>
      </c>
      <c r="J15" s="533">
        <v>556152867.7405082</v>
      </c>
      <c r="K15" s="533">
        <v>527486561.52142268</v>
      </c>
      <c r="L15" s="534">
        <v>495834913.15841907</v>
      </c>
    </row>
    <row r="16" spans="1:12">
      <c r="A16" s="10"/>
      <c r="B16" s="150" t="s">
        <v>370</v>
      </c>
      <c r="C16" s="320"/>
      <c r="D16" s="320"/>
      <c r="E16" s="320"/>
      <c r="F16" s="320"/>
      <c r="G16" s="321"/>
      <c r="I16" s="531"/>
      <c r="J16" s="320"/>
      <c r="K16" s="320"/>
      <c r="L16" s="321"/>
    </row>
    <row r="17" spans="1:12">
      <c r="A17" s="8"/>
      <c r="B17" s="151" t="s">
        <v>354</v>
      </c>
      <c r="C17" s="210"/>
      <c r="D17" s="13"/>
      <c r="E17" s="13"/>
      <c r="F17" s="13"/>
      <c r="G17" s="14"/>
      <c r="I17" s="532"/>
      <c r="J17" s="533"/>
      <c r="K17" s="533"/>
      <c r="L17" s="534"/>
    </row>
    <row r="18" spans="1:12">
      <c r="A18" s="8">
        <v>8</v>
      </c>
      <c r="B18" s="11" t="s">
        <v>363</v>
      </c>
      <c r="C18" s="542">
        <v>0.17670540965496367</v>
      </c>
      <c r="D18" s="543">
        <v>0.1831065457469975</v>
      </c>
      <c r="E18" s="543">
        <v>0.1739263242410273</v>
      </c>
      <c r="F18" s="543">
        <v>0.18233991348091486</v>
      </c>
      <c r="G18" s="544">
        <v>0.18866467459156216</v>
      </c>
      <c r="H18" s="545"/>
      <c r="I18" s="546">
        <v>0.16805626941280982</v>
      </c>
      <c r="J18" s="547">
        <v>0.15908918601725588</v>
      </c>
      <c r="K18" s="547">
        <v>0.16618594422038155</v>
      </c>
      <c r="L18" s="548">
        <v>0.17685159998401187</v>
      </c>
    </row>
    <row r="19" spans="1:12" ht="15" customHeight="1">
      <c r="A19" s="8">
        <v>9</v>
      </c>
      <c r="B19" s="11" t="s">
        <v>364</v>
      </c>
      <c r="C19" s="542">
        <v>0.17670540965496367</v>
      </c>
      <c r="D19" s="543">
        <v>0.1831065457469975</v>
      </c>
      <c r="E19" s="543">
        <v>0.1739263242410273</v>
      </c>
      <c r="F19" s="543">
        <v>0.18233991348091486</v>
      </c>
      <c r="G19" s="544">
        <v>0.18866467459156216</v>
      </c>
      <c r="H19" s="545"/>
      <c r="I19" s="546">
        <v>0.16805626941280982</v>
      </c>
      <c r="J19" s="547">
        <v>0.15908918601725588</v>
      </c>
      <c r="K19" s="547">
        <v>0.16618594422038155</v>
      </c>
      <c r="L19" s="548">
        <v>0.17685159998401187</v>
      </c>
    </row>
    <row r="20" spans="1:12">
      <c r="A20" s="8">
        <v>10</v>
      </c>
      <c r="B20" s="11" t="s">
        <v>142</v>
      </c>
      <c r="C20" s="542">
        <v>0.21069768491651075</v>
      </c>
      <c r="D20" s="543">
        <v>0.2025423106974488</v>
      </c>
      <c r="E20" s="543">
        <v>0.19340713461766018</v>
      </c>
      <c r="F20" s="543">
        <v>0.21450274660629784</v>
      </c>
      <c r="G20" s="544">
        <v>0.2245264059091551</v>
      </c>
      <c r="H20" s="545"/>
      <c r="I20" s="546">
        <v>0.19869625201350843</v>
      </c>
      <c r="J20" s="547">
        <v>0.18972759681665935</v>
      </c>
      <c r="K20" s="547">
        <v>0.20974201077539067</v>
      </c>
      <c r="L20" s="548">
        <v>0.22340637238166439</v>
      </c>
    </row>
    <row r="21" spans="1:12">
      <c r="A21" s="8">
        <v>11</v>
      </c>
      <c r="B21" s="11" t="s">
        <v>366</v>
      </c>
      <c r="C21" s="542">
        <v>0.1261336596802963</v>
      </c>
      <c r="D21" s="543">
        <v>0.12538602197985538</v>
      </c>
      <c r="E21" s="543">
        <v>0.1083401811897908</v>
      </c>
      <c r="F21" s="543">
        <v>0.11226107247679282</v>
      </c>
      <c r="G21" s="544">
        <v>0.10440932843138574</v>
      </c>
      <c r="H21" s="545"/>
      <c r="I21" s="546">
        <v>0.1159094925449428</v>
      </c>
      <c r="J21" s="547">
        <v>0.10842878318166184</v>
      </c>
      <c r="K21" s="547">
        <v>0.10853114127765388</v>
      </c>
      <c r="L21" s="548">
        <v>0.11066254966852973</v>
      </c>
    </row>
    <row r="22" spans="1:12">
      <c r="A22" s="8">
        <v>12</v>
      </c>
      <c r="B22" s="11" t="s">
        <v>367</v>
      </c>
      <c r="C22" s="542">
        <v>0.15649620597900843</v>
      </c>
      <c r="D22" s="543">
        <v>0.15607953131483188</v>
      </c>
      <c r="E22" s="543">
        <v>0.13358790553217592</v>
      </c>
      <c r="F22" s="543">
        <v>0.13820089349955486</v>
      </c>
      <c r="G22" s="544">
        <v>0.13081100136695217</v>
      </c>
      <c r="H22" s="545"/>
      <c r="I22" s="546">
        <v>0.14648592751554837</v>
      </c>
      <c r="J22" s="547">
        <v>0.13630862467418159</v>
      </c>
      <c r="K22" s="547">
        <v>0.13644421521871822</v>
      </c>
      <c r="L22" s="548">
        <v>0.1392957894615382</v>
      </c>
    </row>
    <row r="23" spans="1:12">
      <c r="A23" s="8">
        <v>13</v>
      </c>
      <c r="B23" s="11" t="s">
        <v>365</v>
      </c>
      <c r="C23" s="542">
        <v>0.19671008268784021</v>
      </c>
      <c r="D23" s="543">
        <v>0.19672888570295893</v>
      </c>
      <c r="E23" s="543">
        <v>0.17906351127260298</v>
      </c>
      <c r="F23" s="543">
        <v>0.18555847348698262</v>
      </c>
      <c r="G23" s="544">
        <v>0.17914865800248603</v>
      </c>
      <c r="H23" s="545"/>
      <c r="I23" s="546">
        <v>0.18698123668739786</v>
      </c>
      <c r="J23" s="547">
        <v>0.18524584205953121</v>
      </c>
      <c r="K23" s="547">
        <v>0.18553834505938346</v>
      </c>
      <c r="L23" s="548">
        <v>0.18956373967350465</v>
      </c>
    </row>
    <row r="24" spans="1:12">
      <c r="A24" s="10"/>
      <c r="B24" s="150" t="s">
        <v>88</v>
      </c>
      <c r="C24" s="549"/>
      <c r="D24" s="549"/>
      <c r="E24" s="549"/>
      <c r="F24" s="549"/>
      <c r="G24" s="550"/>
      <c r="H24" s="545"/>
      <c r="I24" s="551"/>
      <c r="J24" s="549"/>
      <c r="K24" s="549"/>
      <c r="L24" s="550"/>
    </row>
    <row r="25" spans="1:12" ht="15" customHeight="1">
      <c r="A25" s="322">
        <v>14</v>
      </c>
      <c r="B25" s="11" t="s">
        <v>87</v>
      </c>
      <c r="C25" s="552">
        <v>0.10258395668637878</v>
      </c>
      <c r="D25" s="553">
        <v>0.10078002732779928</v>
      </c>
      <c r="E25" s="553">
        <v>8.7544534618006223E-2</v>
      </c>
      <c r="F25" s="553">
        <v>8.6148200628964194E-2</v>
      </c>
      <c r="G25" s="554">
        <v>8.3236412186031603E-2</v>
      </c>
      <c r="H25" s="545"/>
      <c r="I25" s="555">
        <v>0.10235494456687519</v>
      </c>
      <c r="J25" s="556">
        <v>8.6525638389761392E-2</v>
      </c>
      <c r="K25" s="556">
        <v>8.4228865429812796E-2</v>
      </c>
      <c r="L25" s="557">
        <v>8.1299999999999997E-2</v>
      </c>
    </row>
    <row r="26" spans="1:12">
      <c r="A26" s="322">
        <v>15</v>
      </c>
      <c r="B26" s="11" t="s">
        <v>86</v>
      </c>
      <c r="C26" s="552">
        <v>3.7934646984067281E-2</v>
      </c>
      <c r="D26" s="553">
        <v>3.7465760017186857E-2</v>
      </c>
      <c r="E26" s="553">
        <v>3.4207756841183885E-2</v>
      </c>
      <c r="F26" s="553">
        <v>3.4191691015069893E-2</v>
      </c>
      <c r="G26" s="554">
        <v>3.4756187333866428E-2</v>
      </c>
      <c r="H26" s="545"/>
      <c r="I26" s="555">
        <v>3.7532018029406262E-2</v>
      </c>
      <c r="J26" s="556">
        <v>3.4099787960085531E-2</v>
      </c>
      <c r="K26" s="556">
        <v>3.4044179814285279E-2</v>
      </c>
      <c r="L26" s="557">
        <v>3.4599999999999999E-2</v>
      </c>
    </row>
    <row r="27" spans="1:12">
      <c r="A27" s="322">
        <v>16</v>
      </c>
      <c r="B27" s="11" t="s">
        <v>85</v>
      </c>
      <c r="C27" s="552">
        <v>6.912094621009124E-3</v>
      </c>
      <c r="D27" s="553">
        <v>7.1254622382044665E-4</v>
      </c>
      <c r="E27" s="553">
        <v>7.0283295753836121E-3</v>
      </c>
      <c r="F27" s="553">
        <v>1.9696366010524654E-2</v>
      </c>
      <c r="G27" s="554">
        <v>5.1526292318730404E-3</v>
      </c>
      <c r="H27" s="545"/>
      <c r="I27" s="555">
        <v>1.1643563805097738E-2</v>
      </c>
      <c r="J27" s="556">
        <v>4.8701276203161181E-3</v>
      </c>
      <c r="K27" s="556">
        <v>1.726384309507507E-2</v>
      </c>
      <c r="L27" s="557">
        <v>1.4E-3</v>
      </c>
    </row>
    <row r="28" spans="1:12">
      <c r="A28" s="322">
        <v>17</v>
      </c>
      <c r="B28" s="11" t="s">
        <v>84</v>
      </c>
      <c r="C28" s="552">
        <v>6.4649309702311475E-2</v>
      </c>
      <c r="D28" s="553">
        <v>6.3314267310612418E-2</v>
      </c>
      <c r="E28" s="553">
        <v>5.3336777776822338E-2</v>
      </c>
      <c r="F28" s="553">
        <v>5.1956509613894294E-2</v>
      </c>
      <c r="G28" s="554">
        <v>4.8480224852165174E-2</v>
      </c>
      <c r="H28" s="545"/>
      <c r="I28" s="555">
        <v>6.4822926537468933E-2</v>
      </c>
      <c r="J28" s="556">
        <v>5.242585042967586E-2</v>
      </c>
      <c r="K28" s="556">
        <v>5.0184685615527518E-2</v>
      </c>
      <c r="L28" s="557">
        <v>4.6600000000000003E-2</v>
      </c>
    </row>
    <row r="29" spans="1:12">
      <c r="A29" s="322">
        <v>18</v>
      </c>
      <c r="B29" s="11" t="s">
        <v>166</v>
      </c>
      <c r="C29" s="552">
        <v>-4.8871035985498731E-3</v>
      </c>
      <c r="D29" s="553">
        <v>2.5723267161196339E-3</v>
      </c>
      <c r="E29" s="553">
        <v>-4.2252651750515208E-3</v>
      </c>
      <c r="F29" s="553">
        <v>-7.7771139393655909E-3</v>
      </c>
      <c r="G29" s="554">
        <v>-2.7614792720857494E-2</v>
      </c>
      <c r="H29" s="545"/>
      <c r="I29" s="555">
        <v>1.4569543027092987E-3</v>
      </c>
      <c r="J29" s="556">
        <v>-4.3597095235026672E-3</v>
      </c>
      <c r="K29" s="556">
        <v>-1.0007280987613719E-2</v>
      </c>
      <c r="L29" s="557">
        <v>-1.41E-2</v>
      </c>
    </row>
    <row r="30" spans="1:12">
      <c r="A30" s="322">
        <v>19</v>
      </c>
      <c r="B30" s="11" t="s">
        <v>167</v>
      </c>
      <c r="C30" s="552">
        <v>-2.4783808315193421E-2</v>
      </c>
      <c r="D30" s="553">
        <v>1.3049441863535337E-2</v>
      </c>
      <c r="E30" s="553">
        <v>-2.1823520152333194E-2</v>
      </c>
      <c r="F30" s="553">
        <v>-3.9923552393701593E-2</v>
      </c>
      <c r="G30" s="554">
        <v>-0.14391274157364736</v>
      </c>
      <c r="H30" s="545"/>
      <c r="I30" s="555">
        <v>8.0226512484763892E-3</v>
      </c>
      <c r="J30" s="556">
        <v>-2.4343319967253793E-2</v>
      </c>
      <c r="K30" s="556">
        <v>-5.5421096838092446E-2</v>
      </c>
      <c r="L30" s="557">
        <v>-7.9799999999999996E-2</v>
      </c>
    </row>
    <row r="31" spans="1:12">
      <c r="A31" s="10"/>
      <c r="B31" s="150" t="s">
        <v>229</v>
      </c>
      <c r="C31" s="549"/>
      <c r="D31" s="549"/>
      <c r="E31" s="549"/>
      <c r="F31" s="549"/>
      <c r="G31" s="550"/>
      <c r="H31" s="545"/>
      <c r="I31" s="551"/>
      <c r="J31" s="549"/>
      <c r="K31" s="549"/>
      <c r="L31" s="550"/>
    </row>
    <row r="32" spans="1:12">
      <c r="A32" s="322">
        <v>20</v>
      </c>
      <c r="B32" s="11" t="s">
        <v>83</v>
      </c>
      <c r="C32" s="552">
        <v>0.13900128049071706</v>
      </c>
      <c r="D32" s="553">
        <v>8.927703905919937E-2</v>
      </c>
      <c r="E32" s="553">
        <v>8.8926086933114851E-2</v>
      </c>
      <c r="F32" s="553">
        <v>9.8243329863047832E-2</v>
      </c>
      <c r="G32" s="554">
        <v>9.4542803202789058E-2</v>
      </c>
      <c r="H32" s="545"/>
      <c r="I32" s="555">
        <v>0.11109840219232105</v>
      </c>
      <c r="J32" s="556">
        <v>0.10365853663361817</v>
      </c>
      <c r="K32" s="556">
        <v>0.10850752803513937</v>
      </c>
      <c r="L32" s="557">
        <v>0.1086</v>
      </c>
    </row>
    <row r="33" spans="1:12" ht="15" customHeight="1">
      <c r="A33" s="322">
        <v>21</v>
      </c>
      <c r="B33" s="11" t="s">
        <v>712</v>
      </c>
      <c r="C33" s="552">
        <v>5.5659556109234259E-2</v>
      </c>
      <c r="D33" s="553">
        <v>5.0511222940119199E-2</v>
      </c>
      <c r="E33" s="553">
        <v>4.5769372956679662E-2</v>
      </c>
      <c r="F33" s="553">
        <v>4.410680061507833E-2</v>
      </c>
      <c r="G33" s="554">
        <v>5.3583354095815806E-2</v>
      </c>
      <c r="H33" s="545"/>
      <c r="I33" s="555">
        <v>6.2130383296112694E-2</v>
      </c>
      <c r="J33" s="556">
        <v>5.8466722981379594E-2</v>
      </c>
      <c r="K33" s="556">
        <v>5.9119048073234912E-2</v>
      </c>
      <c r="L33" s="557">
        <v>6.0499999999999998E-2</v>
      </c>
    </row>
    <row r="34" spans="1:12">
      <c r="A34" s="322">
        <v>22</v>
      </c>
      <c r="B34" s="11" t="s">
        <v>82</v>
      </c>
      <c r="C34" s="552">
        <v>0.58274207463920602</v>
      </c>
      <c r="D34" s="553">
        <v>0.59696970204590716</v>
      </c>
      <c r="E34" s="553">
        <v>0.58933779246094986</v>
      </c>
      <c r="F34" s="553">
        <v>0.5634477883855693</v>
      </c>
      <c r="G34" s="554">
        <v>0.60262746751342133</v>
      </c>
      <c r="H34" s="545"/>
      <c r="I34" s="555">
        <v>0.5956343286826784</v>
      </c>
      <c r="J34" s="556">
        <v>0.5878351843956735</v>
      </c>
      <c r="K34" s="556">
        <v>0.56270379466958187</v>
      </c>
      <c r="L34" s="557">
        <v>0.60199999999999998</v>
      </c>
    </row>
    <row r="35" spans="1:12" ht="15" customHeight="1">
      <c r="A35" s="322">
        <v>23</v>
      </c>
      <c r="B35" s="11" t="s">
        <v>81</v>
      </c>
      <c r="C35" s="552">
        <v>0.58078296700085863</v>
      </c>
      <c r="D35" s="553">
        <v>0.56557528269683632</v>
      </c>
      <c r="E35" s="553">
        <v>0.5736601097510885</v>
      </c>
      <c r="F35" s="553">
        <v>0.62446020742897834</v>
      </c>
      <c r="G35" s="554">
        <v>0.61781117928535456</v>
      </c>
      <c r="H35" s="545"/>
      <c r="I35" s="555">
        <v>0.55732940567797962</v>
      </c>
      <c r="J35" s="556">
        <v>0.56510842233374814</v>
      </c>
      <c r="K35" s="556">
        <v>0.61945797347649822</v>
      </c>
      <c r="L35" s="557">
        <v>0.61339999999999995</v>
      </c>
    </row>
    <row r="36" spans="1:12">
      <c r="A36" s="322">
        <v>24</v>
      </c>
      <c r="B36" s="11" t="s">
        <v>80</v>
      </c>
      <c r="C36" s="552">
        <v>-7.0394319005276595E-2</v>
      </c>
      <c r="D36" s="553">
        <v>-7.9994303593437399E-2</v>
      </c>
      <c r="E36" s="553">
        <v>0.19796090350095286</v>
      </c>
      <c r="F36" s="553">
        <v>0.15864750152164375</v>
      </c>
      <c r="G36" s="554">
        <v>9.5909627853508095E-2</v>
      </c>
      <c r="H36" s="545"/>
      <c r="I36" s="555">
        <v>-8.0455559228649443E-2</v>
      </c>
      <c r="J36" s="556">
        <v>0.18940637248896119</v>
      </c>
      <c r="K36" s="556">
        <v>0.14896372612854281</v>
      </c>
      <c r="L36" s="557">
        <v>8.6999999999999994E-2</v>
      </c>
    </row>
    <row r="37" spans="1:12" ht="15" customHeight="1">
      <c r="A37" s="10"/>
      <c r="B37" s="150" t="s">
        <v>230</v>
      </c>
      <c r="C37" s="549"/>
      <c r="D37" s="549"/>
      <c r="E37" s="549"/>
      <c r="F37" s="549"/>
      <c r="G37" s="550"/>
      <c r="H37" s="545"/>
      <c r="I37" s="551"/>
      <c r="J37" s="549"/>
      <c r="K37" s="549"/>
      <c r="L37" s="550"/>
    </row>
    <row r="38" spans="1:12" ht="15" customHeight="1">
      <c r="A38" s="322">
        <v>25</v>
      </c>
      <c r="B38" s="11" t="s">
        <v>79</v>
      </c>
      <c r="C38" s="558">
        <v>0.1838814817307341</v>
      </c>
      <c r="D38" s="559">
        <v>0.21231771101271205</v>
      </c>
      <c r="E38" s="559">
        <v>0.15828456118412948</v>
      </c>
      <c r="F38" s="559">
        <v>0.14450200263594654</v>
      </c>
      <c r="G38" s="560">
        <v>8.8446205698512401E-2</v>
      </c>
      <c r="H38" s="545"/>
      <c r="I38" s="561">
        <v>0.23769833666678059</v>
      </c>
      <c r="J38" s="562">
        <v>0.1112326463510379</v>
      </c>
      <c r="K38" s="562">
        <v>9.092058512649806E-2</v>
      </c>
      <c r="L38" s="563">
        <v>8.5199999999999998E-2</v>
      </c>
    </row>
    <row r="39" spans="1:12" ht="15" customHeight="1">
      <c r="A39" s="322">
        <v>26</v>
      </c>
      <c r="B39" s="11" t="s">
        <v>78</v>
      </c>
      <c r="C39" s="558">
        <v>0.77853287811090144</v>
      </c>
      <c r="D39" s="559">
        <v>0.71626693351814974</v>
      </c>
      <c r="E39" s="559">
        <v>0.69702767174352309</v>
      </c>
      <c r="F39" s="559">
        <v>0.78550930889861958</v>
      </c>
      <c r="G39" s="560">
        <v>0.80617377894508613</v>
      </c>
      <c r="H39" s="545"/>
      <c r="I39" s="561">
        <v>0.71475708600979515</v>
      </c>
      <c r="J39" s="562">
        <v>0.69524091169435864</v>
      </c>
      <c r="K39" s="562">
        <v>0.78335659164733862</v>
      </c>
      <c r="L39" s="563">
        <v>0.80449999999999999</v>
      </c>
    </row>
    <row r="40" spans="1:12" ht="15" customHeight="1">
      <c r="A40" s="322">
        <v>27</v>
      </c>
      <c r="B40" s="11" t="s">
        <v>77</v>
      </c>
      <c r="C40" s="558">
        <v>0.19261623823139934</v>
      </c>
      <c r="D40" s="559">
        <v>0.21666313874610416</v>
      </c>
      <c r="E40" s="559">
        <v>0.16517291982881246</v>
      </c>
      <c r="F40" s="559">
        <v>0.11705795874721245</v>
      </c>
      <c r="G40" s="560">
        <v>0.10464187506522744</v>
      </c>
      <c r="H40" s="545"/>
      <c r="I40" s="561">
        <v>0.21945829950151949</v>
      </c>
      <c r="J40" s="562">
        <v>0.16729635666426002</v>
      </c>
      <c r="K40" s="562">
        <v>0.11871674513141937</v>
      </c>
      <c r="L40" s="563">
        <v>0.1056</v>
      </c>
    </row>
    <row r="41" spans="1:12" ht="15" customHeight="1">
      <c r="A41" s="323"/>
      <c r="B41" s="150" t="s">
        <v>271</v>
      </c>
      <c r="C41" s="320"/>
      <c r="D41" s="320"/>
      <c r="E41" s="320"/>
      <c r="F41" s="320"/>
      <c r="G41" s="321"/>
      <c r="I41" s="531"/>
      <c r="J41" s="320"/>
      <c r="K41" s="320"/>
      <c r="L41" s="321"/>
    </row>
    <row r="42" spans="1:12">
      <c r="A42" s="322">
        <v>28</v>
      </c>
      <c r="B42" s="11" t="s">
        <v>254</v>
      </c>
      <c r="C42" s="15">
        <v>145326887.76373336</v>
      </c>
      <c r="D42" s="16">
        <v>150913136.3147575</v>
      </c>
      <c r="E42" s="16">
        <v>117762904.48666666</v>
      </c>
      <c r="F42" s="16">
        <v>96116211.453333333</v>
      </c>
      <c r="G42" s="17">
        <v>99073972.306666672</v>
      </c>
      <c r="I42" s="535">
        <v>146847569.38055551</v>
      </c>
      <c r="J42" s="536">
        <v>126443044.30847825</v>
      </c>
      <c r="K42" s="536">
        <v>92427257.627692327</v>
      </c>
      <c r="L42" s="537">
        <v>103990479.80076924</v>
      </c>
    </row>
    <row r="43" spans="1:12" ht="15" customHeight="1">
      <c r="A43" s="322">
        <v>29</v>
      </c>
      <c r="B43" s="11" t="s">
        <v>266</v>
      </c>
      <c r="C43" s="15">
        <v>89904544.405366674</v>
      </c>
      <c r="D43" s="16">
        <v>68046298.249383345</v>
      </c>
      <c r="E43" s="16">
        <v>68427424.007449999</v>
      </c>
      <c r="F43" s="16">
        <v>44502585.074916676</v>
      </c>
      <c r="G43" s="17">
        <v>40963357.694482245</v>
      </c>
      <c r="I43" s="535">
        <v>68883813.634269446</v>
      </c>
      <c r="J43" s="536">
        <v>79541168.508703813</v>
      </c>
      <c r="K43" s="536">
        <v>41989157.235059902</v>
      </c>
      <c r="L43" s="537">
        <v>43278783.415899985</v>
      </c>
    </row>
    <row r="44" spans="1:12" ht="15" customHeight="1">
      <c r="A44" s="359">
        <v>30</v>
      </c>
      <c r="B44" s="360" t="s">
        <v>255</v>
      </c>
      <c r="C44" s="564">
        <v>1.6164576409894844</v>
      </c>
      <c r="D44" s="565">
        <v>2.217800823810796</v>
      </c>
      <c r="E44" s="565">
        <v>1.7209898837320734</v>
      </c>
      <c r="F44" s="565">
        <v>2.1597893985603105</v>
      </c>
      <c r="G44" s="566">
        <v>2.4185998873820815</v>
      </c>
      <c r="H44" s="545"/>
      <c r="I44" s="567">
        <v>2.1318153225404375</v>
      </c>
      <c r="J44" s="568">
        <v>1.5896553530596196</v>
      </c>
      <c r="K44" s="568">
        <v>2.2012172597386135</v>
      </c>
      <c r="L44" s="566">
        <v>2.4471165881257191</v>
      </c>
    </row>
    <row r="45" spans="1:12" ht="15" customHeight="1">
      <c r="A45" s="359"/>
      <c r="B45" s="150" t="s">
        <v>373</v>
      </c>
      <c r="C45" s="361"/>
      <c r="D45" s="362"/>
      <c r="E45" s="362"/>
      <c r="F45" s="362"/>
      <c r="G45" s="363"/>
      <c r="I45" s="538"/>
      <c r="J45" s="539"/>
      <c r="K45" s="539"/>
      <c r="L45" s="363"/>
    </row>
    <row r="46" spans="1:12" ht="15" customHeight="1">
      <c r="A46" s="359">
        <v>31</v>
      </c>
      <c r="B46" s="360" t="s">
        <v>380</v>
      </c>
      <c r="C46" s="361">
        <v>353339315.287395</v>
      </c>
      <c r="D46" s="362">
        <v>359791586.07469499</v>
      </c>
      <c r="E46" s="362">
        <v>382858080.86000001</v>
      </c>
      <c r="F46" s="362">
        <v>366338766.13</v>
      </c>
      <c r="G46" s="363">
        <v>366012105.69</v>
      </c>
      <c r="I46" s="538">
        <v>351716687.55969501</v>
      </c>
      <c r="J46" s="539">
        <v>374610446.03832996</v>
      </c>
      <c r="K46" s="539">
        <v>357523300.59996003</v>
      </c>
      <c r="L46" s="363">
        <v>361215800.75230491</v>
      </c>
    </row>
    <row r="47" spans="1:12" ht="15" customHeight="1">
      <c r="A47" s="359">
        <v>32</v>
      </c>
      <c r="B47" s="360" t="s">
        <v>395</v>
      </c>
      <c r="C47" s="361">
        <v>302708246.8829664</v>
      </c>
      <c r="D47" s="362">
        <v>282123106.62720823</v>
      </c>
      <c r="E47" s="362">
        <v>292723791.82999998</v>
      </c>
      <c r="F47" s="362">
        <v>303851287.56</v>
      </c>
      <c r="G47" s="363">
        <v>283692023.69999999</v>
      </c>
      <c r="I47" s="538">
        <v>276394224.31469995</v>
      </c>
      <c r="J47" s="539">
        <v>287598577.30392998</v>
      </c>
      <c r="K47" s="539">
        <v>298230165.79697502</v>
      </c>
      <c r="L47" s="363">
        <v>271237916.04686975</v>
      </c>
    </row>
    <row r="48" spans="1:12" ht="14.4" thickBot="1">
      <c r="A48" s="324">
        <v>33</v>
      </c>
      <c r="B48" s="152" t="s">
        <v>413</v>
      </c>
      <c r="C48" s="569">
        <v>1.1672602875071443</v>
      </c>
      <c r="D48" s="570">
        <v>1.2752999581495332</v>
      </c>
      <c r="E48" s="570">
        <v>1.3079158290021937</v>
      </c>
      <c r="F48" s="570">
        <v>1.2056515181218737</v>
      </c>
      <c r="G48" s="571">
        <v>1.2901741152830304</v>
      </c>
      <c r="H48" s="545"/>
      <c r="I48" s="572">
        <v>1.2725182244012219</v>
      </c>
      <c r="J48" s="570">
        <v>1.3025462418836902</v>
      </c>
      <c r="K48" s="570">
        <v>1.1988166912778024</v>
      </c>
      <c r="L48" s="571">
        <v>1.3317304822895299</v>
      </c>
    </row>
    <row r="49" spans="1:2">
      <c r="A49" s="18"/>
    </row>
    <row r="50" spans="1:2" ht="39.6">
      <c r="B50" s="212" t="s">
        <v>709</v>
      </c>
    </row>
    <row r="51" spans="1:2" ht="52.8">
      <c r="B51" s="212" t="s">
        <v>270</v>
      </c>
    </row>
    <row r="53" spans="1:2" ht="14.4">
      <c r="B53" s="211"/>
    </row>
  </sheetData>
  <mergeCells count="2">
    <mergeCell ref="D4:G4"/>
    <mergeCell ref="I4:L4"/>
  </mergeCells>
  <pageMargins left="0.7" right="0.7" top="0.75" bottom="0.75" header="0.3" footer="0.3"/>
  <pageSetup paperSize="9" scale="40" orientation="portrait" r:id="rId1"/>
  <headerFooter>
    <oddFooter>&amp;C_x000D_&amp;1#&amp;"Calibri"&amp;10&amp;K000000 C0 - PUBLIC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1875" defaultRowHeight="12"/>
  <cols>
    <col min="1" max="1" width="11.77734375" style="366" bestFit="1" customWidth="1"/>
    <col min="2" max="2" width="105.21875" style="366" bestFit="1" customWidth="1"/>
    <col min="3" max="4" width="14.109375" style="366" bestFit="1" customWidth="1"/>
    <col min="5" max="5" width="17.44140625" style="366" bestFit="1" customWidth="1"/>
    <col min="6" max="6" width="15.109375" style="366" bestFit="1" customWidth="1"/>
    <col min="7" max="7" width="30.44140625" style="366" customWidth="1"/>
    <col min="8" max="8" width="15.109375" style="366" bestFit="1" customWidth="1"/>
    <col min="9" max="16384" width="9.21875" style="366"/>
  </cols>
  <sheetData>
    <row r="1" spans="1:8" ht="13.8">
      <c r="A1" s="364" t="s">
        <v>30</v>
      </c>
      <c r="B1" s="447" t="str">
        <f>'Info '!C2</f>
        <v>JSC PASHA Bank Georgia</v>
      </c>
    </row>
    <row r="2" spans="1:8">
      <c r="A2" s="364" t="s">
        <v>31</v>
      </c>
      <c r="B2" s="446">
        <f>'1. key ratios '!B2</f>
        <v>45107</v>
      </c>
    </row>
    <row r="3" spans="1:8">
      <c r="A3" s="365" t="s">
        <v>416</v>
      </c>
    </row>
    <row r="5" spans="1:8" ht="12" customHeight="1">
      <c r="A5" s="728" t="s">
        <v>417</v>
      </c>
      <c r="B5" s="729"/>
      <c r="C5" s="734" t="s">
        <v>418</v>
      </c>
      <c r="D5" s="735"/>
      <c r="E5" s="735"/>
      <c r="F5" s="735"/>
      <c r="G5" s="735"/>
      <c r="H5" s="736"/>
    </row>
    <row r="6" spans="1:8">
      <c r="A6" s="730"/>
      <c r="B6" s="731"/>
      <c r="C6" s="737"/>
      <c r="D6" s="738"/>
      <c r="E6" s="738"/>
      <c r="F6" s="738"/>
      <c r="G6" s="738"/>
      <c r="H6" s="739"/>
    </row>
    <row r="7" spans="1:8">
      <c r="A7" s="732"/>
      <c r="B7" s="733"/>
      <c r="C7" s="445" t="s">
        <v>419</v>
      </c>
      <c r="D7" s="445" t="s">
        <v>420</v>
      </c>
      <c r="E7" s="445" t="s">
        <v>421</v>
      </c>
      <c r="F7" s="445" t="s">
        <v>422</v>
      </c>
      <c r="G7" s="445" t="s">
        <v>423</v>
      </c>
      <c r="H7" s="445" t="s">
        <v>64</v>
      </c>
    </row>
    <row r="8" spans="1:8">
      <c r="A8" s="441">
        <v>1</v>
      </c>
      <c r="B8" s="440" t="s">
        <v>51</v>
      </c>
      <c r="C8" s="635">
        <v>5780963.1641000062</v>
      </c>
      <c r="D8" s="635"/>
      <c r="E8" s="635"/>
      <c r="F8" s="635">
        <v>5469399.9699999997</v>
      </c>
      <c r="G8" s="635">
        <v>42568293.257299997</v>
      </c>
      <c r="H8" s="635">
        <v>53818656.391400002</v>
      </c>
    </row>
    <row r="9" spans="1:8">
      <c r="A9" s="441">
        <v>2</v>
      </c>
      <c r="B9" s="440" t="s">
        <v>52</v>
      </c>
      <c r="C9" s="635"/>
      <c r="D9" s="635"/>
      <c r="E9" s="635"/>
      <c r="F9" s="635"/>
      <c r="G9" s="635"/>
      <c r="H9" s="635">
        <v>0</v>
      </c>
    </row>
    <row r="10" spans="1:8">
      <c r="A10" s="441">
        <v>3</v>
      </c>
      <c r="B10" s="440" t="s">
        <v>164</v>
      </c>
      <c r="C10" s="635"/>
      <c r="D10" s="635"/>
      <c r="E10" s="635"/>
      <c r="F10" s="635"/>
      <c r="G10" s="635"/>
      <c r="H10" s="635">
        <v>0</v>
      </c>
    </row>
    <row r="11" spans="1:8">
      <c r="A11" s="441">
        <v>4</v>
      </c>
      <c r="B11" s="440" t="s">
        <v>53</v>
      </c>
      <c r="C11" s="635"/>
      <c r="D11" s="635"/>
      <c r="E11" s="635"/>
      <c r="F11" s="635"/>
      <c r="G11" s="635"/>
      <c r="H11" s="635">
        <v>0</v>
      </c>
    </row>
    <row r="12" spans="1:8">
      <c r="A12" s="441">
        <v>5</v>
      </c>
      <c r="B12" s="440" t="s">
        <v>54</v>
      </c>
      <c r="C12" s="635"/>
      <c r="D12" s="635"/>
      <c r="E12" s="635"/>
      <c r="F12" s="635"/>
      <c r="G12" s="635"/>
      <c r="H12" s="635">
        <v>0</v>
      </c>
    </row>
    <row r="13" spans="1:8">
      <c r="A13" s="441">
        <v>6</v>
      </c>
      <c r="B13" s="440" t="s">
        <v>55</v>
      </c>
      <c r="C13" s="635">
        <v>22368367.143799998</v>
      </c>
      <c r="D13" s="635">
        <v>29942588.644500002</v>
      </c>
      <c r="E13" s="635"/>
      <c r="F13" s="635"/>
      <c r="G13" s="635"/>
      <c r="H13" s="635">
        <v>52310955.7883</v>
      </c>
    </row>
    <row r="14" spans="1:8">
      <c r="A14" s="441">
        <v>7</v>
      </c>
      <c r="B14" s="440" t="s">
        <v>56</v>
      </c>
      <c r="C14" s="635"/>
      <c r="D14" s="635">
        <v>17786023.225900002</v>
      </c>
      <c r="E14" s="635">
        <v>168710980.3933</v>
      </c>
      <c r="F14" s="635">
        <v>139895273.85839999</v>
      </c>
      <c r="G14" s="635"/>
      <c r="H14" s="635">
        <v>326392277.47759998</v>
      </c>
    </row>
    <row r="15" spans="1:8">
      <c r="A15" s="441">
        <v>8</v>
      </c>
      <c r="B15" s="442" t="s">
        <v>57</v>
      </c>
      <c r="C15" s="635"/>
      <c r="D15" s="635">
        <v>508612.36959999998</v>
      </c>
      <c r="E15" s="635">
        <v>51441408.810800001</v>
      </c>
      <c r="F15" s="635">
        <v>216874.698</v>
      </c>
      <c r="G15" s="635"/>
      <c r="H15" s="635">
        <v>52166895.878399998</v>
      </c>
    </row>
    <row r="16" spans="1:8">
      <c r="A16" s="441">
        <v>9</v>
      </c>
      <c r="B16" s="440" t="s">
        <v>58</v>
      </c>
      <c r="C16" s="635"/>
      <c r="D16" s="635"/>
      <c r="E16" s="635"/>
      <c r="F16" s="635"/>
      <c r="G16" s="635"/>
      <c r="H16" s="635">
        <v>0</v>
      </c>
    </row>
    <row r="17" spans="1:8">
      <c r="A17" s="441">
        <v>10</v>
      </c>
      <c r="B17" s="444" t="s">
        <v>431</v>
      </c>
      <c r="C17" s="635"/>
      <c r="D17" s="635">
        <v>2183709.7174</v>
      </c>
      <c r="E17" s="635">
        <v>23203217.3332</v>
      </c>
      <c r="F17" s="635">
        <v>18609410.984299999</v>
      </c>
      <c r="G17" s="635"/>
      <c r="H17" s="635">
        <v>43996338.034899995</v>
      </c>
    </row>
    <row r="18" spans="1:8">
      <c r="A18" s="441">
        <v>11</v>
      </c>
      <c r="B18" s="440" t="s">
        <v>60</v>
      </c>
      <c r="C18" s="635"/>
      <c r="D18" s="635"/>
      <c r="E18" s="635"/>
      <c r="F18" s="635"/>
      <c r="G18" s="635"/>
      <c r="H18" s="635">
        <v>0</v>
      </c>
    </row>
    <row r="19" spans="1:8">
      <c r="A19" s="441">
        <v>12</v>
      </c>
      <c r="B19" s="440" t="s">
        <v>61</v>
      </c>
      <c r="C19" s="635"/>
      <c r="D19" s="635"/>
      <c r="E19" s="635"/>
      <c r="F19" s="635"/>
      <c r="G19" s="635"/>
      <c r="H19" s="635">
        <v>0</v>
      </c>
    </row>
    <row r="20" spans="1:8">
      <c r="A20" s="443">
        <v>13</v>
      </c>
      <c r="B20" s="442" t="s">
        <v>144</v>
      </c>
      <c r="C20" s="635"/>
      <c r="D20" s="635"/>
      <c r="E20" s="635"/>
      <c r="F20" s="635"/>
      <c r="G20" s="635"/>
      <c r="H20" s="635">
        <v>0</v>
      </c>
    </row>
    <row r="21" spans="1:8">
      <c r="A21" s="441">
        <v>14</v>
      </c>
      <c r="B21" s="440" t="s">
        <v>63</v>
      </c>
      <c r="C21" s="635">
        <v>4898789.0412999997</v>
      </c>
      <c r="D21" s="635">
        <v>9495510.7841999978</v>
      </c>
      <c r="E21" s="635"/>
      <c r="F21" s="635"/>
      <c r="G21" s="635">
        <v>2050370.96</v>
      </c>
      <c r="H21" s="635">
        <v>16444670.785499997</v>
      </c>
    </row>
    <row r="22" spans="1:8">
      <c r="A22" s="439">
        <v>15</v>
      </c>
      <c r="B22" s="438" t="s">
        <v>64</v>
      </c>
      <c r="C22" s="635">
        <v>33048119.349200003</v>
      </c>
      <c r="D22" s="635">
        <v>57732735.0242</v>
      </c>
      <c r="E22" s="635">
        <v>220152389.20410001</v>
      </c>
      <c r="F22" s="635">
        <v>145581548.5264</v>
      </c>
      <c r="G22" s="635">
        <v>44618664.217299998</v>
      </c>
      <c r="H22" s="635">
        <v>501133456.32119995</v>
      </c>
    </row>
    <row r="26" spans="1:8" ht="24">
      <c r="B26" s="369"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scale="39" orientation="portrait" r:id="rId1"/>
  <headerFooter>
    <oddFooter>&amp;C_x000D_&amp;1#&amp;"Calibri"&amp;10&amp;K000000 C0 - PUBLIC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heetViews>
  <sheetFormatPr defaultColWidth="9.21875" defaultRowHeight="12"/>
  <cols>
    <col min="1" max="1" width="11.77734375" style="448" bestFit="1" customWidth="1"/>
    <col min="2" max="2" width="86.77734375" style="366" customWidth="1"/>
    <col min="3" max="4" width="31.5546875" style="366" customWidth="1"/>
    <col min="5" max="5" width="15.109375" style="366" bestFit="1" customWidth="1"/>
    <col min="6" max="6" width="11.77734375" style="366" bestFit="1" customWidth="1"/>
    <col min="7" max="7" width="21.5546875" style="366" bestFit="1" customWidth="1"/>
    <col min="8" max="8" width="41.44140625" style="366" customWidth="1"/>
    <col min="9" max="16384" width="9.21875" style="366"/>
  </cols>
  <sheetData>
    <row r="1" spans="1:8" ht="13.8">
      <c r="A1" s="364" t="s">
        <v>30</v>
      </c>
      <c r="B1" s="447" t="str">
        <f>'Info '!C2</f>
        <v>JSC PASHA Bank Georgia</v>
      </c>
      <c r="C1" s="461"/>
      <c r="D1" s="461"/>
      <c r="E1" s="461"/>
      <c r="F1" s="461"/>
      <c r="G1" s="461"/>
      <c r="H1" s="461"/>
    </row>
    <row r="2" spans="1:8">
      <c r="A2" s="364" t="s">
        <v>31</v>
      </c>
      <c r="B2" s="446">
        <f>'1. key ratios '!B2</f>
        <v>45107</v>
      </c>
      <c r="C2" s="461"/>
      <c r="D2" s="461"/>
      <c r="E2" s="461"/>
      <c r="F2" s="461"/>
      <c r="G2" s="461"/>
      <c r="H2" s="461"/>
    </row>
    <row r="3" spans="1:8">
      <c r="A3" s="365" t="s">
        <v>424</v>
      </c>
      <c r="B3" s="461"/>
      <c r="C3" s="461"/>
      <c r="D3" s="461"/>
      <c r="E3" s="461"/>
      <c r="F3" s="461"/>
      <c r="G3" s="461"/>
      <c r="H3" s="461"/>
    </row>
    <row r="4" spans="1:8">
      <c r="A4" s="462"/>
      <c r="B4" s="461"/>
      <c r="C4" s="460" t="s">
        <v>0</v>
      </c>
      <c r="D4" s="460" t="s">
        <v>1</v>
      </c>
      <c r="E4" s="460" t="s">
        <v>2</v>
      </c>
      <c r="F4" s="460" t="s">
        <v>3</v>
      </c>
      <c r="G4" s="460" t="s">
        <v>4</v>
      </c>
      <c r="H4" s="460" t="s">
        <v>5</v>
      </c>
    </row>
    <row r="5" spans="1:8" ht="34.049999999999997" customHeight="1">
      <c r="A5" s="728" t="s">
        <v>425</v>
      </c>
      <c r="B5" s="729"/>
      <c r="C5" s="742" t="s">
        <v>426</v>
      </c>
      <c r="D5" s="742"/>
      <c r="E5" s="742" t="s">
        <v>663</v>
      </c>
      <c r="F5" s="740" t="s">
        <v>427</v>
      </c>
      <c r="G5" s="740" t="s">
        <v>428</v>
      </c>
      <c r="H5" s="458" t="s">
        <v>662</v>
      </c>
    </row>
    <row r="6" spans="1:8" ht="24">
      <c r="A6" s="732"/>
      <c r="B6" s="733"/>
      <c r="C6" s="459" t="s">
        <v>429</v>
      </c>
      <c r="D6" s="459" t="s">
        <v>430</v>
      </c>
      <c r="E6" s="742"/>
      <c r="F6" s="741"/>
      <c r="G6" s="741"/>
      <c r="H6" s="458" t="s">
        <v>661</v>
      </c>
    </row>
    <row r="7" spans="1:8">
      <c r="A7" s="456">
        <v>1</v>
      </c>
      <c r="B7" s="440" t="s">
        <v>51</v>
      </c>
      <c r="C7" s="636"/>
      <c r="D7" s="636">
        <v>53818656.391400002</v>
      </c>
      <c r="E7" s="636"/>
      <c r="F7" s="636"/>
      <c r="G7" s="636"/>
      <c r="H7" s="449">
        <f>C7+D7-E7-F7</f>
        <v>53818656.391400002</v>
      </c>
    </row>
    <row r="8" spans="1:8">
      <c r="A8" s="456">
        <v>2</v>
      </c>
      <c r="B8" s="440" t="s">
        <v>52</v>
      </c>
      <c r="C8" s="636"/>
      <c r="D8" s="636"/>
      <c r="E8" s="636"/>
      <c r="F8" s="636"/>
      <c r="G8" s="636"/>
      <c r="H8" s="449">
        <f t="shared" ref="H8:H20" si="0">C8+D8-E8-F8</f>
        <v>0</v>
      </c>
    </row>
    <row r="9" spans="1:8">
      <c r="A9" s="456">
        <v>3</v>
      </c>
      <c r="B9" s="440" t="s">
        <v>164</v>
      </c>
      <c r="C9" s="636"/>
      <c r="D9" s="636"/>
      <c r="E9" s="636"/>
      <c r="F9" s="636"/>
      <c r="G9" s="636"/>
      <c r="H9" s="449">
        <f t="shared" si="0"/>
        <v>0</v>
      </c>
    </row>
    <row r="10" spans="1:8">
      <c r="A10" s="456">
        <v>4</v>
      </c>
      <c r="B10" s="440" t="s">
        <v>53</v>
      </c>
      <c r="C10" s="636"/>
      <c r="D10" s="636"/>
      <c r="E10" s="636"/>
      <c r="F10" s="636"/>
      <c r="G10" s="636"/>
      <c r="H10" s="449">
        <f t="shared" si="0"/>
        <v>0</v>
      </c>
    </row>
    <row r="11" spans="1:8">
      <c r="A11" s="456">
        <v>5</v>
      </c>
      <c r="B11" s="440" t="s">
        <v>54</v>
      </c>
      <c r="C11" s="636"/>
      <c r="D11" s="636"/>
      <c r="E11" s="636"/>
      <c r="F11" s="636"/>
      <c r="G11" s="636"/>
      <c r="H11" s="449">
        <f t="shared" si="0"/>
        <v>0</v>
      </c>
    </row>
    <row r="12" spans="1:8">
      <c r="A12" s="456">
        <v>6</v>
      </c>
      <c r="B12" s="440" t="s">
        <v>55</v>
      </c>
      <c r="C12" s="636"/>
      <c r="D12" s="636">
        <v>52310955.7883</v>
      </c>
      <c r="E12" s="636"/>
      <c r="F12" s="636"/>
      <c r="G12" s="636"/>
      <c r="H12" s="449">
        <f t="shared" si="0"/>
        <v>52310955.7883</v>
      </c>
    </row>
    <row r="13" spans="1:8">
      <c r="A13" s="456">
        <v>7</v>
      </c>
      <c r="B13" s="440" t="s">
        <v>56</v>
      </c>
      <c r="C13" s="636">
        <v>33166802.817400001</v>
      </c>
      <c r="D13" s="636">
        <v>305218527.20920002</v>
      </c>
      <c r="E13" s="636">
        <v>11993052.550799999</v>
      </c>
      <c r="F13" s="636"/>
      <c r="G13" s="636"/>
      <c r="H13" s="449">
        <f t="shared" si="0"/>
        <v>326392277.47579998</v>
      </c>
    </row>
    <row r="14" spans="1:8">
      <c r="A14" s="456">
        <v>8</v>
      </c>
      <c r="B14" s="442" t="s">
        <v>57</v>
      </c>
      <c r="C14" s="636">
        <v>4184907.4</v>
      </c>
      <c r="D14" s="636">
        <v>55659930.591799997</v>
      </c>
      <c r="E14" s="636">
        <v>7677942.1134000001</v>
      </c>
      <c r="F14" s="636"/>
      <c r="G14" s="636"/>
      <c r="H14" s="449">
        <f t="shared" si="0"/>
        <v>52166895.878399998</v>
      </c>
    </row>
    <row r="15" spans="1:8">
      <c r="A15" s="456">
        <v>9</v>
      </c>
      <c r="B15" s="440" t="s">
        <v>58</v>
      </c>
      <c r="C15" s="636"/>
      <c r="D15" s="636"/>
      <c r="E15" s="636"/>
      <c r="F15" s="636"/>
      <c r="G15" s="636"/>
      <c r="H15" s="449">
        <f t="shared" si="0"/>
        <v>0</v>
      </c>
    </row>
    <row r="16" spans="1:8">
      <c r="A16" s="456">
        <v>10</v>
      </c>
      <c r="B16" s="444" t="s">
        <v>431</v>
      </c>
      <c r="C16" s="636">
        <v>36188755.061499998</v>
      </c>
      <c r="D16" s="636">
        <v>20722170.498999998</v>
      </c>
      <c r="E16" s="636">
        <v>12914587.525599999</v>
      </c>
      <c r="F16" s="636"/>
      <c r="G16" s="636">
        <v>1473239.48</v>
      </c>
      <c r="H16" s="449">
        <f t="shared" si="0"/>
        <v>43996338.034899995</v>
      </c>
    </row>
    <row r="17" spans="1:8">
      <c r="A17" s="456">
        <v>11</v>
      </c>
      <c r="B17" s="440" t="s">
        <v>60</v>
      </c>
      <c r="C17" s="636"/>
      <c r="D17" s="636"/>
      <c r="E17" s="636"/>
      <c r="F17" s="636"/>
      <c r="G17" s="636"/>
      <c r="H17" s="449">
        <f t="shared" si="0"/>
        <v>0</v>
      </c>
    </row>
    <row r="18" spans="1:8">
      <c r="A18" s="456">
        <v>12</v>
      </c>
      <c r="B18" s="440" t="s">
        <v>61</v>
      </c>
      <c r="C18" s="636"/>
      <c r="D18" s="636"/>
      <c r="E18" s="636"/>
      <c r="F18" s="636"/>
      <c r="G18" s="636"/>
      <c r="H18" s="449">
        <f t="shared" si="0"/>
        <v>0</v>
      </c>
    </row>
    <row r="19" spans="1:8">
      <c r="A19" s="457">
        <v>13</v>
      </c>
      <c r="B19" s="442" t="s">
        <v>144</v>
      </c>
      <c r="C19" s="636"/>
      <c r="D19" s="636"/>
      <c r="E19" s="636"/>
      <c r="F19" s="636"/>
      <c r="G19" s="636"/>
      <c r="H19" s="449">
        <f t="shared" si="0"/>
        <v>0</v>
      </c>
    </row>
    <row r="20" spans="1:8">
      <c r="A20" s="456">
        <v>14</v>
      </c>
      <c r="B20" s="440" t="s">
        <v>63</v>
      </c>
      <c r="C20" s="636"/>
      <c r="D20" s="636">
        <v>21557252.125500001</v>
      </c>
      <c r="E20" s="636"/>
      <c r="F20" s="636"/>
      <c r="G20" s="636"/>
      <c r="H20" s="449">
        <f t="shared" si="0"/>
        <v>21557252.125500001</v>
      </c>
    </row>
    <row r="21" spans="1:8" s="453" customFormat="1">
      <c r="A21" s="455">
        <v>15</v>
      </c>
      <c r="B21" s="454" t="s">
        <v>64</v>
      </c>
      <c r="C21" s="637">
        <v>37351710.217399999</v>
      </c>
      <c r="D21" s="637">
        <v>488565322.10620004</v>
      </c>
      <c r="E21" s="637">
        <v>19670994.6642</v>
      </c>
      <c r="F21" s="637">
        <v>0</v>
      </c>
      <c r="G21" s="637">
        <v>0</v>
      </c>
      <c r="H21" s="449">
        <f t="shared" ref="H21" si="1">SUM(H7:H15)+SUM(H17:H20)</f>
        <v>506246037.65940005</v>
      </c>
    </row>
    <row r="22" spans="1:8">
      <c r="A22" s="452">
        <v>16</v>
      </c>
      <c r="B22" s="451" t="s">
        <v>432</v>
      </c>
      <c r="C22" s="636">
        <v>37176172.257399999</v>
      </c>
      <c r="D22" s="636">
        <v>304526960.75189996</v>
      </c>
      <c r="E22" s="636">
        <v>19019044.704999998</v>
      </c>
      <c r="F22" s="636"/>
      <c r="G22" s="636"/>
      <c r="H22" s="449">
        <f>C22+D22-E22-F22</f>
        <v>322684088.30429995</v>
      </c>
    </row>
    <row r="23" spans="1:8">
      <c r="A23" s="452">
        <v>17</v>
      </c>
      <c r="B23" s="451" t="s">
        <v>433</v>
      </c>
      <c r="C23" s="636"/>
      <c r="D23" s="636">
        <v>61717393.795400001</v>
      </c>
      <c r="E23" s="636">
        <v>526403.26749999996</v>
      </c>
      <c r="F23" s="636"/>
      <c r="G23" s="636"/>
      <c r="H23" s="449">
        <f>C23+D23-E23-F23</f>
        <v>61190990.527900003</v>
      </c>
    </row>
    <row r="26" spans="1:8" ht="42.45" customHeight="1">
      <c r="B26" s="369"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scale="35" orientation="portrait" r:id="rId1"/>
  <headerFooter>
    <oddFooter>&amp;C_x000D_&amp;1#&amp;"Calibri"&amp;10&amp;K000000 C0 - PUBLIC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B21" zoomScaleNormal="100" workbookViewId="0"/>
  </sheetViews>
  <sheetFormatPr defaultColWidth="9.21875" defaultRowHeight="12"/>
  <cols>
    <col min="1" max="1" width="11" style="366" bestFit="1" customWidth="1"/>
    <col min="2" max="2" width="93.44140625" style="366" customWidth="1"/>
    <col min="3" max="4" width="35" style="366" customWidth="1"/>
    <col min="5" max="5" width="15.109375" style="366" bestFit="1" customWidth="1"/>
    <col min="6" max="6" width="11.77734375" style="366" bestFit="1" customWidth="1"/>
    <col min="7" max="7" width="22" style="366" customWidth="1"/>
    <col min="8" max="8" width="19.88671875" style="366" customWidth="1"/>
    <col min="9" max="16384" width="9.21875" style="366"/>
  </cols>
  <sheetData>
    <row r="1" spans="1:8" ht="13.8">
      <c r="A1" s="364" t="s">
        <v>30</v>
      </c>
      <c r="B1" s="447" t="str">
        <f>'Info '!C2</f>
        <v>JSC PASHA Bank Georgia</v>
      </c>
      <c r="C1" s="461"/>
      <c r="D1" s="461"/>
      <c r="E1" s="461"/>
      <c r="F1" s="461"/>
      <c r="G1" s="461"/>
      <c r="H1" s="461"/>
    </row>
    <row r="2" spans="1:8">
      <c r="A2" s="364" t="s">
        <v>31</v>
      </c>
      <c r="B2" s="446">
        <f>'1. key ratios '!B2</f>
        <v>45107</v>
      </c>
      <c r="C2" s="461"/>
      <c r="D2" s="461"/>
      <c r="E2" s="461"/>
      <c r="F2" s="461"/>
      <c r="G2" s="461"/>
      <c r="H2" s="461"/>
    </row>
    <row r="3" spans="1:8">
      <c r="A3" s="365" t="s">
        <v>434</v>
      </c>
      <c r="B3" s="461"/>
      <c r="C3" s="461"/>
      <c r="D3" s="461"/>
      <c r="E3" s="461"/>
      <c r="F3" s="461"/>
      <c r="G3" s="461"/>
      <c r="H3" s="461"/>
    </row>
    <row r="4" spans="1:8">
      <c r="A4" s="462"/>
      <c r="B4" s="461"/>
      <c r="C4" s="460" t="s">
        <v>0</v>
      </c>
      <c r="D4" s="460" t="s">
        <v>1</v>
      </c>
      <c r="E4" s="460" t="s">
        <v>2</v>
      </c>
      <c r="F4" s="460" t="s">
        <v>3</v>
      </c>
      <c r="G4" s="460" t="s">
        <v>4</v>
      </c>
      <c r="H4" s="460" t="s">
        <v>5</v>
      </c>
    </row>
    <row r="5" spans="1:8" ht="41.55" customHeight="1">
      <c r="A5" s="728" t="s">
        <v>425</v>
      </c>
      <c r="B5" s="729"/>
      <c r="C5" s="742" t="s">
        <v>426</v>
      </c>
      <c r="D5" s="742"/>
      <c r="E5" s="742" t="s">
        <v>663</v>
      </c>
      <c r="F5" s="740" t="s">
        <v>427</v>
      </c>
      <c r="G5" s="740" t="s">
        <v>428</v>
      </c>
      <c r="H5" s="458" t="s">
        <v>662</v>
      </c>
    </row>
    <row r="6" spans="1:8" ht="24">
      <c r="A6" s="732"/>
      <c r="B6" s="733"/>
      <c r="C6" s="459" t="s">
        <v>429</v>
      </c>
      <c r="D6" s="459" t="s">
        <v>430</v>
      </c>
      <c r="E6" s="742"/>
      <c r="F6" s="741"/>
      <c r="G6" s="741"/>
      <c r="H6" s="458" t="s">
        <v>661</v>
      </c>
    </row>
    <row r="7" spans="1:8">
      <c r="A7" s="450">
        <v>1</v>
      </c>
      <c r="B7" s="465" t="s">
        <v>522</v>
      </c>
      <c r="C7" s="450">
        <v>475860.64</v>
      </c>
      <c r="D7" s="450">
        <v>61050074.361400001</v>
      </c>
      <c r="E7" s="450">
        <v>795012.56510000001</v>
      </c>
      <c r="F7" s="450"/>
      <c r="G7" s="450">
        <v>243197.24</v>
      </c>
      <c r="H7" s="449">
        <f t="shared" ref="H7:H34" si="0">C7+D7-E7-F7</f>
        <v>60730922.436300002</v>
      </c>
    </row>
    <row r="8" spans="1:8">
      <c r="A8" s="450">
        <v>2</v>
      </c>
      <c r="B8" s="465" t="s">
        <v>435</v>
      </c>
      <c r="C8" s="450">
        <v>292502.53999999998</v>
      </c>
      <c r="D8" s="450">
        <v>147805604.9585</v>
      </c>
      <c r="E8" s="450">
        <v>1761718.3511000001</v>
      </c>
      <c r="F8" s="450"/>
      <c r="G8" s="450">
        <v>262367.61</v>
      </c>
      <c r="H8" s="449">
        <f t="shared" si="0"/>
        <v>146336389.14739999</v>
      </c>
    </row>
    <row r="9" spans="1:8">
      <c r="A9" s="450">
        <v>3</v>
      </c>
      <c r="B9" s="465" t="s">
        <v>436</v>
      </c>
      <c r="C9" s="450">
        <v>0</v>
      </c>
      <c r="D9" s="450">
        <v>24313.7</v>
      </c>
      <c r="E9" s="450">
        <v>1039.788</v>
      </c>
      <c r="F9" s="450"/>
      <c r="G9" s="450">
        <v>0</v>
      </c>
      <c r="H9" s="449">
        <f t="shared" si="0"/>
        <v>23273.912</v>
      </c>
    </row>
    <row r="10" spans="1:8">
      <c r="A10" s="450">
        <v>4</v>
      </c>
      <c r="B10" s="465" t="s">
        <v>523</v>
      </c>
      <c r="C10" s="450">
        <v>3175580.1612999998</v>
      </c>
      <c r="D10" s="450">
        <v>25922760.2097</v>
      </c>
      <c r="E10" s="450">
        <v>408039.56439999997</v>
      </c>
      <c r="F10" s="450"/>
      <c r="G10" s="450" t="s">
        <v>735</v>
      </c>
      <c r="H10" s="449">
        <f t="shared" si="0"/>
        <v>28690300.806600001</v>
      </c>
    </row>
    <row r="11" spans="1:8">
      <c r="A11" s="450">
        <v>5</v>
      </c>
      <c r="B11" s="465" t="s">
        <v>437</v>
      </c>
      <c r="C11" s="450">
        <v>0</v>
      </c>
      <c r="D11" s="450">
        <v>47641039.1171</v>
      </c>
      <c r="E11" s="450">
        <v>121623.094</v>
      </c>
      <c r="F11" s="450"/>
      <c r="G11" s="450">
        <v>8723.68</v>
      </c>
      <c r="H11" s="449">
        <f t="shared" si="0"/>
        <v>47519416.023100004</v>
      </c>
    </row>
    <row r="12" spans="1:8">
      <c r="A12" s="450">
        <v>6</v>
      </c>
      <c r="B12" s="465" t="s">
        <v>438</v>
      </c>
      <c r="C12" s="450">
        <v>720374.67020000005</v>
      </c>
      <c r="D12" s="450">
        <v>1838545.8981000001</v>
      </c>
      <c r="E12" s="450">
        <v>498865.84370000003</v>
      </c>
      <c r="F12" s="450"/>
      <c r="G12" s="450">
        <v>45984.58</v>
      </c>
      <c r="H12" s="449">
        <f t="shared" si="0"/>
        <v>2060054.7246000003</v>
      </c>
    </row>
    <row r="13" spans="1:8">
      <c r="A13" s="450">
        <v>7</v>
      </c>
      <c r="B13" s="465" t="s">
        <v>439</v>
      </c>
      <c r="C13" s="450">
        <v>27500.1685</v>
      </c>
      <c r="D13" s="450">
        <v>583757.51100000006</v>
      </c>
      <c r="E13" s="450">
        <v>55550.336600000002</v>
      </c>
      <c r="F13" s="450"/>
      <c r="G13" s="450">
        <v>6770.81</v>
      </c>
      <c r="H13" s="449">
        <f t="shared" si="0"/>
        <v>555707.34290000005</v>
      </c>
    </row>
    <row r="14" spans="1:8">
      <c r="A14" s="450">
        <v>8</v>
      </c>
      <c r="B14" s="465" t="s">
        <v>440</v>
      </c>
      <c r="C14" s="450">
        <v>1713460.4986</v>
      </c>
      <c r="D14" s="450">
        <v>9310664.6771000009</v>
      </c>
      <c r="E14" s="450">
        <v>317392.52140000003</v>
      </c>
      <c r="F14" s="450"/>
      <c r="G14" s="450">
        <v>2969.66</v>
      </c>
      <c r="H14" s="449">
        <f t="shared" si="0"/>
        <v>10706732.654300001</v>
      </c>
    </row>
    <row r="15" spans="1:8">
      <c r="A15" s="450">
        <v>9</v>
      </c>
      <c r="B15" s="465" t="s">
        <v>441</v>
      </c>
      <c r="C15" s="450">
        <v>145426.68719999999</v>
      </c>
      <c r="D15" s="450">
        <v>1079853.0189</v>
      </c>
      <c r="E15" s="450">
        <v>44054.342199999999</v>
      </c>
      <c r="F15" s="450"/>
      <c r="G15" s="450" t="s">
        <v>735</v>
      </c>
      <c r="H15" s="449">
        <f t="shared" si="0"/>
        <v>1181225.3639</v>
      </c>
    </row>
    <row r="16" spans="1:8">
      <c r="A16" s="450">
        <v>10</v>
      </c>
      <c r="B16" s="465" t="s">
        <v>442</v>
      </c>
      <c r="C16" s="450">
        <v>0</v>
      </c>
      <c r="D16" s="450">
        <v>344173.27870000002</v>
      </c>
      <c r="E16" s="450">
        <v>1630.7692999999999</v>
      </c>
      <c r="F16" s="450"/>
      <c r="G16" s="450" t="s">
        <v>735</v>
      </c>
      <c r="H16" s="449">
        <f t="shared" si="0"/>
        <v>342542.50940000004</v>
      </c>
    </row>
    <row r="17" spans="1:8">
      <c r="A17" s="450">
        <v>11</v>
      </c>
      <c r="B17" s="465" t="s">
        <v>443</v>
      </c>
      <c r="C17" s="450">
        <v>0</v>
      </c>
      <c r="D17" s="450">
        <v>11439969.494000001</v>
      </c>
      <c r="E17" s="450">
        <v>116767.2078</v>
      </c>
      <c r="F17" s="450"/>
      <c r="G17" s="450" t="s">
        <v>735</v>
      </c>
      <c r="H17" s="449">
        <f t="shared" si="0"/>
        <v>11323202.2862</v>
      </c>
    </row>
    <row r="18" spans="1:8">
      <c r="A18" s="450">
        <v>12</v>
      </c>
      <c r="B18" s="465" t="s">
        <v>444</v>
      </c>
      <c r="C18" s="450">
        <v>327625.15000000002</v>
      </c>
      <c r="D18" s="450">
        <v>17344443.470400002</v>
      </c>
      <c r="E18" s="450">
        <v>750110.84629999998</v>
      </c>
      <c r="F18" s="450"/>
      <c r="G18" s="450">
        <v>167502.32</v>
      </c>
      <c r="H18" s="449">
        <f t="shared" si="0"/>
        <v>16921957.774100002</v>
      </c>
    </row>
    <row r="19" spans="1:8">
      <c r="A19" s="450">
        <v>13</v>
      </c>
      <c r="B19" s="465" t="s">
        <v>445</v>
      </c>
      <c r="C19" s="450">
        <v>576065.32570000004</v>
      </c>
      <c r="D19" s="450">
        <v>4744454.5916999998</v>
      </c>
      <c r="E19" s="450">
        <v>380003.74320000003</v>
      </c>
      <c r="F19" s="450"/>
      <c r="G19" s="450">
        <v>11862.01</v>
      </c>
      <c r="H19" s="449">
        <f t="shared" si="0"/>
        <v>4940516.1741999993</v>
      </c>
    </row>
    <row r="20" spans="1:8">
      <c r="A20" s="450">
        <v>14</v>
      </c>
      <c r="B20" s="465" t="s">
        <v>446</v>
      </c>
      <c r="C20" s="450">
        <v>13505795.432499999</v>
      </c>
      <c r="D20" s="450">
        <v>14617167.360099999</v>
      </c>
      <c r="E20" s="450">
        <v>4438923.5212000003</v>
      </c>
      <c r="F20" s="450"/>
      <c r="G20" s="450">
        <v>17105.21</v>
      </c>
      <c r="H20" s="449">
        <f t="shared" si="0"/>
        <v>23684039.271399997</v>
      </c>
    </row>
    <row r="21" spans="1:8">
      <c r="A21" s="450">
        <v>15</v>
      </c>
      <c r="B21" s="465" t="s">
        <v>447</v>
      </c>
      <c r="C21" s="450">
        <v>8665434.3577999994</v>
      </c>
      <c r="D21" s="450">
        <v>3283013.7708000001</v>
      </c>
      <c r="E21" s="450">
        <v>1794970.5499</v>
      </c>
      <c r="F21" s="450"/>
      <c r="G21" s="450" t="s">
        <v>735</v>
      </c>
      <c r="H21" s="449">
        <f t="shared" si="0"/>
        <v>10153477.578699999</v>
      </c>
    </row>
    <row r="22" spans="1:8">
      <c r="A22" s="450">
        <v>16</v>
      </c>
      <c r="B22" s="465" t="s">
        <v>448</v>
      </c>
      <c r="C22" s="450">
        <v>24763.759999999998</v>
      </c>
      <c r="D22" s="450">
        <v>2733951.0411999999</v>
      </c>
      <c r="E22" s="450">
        <v>103199.10219999999</v>
      </c>
      <c r="F22" s="450"/>
      <c r="G22" s="450">
        <v>561</v>
      </c>
      <c r="H22" s="449">
        <f t="shared" si="0"/>
        <v>2655515.6989999996</v>
      </c>
    </row>
    <row r="23" spans="1:8">
      <c r="A23" s="450">
        <v>17</v>
      </c>
      <c r="B23" s="465" t="s">
        <v>526</v>
      </c>
      <c r="C23" s="450">
        <v>1264.7</v>
      </c>
      <c r="D23" s="450">
        <v>12788127.618899999</v>
      </c>
      <c r="E23" s="450">
        <v>119877.9142</v>
      </c>
      <c r="F23" s="450"/>
      <c r="G23" s="450">
        <v>993.67</v>
      </c>
      <c r="H23" s="449">
        <f t="shared" si="0"/>
        <v>12669514.404699998</v>
      </c>
    </row>
    <row r="24" spans="1:8">
      <c r="A24" s="450">
        <v>18</v>
      </c>
      <c r="B24" s="465" t="s">
        <v>449</v>
      </c>
      <c r="C24" s="450">
        <v>26451.63</v>
      </c>
      <c r="D24" s="450">
        <v>54960227.812899999</v>
      </c>
      <c r="E24" s="450">
        <v>818579.18169999996</v>
      </c>
      <c r="F24" s="450"/>
      <c r="G24" s="450">
        <v>33031.980000000003</v>
      </c>
      <c r="H24" s="449">
        <f t="shared" si="0"/>
        <v>54168100.261200003</v>
      </c>
    </row>
    <row r="25" spans="1:8">
      <c r="A25" s="450">
        <v>19</v>
      </c>
      <c r="B25" s="465" t="s">
        <v>450</v>
      </c>
      <c r="C25" s="450">
        <v>6476.63</v>
      </c>
      <c r="D25" s="450">
        <v>300158.28350000002</v>
      </c>
      <c r="E25" s="450">
        <v>14739.7328</v>
      </c>
      <c r="F25" s="450"/>
      <c r="G25" s="450">
        <v>0</v>
      </c>
      <c r="H25" s="449">
        <f t="shared" si="0"/>
        <v>291895.18070000003</v>
      </c>
    </row>
    <row r="26" spans="1:8">
      <c r="A26" s="450">
        <v>20</v>
      </c>
      <c r="B26" s="465" t="s">
        <v>525</v>
      </c>
      <c r="C26" s="450">
        <v>98191</v>
      </c>
      <c r="D26" s="450">
        <v>1551188.2157999999</v>
      </c>
      <c r="E26" s="450">
        <v>166118.14869999999</v>
      </c>
      <c r="F26" s="450"/>
      <c r="G26" s="450">
        <v>36776.18</v>
      </c>
      <c r="H26" s="449">
        <f t="shared" si="0"/>
        <v>1483261.0670999999</v>
      </c>
    </row>
    <row r="27" spans="1:8">
      <c r="A27" s="450">
        <v>21</v>
      </c>
      <c r="B27" s="465" t="s">
        <v>451</v>
      </c>
      <c r="C27" s="450">
        <v>6780.67</v>
      </c>
      <c r="D27" s="450">
        <v>343301.76</v>
      </c>
      <c r="E27" s="450">
        <v>23264.4908</v>
      </c>
      <c r="F27" s="450"/>
      <c r="G27" s="450">
        <v>6853.24</v>
      </c>
      <c r="H27" s="449">
        <f t="shared" si="0"/>
        <v>326817.93920000002</v>
      </c>
    </row>
    <row r="28" spans="1:8">
      <c r="A28" s="450">
        <v>22</v>
      </c>
      <c r="B28" s="465" t="s">
        <v>452</v>
      </c>
      <c r="C28" s="450">
        <v>25706.92</v>
      </c>
      <c r="D28" s="450">
        <v>343519.7</v>
      </c>
      <c r="E28" s="450">
        <v>49568.398800000003</v>
      </c>
      <c r="F28" s="450"/>
      <c r="G28" s="450">
        <v>989.93</v>
      </c>
      <c r="H28" s="449">
        <f t="shared" si="0"/>
        <v>319658.22119999997</v>
      </c>
    </row>
    <row r="29" spans="1:8">
      <c r="A29" s="450">
        <v>23</v>
      </c>
      <c r="B29" s="465" t="s">
        <v>453</v>
      </c>
      <c r="C29" s="450">
        <v>2923639.3229</v>
      </c>
      <c r="D29" s="450">
        <v>9228129.5423000008</v>
      </c>
      <c r="E29" s="450">
        <v>955174.57579999999</v>
      </c>
      <c r="F29" s="450"/>
      <c r="G29" s="450">
        <v>93568.01</v>
      </c>
      <c r="H29" s="449">
        <f t="shared" si="0"/>
        <v>11196594.289400002</v>
      </c>
    </row>
    <row r="30" spans="1:8">
      <c r="A30" s="450">
        <v>24</v>
      </c>
      <c r="B30" s="465" t="s">
        <v>524</v>
      </c>
      <c r="C30" s="450">
        <v>2307870.7326000002</v>
      </c>
      <c r="D30" s="450">
        <v>7154845.6922000004</v>
      </c>
      <c r="E30" s="450">
        <v>1470920.4820000001</v>
      </c>
      <c r="F30" s="450"/>
      <c r="G30" s="450">
        <v>1000</v>
      </c>
      <c r="H30" s="449">
        <f t="shared" si="0"/>
        <v>7991795.9428000012</v>
      </c>
    </row>
    <row r="31" spans="1:8">
      <c r="A31" s="450">
        <v>25</v>
      </c>
      <c r="B31" s="465" t="s">
        <v>454</v>
      </c>
      <c r="C31" s="450">
        <v>1083826.3799999999</v>
      </c>
      <c r="D31" s="450">
        <v>6058022.9946999997</v>
      </c>
      <c r="E31" s="450">
        <v>1437941.0203</v>
      </c>
      <c r="F31" s="450"/>
      <c r="G31" s="450">
        <v>384607.92</v>
      </c>
      <c r="H31" s="449">
        <f t="shared" si="0"/>
        <v>5703908.3543999996</v>
      </c>
    </row>
    <row r="32" spans="1:8">
      <c r="A32" s="450">
        <v>26</v>
      </c>
      <c r="B32" s="465" t="s">
        <v>521</v>
      </c>
      <c r="C32" s="450">
        <v>1221112.8400000001</v>
      </c>
      <c r="D32" s="450">
        <v>24516761.902199998</v>
      </c>
      <c r="E32" s="450">
        <v>3025908.5726999999</v>
      </c>
      <c r="F32" s="450"/>
      <c r="G32" s="450">
        <v>148374.43</v>
      </c>
      <c r="H32" s="449">
        <f t="shared" si="0"/>
        <v>22711966.169499997</v>
      </c>
    </row>
    <row r="33" spans="1:8">
      <c r="A33" s="450">
        <v>27</v>
      </c>
      <c r="B33" s="450" t="s">
        <v>455</v>
      </c>
      <c r="C33" s="450"/>
      <c r="D33" s="450">
        <v>21557252.125500001</v>
      </c>
      <c r="E33" s="450"/>
      <c r="F33" s="450"/>
      <c r="G33" s="450"/>
      <c r="H33" s="449">
        <f t="shared" si="0"/>
        <v>21557252.125500001</v>
      </c>
    </row>
    <row r="34" spans="1:8">
      <c r="A34" s="450">
        <v>28</v>
      </c>
      <c r="B34" s="454" t="s">
        <v>64</v>
      </c>
      <c r="C34" s="454">
        <v>37351710.217300005</v>
      </c>
      <c r="D34" s="454">
        <v>488565322.10669988</v>
      </c>
      <c r="E34" s="454">
        <v>19670994.664200004</v>
      </c>
      <c r="F34" s="454">
        <v>0</v>
      </c>
      <c r="G34" s="454">
        <v>1473239.4800000002</v>
      </c>
      <c r="H34" s="449">
        <f t="shared" si="0"/>
        <v>506246037.65979987</v>
      </c>
    </row>
    <row r="36" spans="1:8">
      <c r="B36" s="464"/>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scale="36" orientation="portrait" r:id="rId1"/>
  <headerFooter>
    <oddFooter>&amp;C_x000D_&amp;1#&amp;"Calibri"&amp;10&amp;K000000 C0 - PUBLIC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heetViews>
  <sheetFormatPr defaultColWidth="9.21875" defaultRowHeight="12"/>
  <cols>
    <col min="1" max="1" width="11.77734375" style="366" bestFit="1" customWidth="1"/>
    <col min="2" max="2" width="108" style="366" bestFit="1" customWidth="1"/>
    <col min="3" max="3" width="35.5546875" style="366" customWidth="1"/>
    <col min="4" max="4" width="38.44140625" style="366" customWidth="1"/>
    <col min="5" max="16384" width="9.21875" style="366"/>
  </cols>
  <sheetData>
    <row r="1" spans="1:4" ht="13.8">
      <c r="A1" s="364" t="s">
        <v>30</v>
      </c>
      <c r="B1" s="447" t="str">
        <f>'Info '!C2</f>
        <v>JSC PASHA Bank Georgia</v>
      </c>
    </row>
    <row r="2" spans="1:4">
      <c r="A2" s="364" t="s">
        <v>31</v>
      </c>
      <c r="B2" s="446">
        <f>'1. key ratios '!B2</f>
        <v>45107</v>
      </c>
    </row>
    <row r="3" spans="1:4">
      <c r="A3" s="365" t="s">
        <v>456</v>
      </c>
    </row>
    <row r="5" spans="1:4">
      <c r="A5" s="743" t="s">
        <v>670</v>
      </c>
      <c r="B5" s="743"/>
      <c r="C5" s="445" t="s">
        <v>473</v>
      </c>
      <c r="D5" s="445" t="s">
        <v>514</v>
      </c>
    </row>
    <row r="6" spans="1:4">
      <c r="A6" s="473">
        <v>1</v>
      </c>
      <c r="B6" s="466" t="s">
        <v>669</v>
      </c>
      <c r="C6" s="638">
        <v>17081601.7205</v>
      </c>
      <c r="D6" s="638">
        <v>589215.40159999998</v>
      </c>
    </row>
    <row r="7" spans="1:4">
      <c r="A7" s="470">
        <v>2</v>
      </c>
      <c r="B7" s="466" t="s">
        <v>668</v>
      </c>
      <c r="C7" s="638">
        <v>4791667.0137</v>
      </c>
      <c r="D7" s="638">
        <v>75106.330199999997</v>
      </c>
    </row>
    <row r="8" spans="1:4">
      <c r="A8" s="472">
        <v>2.1</v>
      </c>
      <c r="B8" s="471" t="s">
        <v>529</v>
      </c>
      <c r="C8" s="638">
        <v>2036554.2028000001</v>
      </c>
      <c r="D8" s="638">
        <v>75106.330199999997</v>
      </c>
    </row>
    <row r="9" spans="1:4">
      <c r="A9" s="472">
        <v>2.2000000000000002</v>
      </c>
      <c r="B9" s="471" t="s">
        <v>527</v>
      </c>
      <c r="C9" s="638">
        <v>2755112.8108999999</v>
      </c>
      <c r="D9" s="638"/>
    </row>
    <row r="10" spans="1:4">
      <c r="A10" s="473">
        <v>3</v>
      </c>
      <c r="B10" s="466" t="s">
        <v>667</v>
      </c>
      <c r="C10" s="638">
        <v>3234795.4388999995</v>
      </c>
      <c r="D10" s="638">
        <v>137918.46</v>
      </c>
    </row>
    <row r="11" spans="1:4">
      <c r="A11" s="472">
        <v>3.1</v>
      </c>
      <c r="B11" s="471" t="s">
        <v>458</v>
      </c>
      <c r="C11" s="638">
        <v>1461926.71</v>
      </c>
      <c r="D11" s="638"/>
    </row>
    <row r="12" spans="1:4">
      <c r="A12" s="472">
        <v>3.2</v>
      </c>
      <c r="B12" s="471" t="s">
        <v>666</v>
      </c>
      <c r="C12" s="638">
        <v>1451481.754</v>
      </c>
      <c r="D12" s="638"/>
    </row>
    <row r="13" spans="1:4">
      <c r="A13" s="472">
        <v>3.3</v>
      </c>
      <c r="B13" s="471" t="s">
        <v>528</v>
      </c>
      <c r="C13" s="638">
        <v>321386.97489999997</v>
      </c>
      <c r="D13" s="638">
        <v>137918.46</v>
      </c>
    </row>
    <row r="14" spans="1:4">
      <c r="A14" s="470">
        <v>4</v>
      </c>
      <c r="B14" s="469" t="s">
        <v>665</v>
      </c>
      <c r="C14" s="638">
        <v>380571.40970000299</v>
      </c>
      <c r="D14" s="638"/>
    </row>
    <row r="15" spans="1:4">
      <c r="A15" s="467">
        <v>5</v>
      </c>
      <c r="B15" s="466" t="s">
        <v>664</v>
      </c>
      <c r="C15" s="635">
        <v>19019044.705000002</v>
      </c>
      <c r="D15" s="635">
        <v>526403.27179999999</v>
      </c>
    </row>
  </sheetData>
  <mergeCells count="1">
    <mergeCell ref="A5:B5"/>
  </mergeCells>
  <pageMargins left="0.7" right="0.7" top="0.75" bottom="0.75" header="0.3" footer="0.3"/>
  <pageSetup scale="44" orientation="portrait" r:id="rId1"/>
  <headerFooter>
    <oddFooter>&amp;C_x000D_&amp;1#&amp;"Calibri"&amp;10&amp;K000000 C0 - PUBLIC</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heetViews>
  <sheetFormatPr defaultColWidth="9.21875" defaultRowHeight="12"/>
  <cols>
    <col min="1" max="1" width="11.77734375" style="366" bestFit="1" customWidth="1"/>
    <col min="2" max="2" width="128.88671875" style="366" bestFit="1" customWidth="1"/>
    <col min="3" max="3" width="37" style="366" customWidth="1"/>
    <col min="4" max="4" width="50.5546875" style="366" customWidth="1"/>
    <col min="5" max="16384" width="9.21875" style="366"/>
  </cols>
  <sheetData>
    <row r="1" spans="1:4" ht="13.8">
      <c r="A1" s="364" t="s">
        <v>30</v>
      </c>
      <c r="B1" s="447" t="str">
        <f>'Info '!C2</f>
        <v>JSC PASHA Bank Georgia</v>
      </c>
    </row>
    <row r="2" spans="1:4">
      <c r="A2" s="364" t="s">
        <v>31</v>
      </c>
      <c r="B2" s="446">
        <f>'1. key ratios '!B2</f>
        <v>45107</v>
      </c>
    </row>
    <row r="3" spans="1:4">
      <c r="A3" s="365" t="s">
        <v>460</v>
      </c>
    </row>
    <row r="4" spans="1:4">
      <c r="A4" s="365"/>
    </row>
    <row r="5" spans="1:4" ht="15" customHeight="1">
      <c r="A5" s="744" t="s">
        <v>530</v>
      </c>
      <c r="B5" s="745"/>
      <c r="C5" s="748" t="s">
        <v>461</v>
      </c>
      <c r="D5" s="748" t="s">
        <v>462</v>
      </c>
    </row>
    <row r="6" spans="1:4">
      <c r="A6" s="746"/>
      <c r="B6" s="747"/>
      <c r="C6" s="748"/>
      <c r="D6" s="748"/>
    </row>
    <row r="7" spans="1:4">
      <c r="A7" s="438">
        <v>1</v>
      </c>
      <c r="B7" s="438" t="s">
        <v>457</v>
      </c>
      <c r="C7" s="638">
        <v>30191273.920400001</v>
      </c>
      <c r="D7" s="474"/>
    </row>
    <row r="8" spans="1:4">
      <c r="A8" s="468">
        <v>2</v>
      </c>
      <c r="B8" s="468" t="s">
        <v>463</v>
      </c>
      <c r="C8" s="638">
        <v>8579874.4680000003</v>
      </c>
      <c r="D8" s="474"/>
    </row>
    <row r="9" spans="1:4">
      <c r="A9" s="468">
        <v>3</v>
      </c>
      <c r="B9" s="477" t="s">
        <v>673</v>
      </c>
      <c r="C9" s="638">
        <v>441818.82270000002</v>
      </c>
      <c r="D9" s="474"/>
    </row>
    <row r="10" spans="1:4">
      <c r="A10" s="468">
        <v>4</v>
      </c>
      <c r="B10" s="468" t="s">
        <v>464</v>
      </c>
      <c r="C10" s="638">
        <v>2036794.9541000002</v>
      </c>
      <c r="D10" s="474"/>
    </row>
    <row r="11" spans="1:4">
      <c r="A11" s="468">
        <v>5</v>
      </c>
      <c r="B11" s="476" t="s">
        <v>672</v>
      </c>
      <c r="C11" s="638">
        <v>57504.44</v>
      </c>
      <c r="D11" s="474"/>
    </row>
    <row r="12" spans="1:4">
      <c r="A12" s="468">
        <v>6</v>
      </c>
      <c r="B12" s="476" t="s">
        <v>465</v>
      </c>
      <c r="C12" s="638">
        <v>513420.19410000002</v>
      </c>
      <c r="D12" s="474"/>
    </row>
    <row r="13" spans="1:4">
      <c r="A13" s="468">
        <v>7</v>
      </c>
      <c r="B13" s="476" t="s">
        <v>468</v>
      </c>
      <c r="C13" s="638">
        <v>1465870.32</v>
      </c>
      <c r="D13" s="474"/>
    </row>
    <row r="14" spans="1:4">
      <c r="A14" s="468">
        <v>8</v>
      </c>
      <c r="B14" s="476" t="s">
        <v>466</v>
      </c>
      <c r="C14" s="638"/>
      <c r="D14" s="468"/>
    </row>
    <row r="15" spans="1:4">
      <c r="A15" s="468">
        <v>9</v>
      </c>
      <c r="B15" s="476" t="s">
        <v>467</v>
      </c>
      <c r="C15" s="638"/>
      <c r="D15" s="468"/>
    </row>
    <row r="16" spans="1:4">
      <c r="A16" s="468">
        <v>10</v>
      </c>
      <c r="B16" s="476" t="s">
        <v>469</v>
      </c>
      <c r="C16" s="638"/>
      <c r="D16" s="468"/>
    </row>
    <row r="17" spans="1:4">
      <c r="A17" s="468">
        <v>11</v>
      </c>
      <c r="B17" s="476" t="s">
        <v>671</v>
      </c>
      <c r="C17" s="638"/>
      <c r="D17" s="474"/>
    </row>
    <row r="18" spans="1:4">
      <c r="A18" s="438">
        <v>12</v>
      </c>
      <c r="B18" s="475" t="s">
        <v>459</v>
      </c>
      <c r="C18" s="635">
        <v>37176172.257000007</v>
      </c>
      <c r="D18" s="474"/>
    </row>
    <row r="21" spans="1:4">
      <c r="B21" s="364"/>
    </row>
    <row r="22" spans="1:4">
      <c r="B22" s="364"/>
    </row>
    <row r="23" spans="1:4">
      <c r="B23" s="365"/>
    </row>
  </sheetData>
  <mergeCells count="3">
    <mergeCell ref="A5:B6"/>
    <mergeCell ref="C5:C6"/>
    <mergeCell ref="D5:D6"/>
  </mergeCells>
  <pageMargins left="0.7" right="0.7" top="0.75" bottom="0.75" header="0.3" footer="0.3"/>
  <pageSetup paperSize="9" scale="36" orientation="portrait" r:id="rId1"/>
  <headerFooter>
    <oddFooter>&amp;C_x000D_&amp;1#&amp;"Calibri"&amp;10&amp;K000000 C0 - PUBLIC</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90" zoomScaleNormal="90" workbookViewId="0"/>
  </sheetViews>
  <sheetFormatPr defaultColWidth="9.21875" defaultRowHeight="12"/>
  <cols>
    <col min="1" max="1" width="11.77734375" style="461" bestFit="1" customWidth="1"/>
    <col min="2" max="2" width="63.88671875" style="461" customWidth="1"/>
    <col min="3" max="3" width="15.5546875" style="461" customWidth="1"/>
    <col min="4" max="18" width="22.21875" style="461" customWidth="1"/>
    <col min="19" max="19" width="23.21875" style="461" bestFit="1" customWidth="1"/>
    <col min="20" max="26" width="22.21875" style="461" customWidth="1"/>
    <col min="27" max="27" width="23.21875" style="461" bestFit="1" customWidth="1"/>
    <col min="28" max="28" width="20" style="461" customWidth="1"/>
    <col min="29" max="16384" width="9.21875" style="461"/>
  </cols>
  <sheetData>
    <row r="1" spans="1:28" ht="13.8">
      <c r="A1" s="364" t="s">
        <v>30</v>
      </c>
      <c r="B1" s="447" t="str">
        <f>'Info '!C2</f>
        <v>JSC PASHA Bank Georgia</v>
      </c>
    </row>
    <row r="2" spans="1:28">
      <c r="A2" s="364" t="s">
        <v>31</v>
      </c>
      <c r="B2" s="446">
        <f>'1. key ratios '!B2</f>
        <v>45107</v>
      </c>
      <c r="C2" s="462"/>
    </row>
    <row r="3" spans="1:28">
      <c r="A3" s="365" t="s">
        <v>470</v>
      </c>
    </row>
    <row r="5" spans="1:28" ht="15" customHeight="1">
      <c r="A5" s="750" t="s">
        <v>685</v>
      </c>
      <c r="B5" s="751"/>
      <c r="C5" s="756" t="s">
        <v>471</v>
      </c>
      <c r="D5" s="757"/>
      <c r="E5" s="757"/>
      <c r="F5" s="757"/>
      <c r="G5" s="757"/>
      <c r="H5" s="757"/>
      <c r="I5" s="757"/>
      <c r="J5" s="757"/>
      <c r="K5" s="757"/>
      <c r="L5" s="757"/>
      <c r="M5" s="757"/>
      <c r="N5" s="757"/>
      <c r="O5" s="757"/>
      <c r="P5" s="757"/>
      <c r="Q5" s="757"/>
      <c r="R5" s="757"/>
      <c r="S5" s="757"/>
      <c r="T5" s="485"/>
      <c r="U5" s="485"/>
      <c r="V5" s="485"/>
      <c r="W5" s="485"/>
      <c r="X5" s="485"/>
      <c r="Y5" s="485"/>
      <c r="Z5" s="485"/>
      <c r="AA5" s="484"/>
      <c r="AB5" s="479"/>
    </row>
    <row r="6" spans="1:28" ht="12" customHeight="1">
      <c r="A6" s="752"/>
      <c r="B6" s="753"/>
      <c r="C6" s="758" t="s">
        <v>64</v>
      </c>
      <c r="D6" s="760" t="s">
        <v>684</v>
      </c>
      <c r="E6" s="760"/>
      <c r="F6" s="760"/>
      <c r="G6" s="760"/>
      <c r="H6" s="760" t="s">
        <v>683</v>
      </c>
      <c r="I6" s="760"/>
      <c r="J6" s="760"/>
      <c r="K6" s="760"/>
      <c r="L6" s="482"/>
      <c r="M6" s="761" t="s">
        <v>682</v>
      </c>
      <c r="N6" s="761"/>
      <c r="O6" s="761"/>
      <c r="P6" s="761"/>
      <c r="Q6" s="761"/>
      <c r="R6" s="761"/>
      <c r="S6" s="741"/>
      <c r="T6" s="483"/>
      <c r="U6" s="749" t="s">
        <v>681</v>
      </c>
      <c r="V6" s="749"/>
      <c r="W6" s="749"/>
      <c r="X6" s="749"/>
      <c r="Y6" s="749"/>
      <c r="Z6" s="749"/>
      <c r="AA6" s="742"/>
      <c r="AB6" s="482"/>
    </row>
    <row r="7" spans="1:28" ht="24">
      <c r="A7" s="754"/>
      <c r="B7" s="755"/>
      <c r="C7" s="759"/>
      <c r="D7" s="481"/>
      <c r="E7" s="458" t="s">
        <v>472</v>
      </c>
      <c r="F7" s="458" t="s">
        <v>679</v>
      </c>
      <c r="G7" s="460" t="s">
        <v>680</v>
      </c>
      <c r="H7" s="462"/>
      <c r="I7" s="458" t="s">
        <v>472</v>
      </c>
      <c r="J7" s="458" t="s">
        <v>679</v>
      </c>
      <c r="K7" s="460" t="s">
        <v>680</v>
      </c>
      <c r="L7" s="480"/>
      <c r="M7" s="458" t="s">
        <v>472</v>
      </c>
      <c r="N7" s="458" t="s">
        <v>679</v>
      </c>
      <c r="O7" s="458" t="s">
        <v>678</v>
      </c>
      <c r="P7" s="458" t="s">
        <v>677</v>
      </c>
      <c r="Q7" s="458" t="s">
        <v>676</v>
      </c>
      <c r="R7" s="458" t="s">
        <v>675</v>
      </c>
      <c r="S7" s="458" t="s">
        <v>674</v>
      </c>
      <c r="T7" s="480"/>
      <c r="U7" s="458" t="s">
        <v>472</v>
      </c>
      <c r="V7" s="458" t="s">
        <v>679</v>
      </c>
      <c r="W7" s="458" t="s">
        <v>678</v>
      </c>
      <c r="X7" s="458" t="s">
        <v>677</v>
      </c>
      <c r="Y7" s="458" t="s">
        <v>676</v>
      </c>
      <c r="Z7" s="458" t="s">
        <v>675</v>
      </c>
      <c r="AA7" s="458" t="s">
        <v>674</v>
      </c>
      <c r="AB7" s="479"/>
    </row>
    <row r="8" spans="1:28">
      <c r="A8" s="478">
        <v>1</v>
      </c>
      <c r="B8" s="454" t="s">
        <v>473</v>
      </c>
      <c r="C8" s="639">
        <v>341703133.0194</v>
      </c>
      <c r="D8" s="640">
        <v>283279112.93059999</v>
      </c>
      <c r="E8" s="640">
        <v>10978083.468599999</v>
      </c>
      <c r="F8" s="640">
        <v>0</v>
      </c>
      <c r="G8" s="640">
        <v>4229.6850000000004</v>
      </c>
      <c r="H8" s="640">
        <v>21247847.831500001</v>
      </c>
      <c r="I8" s="640">
        <v>7676676.9769000001</v>
      </c>
      <c r="J8" s="640">
        <v>2033857.9501</v>
      </c>
      <c r="K8" s="640">
        <v>0</v>
      </c>
      <c r="L8" s="640">
        <v>34868301.524699993</v>
      </c>
      <c r="M8" s="640">
        <v>97335.77</v>
      </c>
      <c r="N8" s="640">
        <v>1068399.3339</v>
      </c>
      <c r="O8" s="640">
        <v>8831660.3103999998</v>
      </c>
      <c r="P8" s="640">
        <v>1875983.0604000001</v>
      </c>
      <c r="Q8" s="640">
        <v>14722136.8542</v>
      </c>
      <c r="R8" s="640">
        <v>7109831.0399000002</v>
      </c>
      <c r="S8" s="640">
        <v>0</v>
      </c>
      <c r="T8" s="640">
        <v>2307870.7326000002</v>
      </c>
      <c r="U8" s="640">
        <v>0</v>
      </c>
      <c r="V8" s="640">
        <v>2307870.7326000002</v>
      </c>
      <c r="W8" s="640">
        <v>0</v>
      </c>
      <c r="X8" s="640">
        <v>0</v>
      </c>
      <c r="Y8" s="640">
        <v>0</v>
      </c>
      <c r="Z8" s="640">
        <v>0</v>
      </c>
      <c r="AA8" s="640">
        <v>0</v>
      </c>
    </row>
    <row r="9" spans="1:28">
      <c r="A9" s="450">
        <v>1.1000000000000001</v>
      </c>
      <c r="B9" s="470" t="s">
        <v>474</v>
      </c>
      <c r="C9" s="641" t="s">
        <v>735</v>
      </c>
      <c r="D9" s="640" t="s">
        <v>735</v>
      </c>
      <c r="E9" s="640" t="s">
        <v>735</v>
      </c>
      <c r="F9" s="640" t="s">
        <v>735</v>
      </c>
      <c r="G9" s="640" t="s">
        <v>735</v>
      </c>
      <c r="H9" s="640" t="s">
        <v>735</v>
      </c>
      <c r="I9" s="640" t="s">
        <v>735</v>
      </c>
      <c r="J9" s="640" t="s">
        <v>735</v>
      </c>
      <c r="K9" s="640" t="s">
        <v>735</v>
      </c>
      <c r="L9" s="640" t="s">
        <v>735</v>
      </c>
      <c r="M9" s="640" t="s">
        <v>735</v>
      </c>
      <c r="N9" s="640" t="s">
        <v>735</v>
      </c>
      <c r="O9" s="640" t="s">
        <v>735</v>
      </c>
      <c r="P9" s="640" t="s">
        <v>735</v>
      </c>
      <c r="Q9" s="640" t="s">
        <v>735</v>
      </c>
      <c r="R9" s="640" t="s">
        <v>735</v>
      </c>
      <c r="S9" s="640" t="s">
        <v>735</v>
      </c>
      <c r="T9" s="640" t="s">
        <v>735</v>
      </c>
      <c r="U9" s="640" t="s">
        <v>735</v>
      </c>
      <c r="V9" s="640" t="s">
        <v>735</v>
      </c>
      <c r="W9" s="640" t="s">
        <v>735</v>
      </c>
      <c r="X9" s="640" t="s">
        <v>735</v>
      </c>
      <c r="Y9" s="640" t="s">
        <v>735</v>
      </c>
      <c r="Z9" s="640" t="s">
        <v>735</v>
      </c>
      <c r="AA9" s="640" t="s">
        <v>735</v>
      </c>
    </row>
    <row r="10" spans="1:28">
      <c r="A10" s="450">
        <v>1.2</v>
      </c>
      <c r="B10" s="470" t="s">
        <v>475</v>
      </c>
      <c r="C10" s="641" t="s">
        <v>735</v>
      </c>
      <c r="D10" s="640" t="s">
        <v>735</v>
      </c>
      <c r="E10" s="640" t="s">
        <v>735</v>
      </c>
      <c r="F10" s="640" t="s">
        <v>735</v>
      </c>
      <c r="G10" s="640" t="s">
        <v>735</v>
      </c>
      <c r="H10" s="640" t="s">
        <v>735</v>
      </c>
      <c r="I10" s="640" t="s">
        <v>735</v>
      </c>
      <c r="J10" s="640" t="s">
        <v>735</v>
      </c>
      <c r="K10" s="640" t="s">
        <v>735</v>
      </c>
      <c r="L10" s="640" t="s">
        <v>735</v>
      </c>
      <c r="M10" s="640" t="s">
        <v>735</v>
      </c>
      <c r="N10" s="640" t="s">
        <v>735</v>
      </c>
      <c r="O10" s="640" t="s">
        <v>735</v>
      </c>
      <c r="P10" s="640" t="s">
        <v>735</v>
      </c>
      <c r="Q10" s="640" t="s">
        <v>735</v>
      </c>
      <c r="R10" s="640" t="s">
        <v>735</v>
      </c>
      <c r="S10" s="640" t="s">
        <v>735</v>
      </c>
      <c r="T10" s="640" t="s">
        <v>735</v>
      </c>
      <c r="U10" s="640" t="s">
        <v>735</v>
      </c>
      <c r="V10" s="640" t="s">
        <v>735</v>
      </c>
      <c r="W10" s="640" t="s">
        <v>735</v>
      </c>
      <c r="X10" s="640" t="s">
        <v>735</v>
      </c>
      <c r="Y10" s="640" t="s">
        <v>735</v>
      </c>
      <c r="Z10" s="640" t="s">
        <v>735</v>
      </c>
      <c r="AA10" s="640" t="s">
        <v>735</v>
      </c>
    </row>
    <row r="11" spans="1:28">
      <c r="A11" s="450">
        <v>1.3</v>
      </c>
      <c r="B11" s="470" t="s">
        <v>476</v>
      </c>
      <c r="C11" s="641" t="s">
        <v>735</v>
      </c>
      <c r="D11" s="640" t="s">
        <v>735</v>
      </c>
      <c r="E11" s="640" t="s">
        <v>735</v>
      </c>
      <c r="F11" s="640" t="s">
        <v>735</v>
      </c>
      <c r="G11" s="640" t="s">
        <v>735</v>
      </c>
      <c r="H11" s="640" t="s">
        <v>735</v>
      </c>
      <c r="I11" s="640" t="s">
        <v>735</v>
      </c>
      <c r="J11" s="640" t="s">
        <v>735</v>
      </c>
      <c r="K11" s="640" t="s">
        <v>735</v>
      </c>
      <c r="L11" s="640" t="s">
        <v>735</v>
      </c>
      <c r="M11" s="640" t="s">
        <v>735</v>
      </c>
      <c r="N11" s="640" t="s">
        <v>735</v>
      </c>
      <c r="O11" s="640" t="s">
        <v>735</v>
      </c>
      <c r="P11" s="640" t="s">
        <v>735</v>
      </c>
      <c r="Q11" s="640" t="s">
        <v>735</v>
      </c>
      <c r="R11" s="640" t="s">
        <v>735</v>
      </c>
      <c r="S11" s="640" t="s">
        <v>735</v>
      </c>
      <c r="T11" s="640" t="s">
        <v>735</v>
      </c>
      <c r="U11" s="640" t="s">
        <v>735</v>
      </c>
      <c r="V11" s="640" t="s">
        <v>735</v>
      </c>
      <c r="W11" s="640" t="s">
        <v>735</v>
      </c>
      <c r="X11" s="640" t="s">
        <v>735</v>
      </c>
      <c r="Y11" s="640" t="s">
        <v>735</v>
      </c>
      <c r="Z11" s="640" t="s">
        <v>735</v>
      </c>
      <c r="AA11" s="640" t="s">
        <v>735</v>
      </c>
    </row>
    <row r="12" spans="1:28">
      <c r="A12" s="450">
        <v>1.4</v>
      </c>
      <c r="B12" s="470" t="s">
        <v>477</v>
      </c>
      <c r="C12" s="641">
        <v>58848826.713100001</v>
      </c>
      <c r="D12" s="640">
        <v>58691764.713100001</v>
      </c>
      <c r="E12" s="640">
        <v>0</v>
      </c>
      <c r="F12" s="640">
        <v>0</v>
      </c>
      <c r="G12" s="640">
        <v>0</v>
      </c>
      <c r="H12" s="640">
        <v>0</v>
      </c>
      <c r="I12" s="640">
        <v>0</v>
      </c>
      <c r="J12" s="640">
        <v>0</v>
      </c>
      <c r="K12" s="640">
        <v>0</v>
      </c>
      <c r="L12" s="640">
        <v>157062</v>
      </c>
      <c r="M12" s="640">
        <v>0</v>
      </c>
      <c r="N12" s="640">
        <v>0</v>
      </c>
      <c r="O12" s="640">
        <v>0</v>
      </c>
      <c r="P12" s="640">
        <v>0</v>
      </c>
      <c r="Q12" s="640">
        <v>157062</v>
      </c>
      <c r="R12" s="640">
        <v>0</v>
      </c>
      <c r="S12" s="640">
        <v>0</v>
      </c>
      <c r="T12" s="640">
        <v>0</v>
      </c>
      <c r="U12" s="640">
        <v>0</v>
      </c>
      <c r="V12" s="640">
        <v>0</v>
      </c>
      <c r="W12" s="640">
        <v>0</v>
      </c>
      <c r="X12" s="640">
        <v>0</v>
      </c>
      <c r="Y12" s="640">
        <v>0</v>
      </c>
      <c r="Z12" s="640">
        <v>0</v>
      </c>
      <c r="AA12" s="640">
        <v>0</v>
      </c>
    </row>
    <row r="13" spans="1:28">
      <c r="A13" s="450">
        <v>1.5</v>
      </c>
      <c r="B13" s="470" t="s">
        <v>478</v>
      </c>
      <c r="C13" s="641">
        <v>216005315.73089999</v>
      </c>
      <c r="D13" s="640">
        <v>169811953.84490001</v>
      </c>
      <c r="E13" s="640">
        <v>9743908.2686000001</v>
      </c>
      <c r="F13" s="640">
        <v>0</v>
      </c>
      <c r="G13" s="640">
        <v>0</v>
      </c>
      <c r="H13" s="640">
        <v>16073139.311000001</v>
      </c>
      <c r="I13" s="640">
        <v>7242272.4468999999</v>
      </c>
      <c r="J13" s="640">
        <v>531254.99010000005</v>
      </c>
      <c r="K13" s="640">
        <v>0</v>
      </c>
      <c r="L13" s="640">
        <v>27812351.842399999</v>
      </c>
      <c r="M13" s="640">
        <v>0</v>
      </c>
      <c r="N13" s="640">
        <v>849928.23169999989</v>
      </c>
      <c r="O13" s="640">
        <v>6906598.5504000001</v>
      </c>
      <c r="P13" s="640">
        <v>267353.0404</v>
      </c>
      <c r="Q13" s="640">
        <v>14511280.394200001</v>
      </c>
      <c r="R13" s="640">
        <v>4653938.7769999998</v>
      </c>
      <c r="S13" s="640">
        <v>0</v>
      </c>
      <c r="T13" s="640">
        <v>2307870.7326000002</v>
      </c>
      <c r="U13" s="640">
        <v>0</v>
      </c>
      <c r="V13" s="640">
        <v>2307870.7326000002</v>
      </c>
      <c r="W13" s="640">
        <v>0</v>
      </c>
      <c r="X13" s="640">
        <v>0</v>
      </c>
      <c r="Y13" s="640">
        <v>0</v>
      </c>
      <c r="Z13" s="640">
        <v>0</v>
      </c>
      <c r="AA13" s="640">
        <v>0</v>
      </c>
    </row>
    <row r="14" spans="1:28">
      <c r="A14" s="450">
        <v>1.6</v>
      </c>
      <c r="B14" s="470" t="s">
        <v>479</v>
      </c>
      <c r="C14" s="641">
        <v>66848990.575400002</v>
      </c>
      <c r="D14" s="640">
        <v>54775394.372599997</v>
      </c>
      <c r="E14" s="640">
        <v>1234175.2</v>
      </c>
      <c r="F14" s="640">
        <v>0</v>
      </c>
      <c r="G14" s="640">
        <v>4229.6850000000004</v>
      </c>
      <c r="H14" s="640">
        <v>5174708.5204999996</v>
      </c>
      <c r="I14" s="640">
        <v>434404.53</v>
      </c>
      <c r="J14" s="640">
        <v>1502602.96</v>
      </c>
      <c r="K14" s="640">
        <v>0</v>
      </c>
      <c r="L14" s="640">
        <v>6898887.6823000005</v>
      </c>
      <c r="M14" s="640">
        <v>97335.77</v>
      </c>
      <c r="N14" s="640">
        <v>218471.10219999999</v>
      </c>
      <c r="O14" s="640">
        <v>1925061.76</v>
      </c>
      <c r="P14" s="640">
        <v>1608630.02</v>
      </c>
      <c r="Q14" s="640">
        <v>53794.46</v>
      </c>
      <c r="R14" s="640">
        <v>2455892.2629</v>
      </c>
      <c r="S14" s="640">
        <v>0</v>
      </c>
      <c r="T14" s="640">
        <v>0</v>
      </c>
      <c r="U14" s="640">
        <v>0</v>
      </c>
      <c r="V14" s="640">
        <v>0</v>
      </c>
      <c r="W14" s="640">
        <v>0</v>
      </c>
      <c r="X14" s="640">
        <v>0</v>
      </c>
      <c r="Y14" s="640">
        <v>0</v>
      </c>
      <c r="Z14" s="640">
        <v>0</v>
      </c>
      <c r="AA14" s="640">
        <v>0</v>
      </c>
    </row>
    <row r="15" spans="1:28">
      <c r="A15" s="478">
        <v>2</v>
      </c>
      <c r="B15" s="454" t="s">
        <v>480</v>
      </c>
      <c r="C15" s="639">
        <v>61719251.943599999</v>
      </c>
      <c r="D15" s="640">
        <v>61719251.943599999</v>
      </c>
      <c r="E15" s="640">
        <v>0</v>
      </c>
      <c r="F15" s="640">
        <v>0</v>
      </c>
      <c r="G15" s="640">
        <v>0</v>
      </c>
      <c r="H15" s="640">
        <v>0</v>
      </c>
      <c r="I15" s="640">
        <v>0</v>
      </c>
      <c r="J15" s="640">
        <v>0</v>
      </c>
      <c r="K15" s="640">
        <v>0</v>
      </c>
      <c r="L15" s="640">
        <v>0</v>
      </c>
      <c r="M15" s="640">
        <v>0</v>
      </c>
      <c r="N15" s="640">
        <v>0</v>
      </c>
      <c r="O15" s="640">
        <v>0</v>
      </c>
      <c r="P15" s="640">
        <v>0</v>
      </c>
      <c r="Q15" s="640">
        <v>0</v>
      </c>
      <c r="R15" s="640">
        <v>0</v>
      </c>
      <c r="S15" s="640">
        <v>0</v>
      </c>
      <c r="T15" s="640">
        <v>0</v>
      </c>
      <c r="U15" s="640">
        <v>0</v>
      </c>
      <c r="V15" s="640">
        <v>0</v>
      </c>
      <c r="W15" s="640">
        <v>0</v>
      </c>
      <c r="X15" s="640">
        <v>0</v>
      </c>
      <c r="Y15" s="640">
        <v>0</v>
      </c>
      <c r="Z15" s="640">
        <v>0</v>
      </c>
      <c r="AA15" s="640">
        <v>0</v>
      </c>
    </row>
    <row r="16" spans="1:28">
      <c r="A16" s="450">
        <v>2.1</v>
      </c>
      <c r="B16" s="470" t="s">
        <v>474</v>
      </c>
      <c r="C16" s="641" t="s">
        <v>735</v>
      </c>
      <c r="D16" s="640" t="s">
        <v>735</v>
      </c>
      <c r="E16" s="640" t="s">
        <v>735</v>
      </c>
      <c r="F16" s="640" t="s">
        <v>735</v>
      </c>
      <c r="G16" s="640" t="s">
        <v>735</v>
      </c>
      <c r="H16" s="640" t="s">
        <v>735</v>
      </c>
      <c r="I16" s="640" t="s">
        <v>735</v>
      </c>
      <c r="J16" s="640" t="s">
        <v>735</v>
      </c>
      <c r="K16" s="640" t="s">
        <v>735</v>
      </c>
      <c r="L16" s="640" t="s">
        <v>735</v>
      </c>
      <c r="M16" s="640" t="s">
        <v>735</v>
      </c>
      <c r="N16" s="640" t="s">
        <v>735</v>
      </c>
      <c r="O16" s="640" t="s">
        <v>735</v>
      </c>
      <c r="P16" s="640" t="s">
        <v>735</v>
      </c>
      <c r="Q16" s="640" t="s">
        <v>735</v>
      </c>
      <c r="R16" s="640" t="s">
        <v>735</v>
      </c>
      <c r="S16" s="640" t="s">
        <v>735</v>
      </c>
      <c r="T16" s="640" t="s">
        <v>735</v>
      </c>
      <c r="U16" s="640" t="s">
        <v>735</v>
      </c>
      <c r="V16" s="640" t="s">
        <v>735</v>
      </c>
      <c r="W16" s="640" t="s">
        <v>735</v>
      </c>
      <c r="X16" s="640" t="s">
        <v>735</v>
      </c>
      <c r="Y16" s="640" t="s">
        <v>735</v>
      </c>
      <c r="Z16" s="640" t="s">
        <v>735</v>
      </c>
      <c r="AA16" s="640" t="s">
        <v>735</v>
      </c>
    </row>
    <row r="17" spans="1:27">
      <c r="A17" s="450">
        <v>2.2000000000000002</v>
      </c>
      <c r="B17" s="470" t="s">
        <v>475</v>
      </c>
      <c r="C17" s="641">
        <v>5469399.9699999997</v>
      </c>
      <c r="D17" s="640">
        <v>5469399.9699999997</v>
      </c>
      <c r="E17" s="640" t="s">
        <v>735</v>
      </c>
      <c r="F17" s="640" t="s">
        <v>735</v>
      </c>
      <c r="G17" s="640" t="s">
        <v>735</v>
      </c>
      <c r="H17" s="640" t="s">
        <v>735</v>
      </c>
      <c r="I17" s="640" t="s">
        <v>735</v>
      </c>
      <c r="J17" s="640" t="s">
        <v>735</v>
      </c>
      <c r="K17" s="640" t="s">
        <v>735</v>
      </c>
      <c r="L17" s="640" t="s">
        <v>735</v>
      </c>
      <c r="M17" s="640" t="s">
        <v>735</v>
      </c>
      <c r="N17" s="640" t="s">
        <v>735</v>
      </c>
      <c r="O17" s="640" t="s">
        <v>735</v>
      </c>
      <c r="P17" s="640" t="s">
        <v>735</v>
      </c>
      <c r="Q17" s="640" t="s">
        <v>735</v>
      </c>
      <c r="R17" s="640" t="s">
        <v>735</v>
      </c>
      <c r="S17" s="640" t="s">
        <v>735</v>
      </c>
      <c r="T17" s="640" t="s">
        <v>735</v>
      </c>
      <c r="U17" s="640" t="s">
        <v>735</v>
      </c>
      <c r="V17" s="640" t="s">
        <v>735</v>
      </c>
      <c r="W17" s="640" t="s">
        <v>735</v>
      </c>
      <c r="X17" s="640" t="s">
        <v>735</v>
      </c>
      <c r="Y17" s="640" t="s">
        <v>735</v>
      </c>
      <c r="Z17" s="640" t="s">
        <v>735</v>
      </c>
      <c r="AA17" s="640" t="s">
        <v>735</v>
      </c>
    </row>
    <row r="18" spans="1:27">
      <c r="A18" s="450">
        <v>2.2999999999999998</v>
      </c>
      <c r="B18" s="470" t="s">
        <v>476</v>
      </c>
      <c r="C18" s="641" t="s">
        <v>735</v>
      </c>
      <c r="D18" s="640" t="s">
        <v>735</v>
      </c>
      <c r="E18" s="640" t="s">
        <v>735</v>
      </c>
      <c r="F18" s="640" t="s">
        <v>735</v>
      </c>
      <c r="G18" s="640" t="s">
        <v>735</v>
      </c>
      <c r="H18" s="640" t="s">
        <v>735</v>
      </c>
      <c r="I18" s="640" t="s">
        <v>735</v>
      </c>
      <c r="J18" s="640" t="s">
        <v>735</v>
      </c>
      <c r="K18" s="640" t="s">
        <v>735</v>
      </c>
      <c r="L18" s="640" t="s">
        <v>735</v>
      </c>
      <c r="M18" s="640" t="s">
        <v>735</v>
      </c>
      <c r="N18" s="640" t="s">
        <v>735</v>
      </c>
      <c r="O18" s="640" t="s">
        <v>735</v>
      </c>
      <c r="P18" s="640" t="s">
        <v>735</v>
      </c>
      <c r="Q18" s="640" t="s">
        <v>735</v>
      </c>
      <c r="R18" s="640" t="s">
        <v>735</v>
      </c>
      <c r="S18" s="640" t="s">
        <v>735</v>
      </c>
      <c r="T18" s="640" t="s">
        <v>735</v>
      </c>
      <c r="U18" s="640" t="s">
        <v>735</v>
      </c>
      <c r="V18" s="640" t="s">
        <v>735</v>
      </c>
      <c r="W18" s="640" t="s">
        <v>735</v>
      </c>
      <c r="X18" s="640" t="s">
        <v>735</v>
      </c>
      <c r="Y18" s="640" t="s">
        <v>735</v>
      </c>
      <c r="Z18" s="640" t="s">
        <v>735</v>
      </c>
      <c r="AA18" s="640" t="s">
        <v>735</v>
      </c>
    </row>
    <row r="19" spans="1:27">
      <c r="A19" s="450">
        <v>2.4</v>
      </c>
      <c r="B19" s="470" t="s">
        <v>477</v>
      </c>
      <c r="C19" s="641">
        <v>34219026.147200003</v>
      </c>
      <c r="D19" s="640">
        <v>34219026.147200003</v>
      </c>
      <c r="E19" s="640">
        <v>0</v>
      </c>
      <c r="F19" s="640">
        <v>0</v>
      </c>
      <c r="G19" s="640">
        <v>0</v>
      </c>
      <c r="H19" s="640">
        <v>0</v>
      </c>
      <c r="I19" s="640">
        <v>0</v>
      </c>
      <c r="J19" s="640">
        <v>0</v>
      </c>
      <c r="K19" s="640">
        <v>0</v>
      </c>
      <c r="L19" s="640">
        <v>0</v>
      </c>
      <c r="M19" s="640">
        <v>0</v>
      </c>
      <c r="N19" s="640">
        <v>0</v>
      </c>
      <c r="O19" s="640">
        <v>0</v>
      </c>
      <c r="P19" s="640">
        <v>0</v>
      </c>
      <c r="Q19" s="640">
        <v>0</v>
      </c>
      <c r="R19" s="640">
        <v>0</v>
      </c>
      <c r="S19" s="640">
        <v>0</v>
      </c>
      <c r="T19" s="640">
        <v>0</v>
      </c>
      <c r="U19" s="640">
        <v>0</v>
      </c>
      <c r="V19" s="640">
        <v>0</v>
      </c>
      <c r="W19" s="640">
        <v>0</v>
      </c>
      <c r="X19" s="640">
        <v>0</v>
      </c>
      <c r="Y19" s="640">
        <v>0</v>
      </c>
      <c r="Z19" s="640">
        <v>0</v>
      </c>
      <c r="AA19" s="640">
        <v>0</v>
      </c>
    </row>
    <row r="20" spans="1:27">
      <c r="A20" s="450">
        <v>2.5</v>
      </c>
      <c r="B20" s="470" t="s">
        <v>478</v>
      </c>
      <c r="C20" s="641">
        <v>22030825.826400001</v>
      </c>
      <c r="D20" s="640">
        <v>22030825.826400001</v>
      </c>
      <c r="E20" s="640">
        <v>0</v>
      </c>
      <c r="F20" s="640">
        <v>0</v>
      </c>
      <c r="G20" s="640">
        <v>0</v>
      </c>
      <c r="H20" s="640">
        <v>0</v>
      </c>
      <c r="I20" s="640">
        <v>0</v>
      </c>
      <c r="J20" s="640">
        <v>0</v>
      </c>
      <c r="K20" s="640">
        <v>0</v>
      </c>
      <c r="L20" s="640">
        <v>0</v>
      </c>
      <c r="M20" s="640">
        <v>0</v>
      </c>
      <c r="N20" s="640">
        <v>0</v>
      </c>
      <c r="O20" s="640">
        <v>0</v>
      </c>
      <c r="P20" s="640">
        <v>0</v>
      </c>
      <c r="Q20" s="640">
        <v>0</v>
      </c>
      <c r="R20" s="640">
        <v>0</v>
      </c>
      <c r="S20" s="640">
        <v>0</v>
      </c>
      <c r="T20" s="640">
        <v>0</v>
      </c>
      <c r="U20" s="640">
        <v>0</v>
      </c>
      <c r="V20" s="640">
        <v>0</v>
      </c>
      <c r="W20" s="640">
        <v>0</v>
      </c>
      <c r="X20" s="640">
        <v>0</v>
      </c>
      <c r="Y20" s="640">
        <v>0</v>
      </c>
      <c r="Z20" s="640">
        <v>0</v>
      </c>
      <c r="AA20" s="640">
        <v>0</v>
      </c>
    </row>
    <row r="21" spans="1:27">
      <c r="A21" s="450">
        <v>2.6</v>
      </c>
      <c r="B21" s="470" t="s">
        <v>479</v>
      </c>
      <c r="C21" s="641" t="s">
        <v>735</v>
      </c>
      <c r="D21" s="640" t="s">
        <v>735</v>
      </c>
      <c r="E21" s="640" t="s">
        <v>735</v>
      </c>
      <c r="F21" s="640" t="s">
        <v>735</v>
      </c>
      <c r="G21" s="640" t="s">
        <v>735</v>
      </c>
      <c r="H21" s="640" t="s">
        <v>735</v>
      </c>
      <c r="I21" s="640" t="s">
        <v>735</v>
      </c>
      <c r="J21" s="640" t="s">
        <v>735</v>
      </c>
      <c r="K21" s="640" t="s">
        <v>735</v>
      </c>
      <c r="L21" s="640" t="s">
        <v>735</v>
      </c>
      <c r="M21" s="640" t="s">
        <v>735</v>
      </c>
      <c r="N21" s="640" t="s">
        <v>735</v>
      </c>
      <c r="O21" s="640" t="s">
        <v>735</v>
      </c>
      <c r="P21" s="640" t="s">
        <v>735</v>
      </c>
      <c r="Q21" s="640" t="s">
        <v>735</v>
      </c>
      <c r="R21" s="640" t="s">
        <v>735</v>
      </c>
      <c r="S21" s="640" t="s">
        <v>735</v>
      </c>
      <c r="T21" s="640" t="s">
        <v>735</v>
      </c>
      <c r="U21" s="640" t="s">
        <v>735</v>
      </c>
      <c r="V21" s="640" t="s">
        <v>735</v>
      </c>
      <c r="W21" s="640" t="s">
        <v>735</v>
      </c>
      <c r="X21" s="640" t="s">
        <v>735</v>
      </c>
      <c r="Y21" s="640" t="s">
        <v>735</v>
      </c>
      <c r="Z21" s="640" t="s">
        <v>735</v>
      </c>
      <c r="AA21" s="640" t="s">
        <v>735</v>
      </c>
    </row>
    <row r="22" spans="1:27">
      <c r="A22" s="478">
        <v>3</v>
      </c>
      <c r="B22" s="454" t="s">
        <v>520</v>
      </c>
      <c r="C22" s="639">
        <v>150756381.39850003</v>
      </c>
      <c r="D22" s="639">
        <v>148703307.24599999</v>
      </c>
      <c r="E22" s="642" t="s">
        <v>735</v>
      </c>
      <c r="F22" s="642" t="s">
        <v>735</v>
      </c>
      <c r="G22" s="642" t="s">
        <v>735</v>
      </c>
      <c r="H22" s="639">
        <v>977034.84250000003</v>
      </c>
      <c r="I22" s="642" t="s">
        <v>735</v>
      </c>
      <c r="J22" s="642" t="s">
        <v>735</v>
      </c>
      <c r="K22" s="642" t="s">
        <v>735</v>
      </c>
      <c r="L22" s="639">
        <v>1076039.31</v>
      </c>
      <c r="M22" s="642" t="s">
        <v>735</v>
      </c>
      <c r="N22" s="642" t="s">
        <v>735</v>
      </c>
      <c r="O22" s="642" t="s">
        <v>735</v>
      </c>
      <c r="P22" s="642" t="s">
        <v>735</v>
      </c>
      <c r="Q22" s="642" t="s">
        <v>735</v>
      </c>
      <c r="R22" s="642" t="s">
        <v>735</v>
      </c>
      <c r="S22" s="642" t="s">
        <v>735</v>
      </c>
      <c r="T22" s="639">
        <v>0</v>
      </c>
      <c r="U22" s="642" t="s">
        <v>735</v>
      </c>
      <c r="V22" s="642" t="s">
        <v>735</v>
      </c>
      <c r="W22" s="642" t="s">
        <v>735</v>
      </c>
      <c r="X22" s="642" t="s">
        <v>735</v>
      </c>
      <c r="Y22" s="642" t="s">
        <v>735</v>
      </c>
      <c r="Z22" s="642" t="s">
        <v>735</v>
      </c>
      <c r="AA22" s="642" t="s">
        <v>735</v>
      </c>
    </row>
    <row r="23" spans="1:27">
      <c r="A23" s="450">
        <v>3.1</v>
      </c>
      <c r="B23" s="470" t="s">
        <v>474</v>
      </c>
      <c r="C23" s="641" t="s">
        <v>735</v>
      </c>
      <c r="D23" s="639" t="s">
        <v>735</v>
      </c>
      <c r="E23" s="642" t="s">
        <v>735</v>
      </c>
      <c r="F23" s="642" t="s">
        <v>735</v>
      </c>
      <c r="G23" s="642" t="s">
        <v>735</v>
      </c>
      <c r="H23" s="639" t="s">
        <v>735</v>
      </c>
      <c r="I23" s="642" t="s">
        <v>735</v>
      </c>
      <c r="J23" s="642" t="s">
        <v>735</v>
      </c>
      <c r="K23" s="642" t="s">
        <v>735</v>
      </c>
      <c r="L23" s="639" t="s">
        <v>735</v>
      </c>
      <c r="M23" s="642" t="s">
        <v>735</v>
      </c>
      <c r="N23" s="642" t="s">
        <v>735</v>
      </c>
      <c r="O23" s="642" t="s">
        <v>735</v>
      </c>
      <c r="P23" s="642" t="s">
        <v>735</v>
      </c>
      <c r="Q23" s="642" t="s">
        <v>735</v>
      </c>
      <c r="R23" s="642" t="s">
        <v>735</v>
      </c>
      <c r="S23" s="642" t="s">
        <v>735</v>
      </c>
      <c r="T23" s="639" t="s">
        <v>735</v>
      </c>
      <c r="U23" s="642" t="s">
        <v>735</v>
      </c>
      <c r="V23" s="642" t="s">
        <v>735</v>
      </c>
      <c r="W23" s="642" t="s">
        <v>735</v>
      </c>
      <c r="X23" s="642" t="s">
        <v>735</v>
      </c>
      <c r="Y23" s="642" t="s">
        <v>735</v>
      </c>
      <c r="Z23" s="642" t="s">
        <v>735</v>
      </c>
      <c r="AA23" s="642" t="s">
        <v>735</v>
      </c>
    </row>
    <row r="24" spans="1:27">
      <c r="A24" s="450">
        <v>3.2</v>
      </c>
      <c r="B24" s="470" t="s">
        <v>475</v>
      </c>
      <c r="C24" s="641" t="s">
        <v>735</v>
      </c>
      <c r="D24" s="639" t="s">
        <v>735</v>
      </c>
      <c r="E24" s="642" t="s">
        <v>735</v>
      </c>
      <c r="F24" s="642" t="s">
        <v>735</v>
      </c>
      <c r="G24" s="642" t="s">
        <v>735</v>
      </c>
      <c r="H24" s="639" t="s">
        <v>735</v>
      </c>
      <c r="I24" s="642" t="s">
        <v>735</v>
      </c>
      <c r="J24" s="642" t="s">
        <v>735</v>
      </c>
      <c r="K24" s="642" t="s">
        <v>735</v>
      </c>
      <c r="L24" s="639" t="s">
        <v>735</v>
      </c>
      <c r="M24" s="642" t="s">
        <v>735</v>
      </c>
      <c r="N24" s="642" t="s">
        <v>735</v>
      </c>
      <c r="O24" s="642" t="s">
        <v>735</v>
      </c>
      <c r="P24" s="642" t="s">
        <v>735</v>
      </c>
      <c r="Q24" s="642" t="s">
        <v>735</v>
      </c>
      <c r="R24" s="642" t="s">
        <v>735</v>
      </c>
      <c r="S24" s="642" t="s">
        <v>735</v>
      </c>
      <c r="T24" s="639" t="s">
        <v>735</v>
      </c>
      <c r="U24" s="642" t="s">
        <v>735</v>
      </c>
      <c r="V24" s="642" t="s">
        <v>735</v>
      </c>
      <c r="W24" s="642" t="s">
        <v>735</v>
      </c>
      <c r="X24" s="642" t="s">
        <v>735</v>
      </c>
      <c r="Y24" s="642" t="s">
        <v>735</v>
      </c>
      <c r="Z24" s="642" t="s">
        <v>735</v>
      </c>
      <c r="AA24" s="642" t="s">
        <v>735</v>
      </c>
    </row>
    <row r="25" spans="1:27">
      <c r="A25" s="450">
        <v>3.3</v>
      </c>
      <c r="B25" s="470" t="s">
        <v>476</v>
      </c>
      <c r="C25" s="641">
        <v>680000</v>
      </c>
      <c r="D25" s="639">
        <v>680000</v>
      </c>
      <c r="E25" s="642" t="s">
        <v>735</v>
      </c>
      <c r="F25" s="642" t="s">
        <v>735</v>
      </c>
      <c r="G25" s="642" t="s">
        <v>735</v>
      </c>
      <c r="H25" s="639">
        <v>0</v>
      </c>
      <c r="I25" s="642" t="s">
        <v>735</v>
      </c>
      <c r="J25" s="642" t="s">
        <v>735</v>
      </c>
      <c r="K25" s="642" t="s">
        <v>735</v>
      </c>
      <c r="L25" s="639">
        <v>0</v>
      </c>
      <c r="M25" s="642" t="s">
        <v>735</v>
      </c>
      <c r="N25" s="642" t="s">
        <v>735</v>
      </c>
      <c r="O25" s="642" t="s">
        <v>735</v>
      </c>
      <c r="P25" s="642" t="s">
        <v>735</v>
      </c>
      <c r="Q25" s="642" t="s">
        <v>735</v>
      </c>
      <c r="R25" s="642" t="s">
        <v>735</v>
      </c>
      <c r="S25" s="642" t="s">
        <v>735</v>
      </c>
      <c r="T25" s="639">
        <v>0</v>
      </c>
      <c r="U25" s="642" t="s">
        <v>735</v>
      </c>
      <c r="V25" s="642" t="s">
        <v>735</v>
      </c>
      <c r="W25" s="642" t="s">
        <v>735</v>
      </c>
      <c r="X25" s="642" t="s">
        <v>735</v>
      </c>
      <c r="Y25" s="642" t="s">
        <v>735</v>
      </c>
      <c r="Z25" s="642" t="s">
        <v>735</v>
      </c>
      <c r="AA25" s="642" t="s">
        <v>735</v>
      </c>
    </row>
    <row r="26" spans="1:27">
      <c r="A26" s="450">
        <v>3.4</v>
      </c>
      <c r="B26" s="470" t="s">
        <v>477</v>
      </c>
      <c r="C26" s="641">
        <v>9367994.0603</v>
      </c>
      <c r="D26" s="639">
        <v>9367994.0603</v>
      </c>
      <c r="E26" s="642" t="s">
        <v>735</v>
      </c>
      <c r="F26" s="642" t="s">
        <v>735</v>
      </c>
      <c r="G26" s="642" t="s">
        <v>735</v>
      </c>
      <c r="H26" s="639">
        <v>0</v>
      </c>
      <c r="I26" s="642" t="s">
        <v>735</v>
      </c>
      <c r="J26" s="642" t="s">
        <v>735</v>
      </c>
      <c r="K26" s="642" t="s">
        <v>735</v>
      </c>
      <c r="L26" s="639">
        <v>0</v>
      </c>
      <c r="M26" s="642" t="s">
        <v>735</v>
      </c>
      <c r="N26" s="642" t="s">
        <v>735</v>
      </c>
      <c r="O26" s="642" t="s">
        <v>735</v>
      </c>
      <c r="P26" s="642" t="s">
        <v>735</v>
      </c>
      <c r="Q26" s="642" t="s">
        <v>735</v>
      </c>
      <c r="R26" s="642" t="s">
        <v>735</v>
      </c>
      <c r="S26" s="642" t="s">
        <v>735</v>
      </c>
      <c r="T26" s="639">
        <v>0</v>
      </c>
      <c r="U26" s="642" t="s">
        <v>735</v>
      </c>
      <c r="V26" s="642" t="s">
        <v>735</v>
      </c>
      <c r="W26" s="642" t="s">
        <v>735</v>
      </c>
      <c r="X26" s="642" t="s">
        <v>735</v>
      </c>
      <c r="Y26" s="642" t="s">
        <v>735</v>
      </c>
      <c r="Z26" s="642" t="s">
        <v>735</v>
      </c>
      <c r="AA26" s="642" t="s">
        <v>735</v>
      </c>
    </row>
    <row r="27" spans="1:27">
      <c r="A27" s="450">
        <v>3.5</v>
      </c>
      <c r="B27" s="470" t="s">
        <v>478</v>
      </c>
      <c r="C27" s="641">
        <v>81364319.3882</v>
      </c>
      <c r="D27" s="639">
        <v>80155745.135700002</v>
      </c>
      <c r="E27" s="642" t="s">
        <v>735</v>
      </c>
      <c r="F27" s="642" t="s">
        <v>735</v>
      </c>
      <c r="G27" s="642" t="s">
        <v>735</v>
      </c>
      <c r="H27" s="639">
        <v>144824.2525</v>
      </c>
      <c r="I27" s="642" t="s">
        <v>735</v>
      </c>
      <c r="J27" s="642" t="s">
        <v>735</v>
      </c>
      <c r="K27" s="642" t="s">
        <v>735</v>
      </c>
      <c r="L27" s="639">
        <v>1063750</v>
      </c>
      <c r="M27" s="642" t="s">
        <v>735</v>
      </c>
      <c r="N27" s="642" t="s">
        <v>735</v>
      </c>
      <c r="O27" s="642" t="s">
        <v>735</v>
      </c>
      <c r="P27" s="642" t="s">
        <v>735</v>
      </c>
      <c r="Q27" s="642" t="s">
        <v>735</v>
      </c>
      <c r="R27" s="642" t="s">
        <v>735</v>
      </c>
      <c r="S27" s="642" t="s">
        <v>735</v>
      </c>
      <c r="T27" s="639">
        <v>0</v>
      </c>
      <c r="U27" s="642" t="s">
        <v>735</v>
      </c>
      <c r="V27" s="642" t="s">
        <v>735</v>
      </c>
      <c r="W27" s="642" t="s">
        <v>735</v>
      </c>
      <c r="X27" s="642" t="s">
        <v>735</v>
      </c>
      <c r="Y27" s="642" t="s">
        <v>735</v>
      </c>
      <c r="Z27" s="642" t="s">
        <v>735</v>
      </c>
      <c r="AA27" s="642" t="s">
        <v>735</v>
      </c>
    </row>
    <row r="28" spans="1:27">
      <c r="A28" s="450">
        <v>3.6</v>
      </c>
      <c r="B28" s="470" t="s">
        <v>479</v>
      </c>
      <c r="C28" s="641">
        <v>59344067.950000003</v>
      </c>
      <c r="D28" s="639">
        <v>58499568.049999997</v>
      </c>
      <c r="E28" s="642" t="s">
        <v>735</v>
      </c>
      <c r="F28" s="642" t="s">
        <v>735</v>
      </c>
      <c r="G28" s="642" t="s">
        <v>735</v>
      </c>
      <c r="H28" s="639">
        <v>832210.59</v>
      </c>
      <c r="I28" s="642" t="s">
        <v>735</v>
      </c>
      <c r="J28" s="642" t="s">
        <v>735</v>
      </c>
      <c r="K28" s="642" t="s">
        <v>735</v>
      </c>
      <c r="L28" s="639">
        <v>12289.31</v>
      </c>
      <c r="M28" s="642" t="s">
        <v>735</v>
      </c>
      <c r="N28" s="642" t="s">
        <v>735</v>
      </c>
      <c r="O28" s="642" t="s">
        <v>735</v>
      </c>
      <c r="P28" s="642" t="s">
        <v>735</v>
      </c>
      <c r="Q28" s="642" t="s">
        <v>735</v>
      </c>
      <c r="R28" s="642" t="s">
        <v>735</v>
      </c>
      <c r="S28" s="642" t="s">
        <v>735</v>
      </c>
      <c r="T28" s="639">
        <v>0</v>
      </c>
      <c r="U28" s="642" t="s">
        <v>735</v>
      </c>
      <c r="V28" s="642" t="s">
        <v>735</v>
      </c>
      <c r="W28" s="642" t="s">
        <v>735</v>
      </c>
      <c r="X28" s="642" t="s">
        <v>735</v>
      </c>
      <c r="Y28" s="642" t="s">
        <v>735</v>
      </c>
      <c r="Z28" s="642" t="s">
        <v>735</v>
      </c>
      <c r="AA28" s="642" t="s">
        <v>735</v>
      </c>
    </row>
  </sheetData>
  <mergeCells count="7">
    <mergeCell ref="U6:AA6"/>
    <mergeCell ref="A5:B7"/>
    <mergeCell ref="C5:S5"/>
    <mergeCell ref="C6:C7"/>
    <mergeCell ref="D6:G6"/>
    <mergeCell ref="H6:K6"/>
    <mergeCell ref="M6:S6"/>
  </mergeCells>
  <pageMargins left="0.7" right="0.7" top="0.75" bottom="0.75" header="0.3" footer="0.3"/>
  <pageSetup scale="14" orientation="portrait" r:id="rId1"/>
  <headerFooter>
    <oddFooter>&amp;C_x000D_&amp;1#&amp;"Calibri"&amp;10&amp;K000000 C0 - PUBLIC</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heetViews>
  <sheetFormatPr defaultColWidth="9.21875" defaultRowHeight="12"/>
  <cols>
    <col min="1" max="1" width="11.77734375" style="461" bestFit="1" customWidth="1"/>
    <col min="2" max="2" width="90.21875" style="461" bestFit="1" customWidth="1"/>
    <col min="3" max="3" width="20.21875" style="461" customWidth="1"/>
    <col min="4" max="4" width="22.21875" style="461" customWidth="1"/>
    <col min="5" max="7" width="17.109375" style="461" customWidth="1"/>
    <col min="8" max="8" width="22.21875" style="461" customWidth="1"/>
    <col min="9" max="10" width="17.109375" style="461" customWidth="1"/>
    <col min="11" max="27" width="22.21875" style="461" customWidth="1"/>
    <col min="28" max="16384" width="9.21875" style="461"/>
  </cols>
  <sheetData>
    <row r="1" spans="1:27" ht="13.8">
      <c r="A1" s="364" t="s">
        <v>30</v>
      </c>
      <c r="B1" s="447" t="str">
        <f>'Info '!C2</f>
        <v>JSC PASHA Bank Georgia</v>
      </c>
    </row>
    <row r="2" spans="1:27">
      <c r="A2" s="364" t="s">
        <v>31</v>
      </c>
      <c r="B2" s="446">
        <f>'1. key ratios '!B2</f>
        <v>45107</v>
      </c>
    </row>
    <row r="3" spans="1:27">
      <c r="A3" s="365" t="s">
        <v>482</v>
      </c>
      <c r="C3" s="463"/>
    </row>
    <row r="4" spans="1:27" ht="12.6" thickBot="1">
      <c r="A4" s="365"/>
      <c r="B4" s="463"/>
      <c r="C4" s="463"/>
    </row>
    <row r="5" spans="1:27" ht="13.5" customHeight="1">
      <c r="A5" s="762" t="s">
        <v>688</v>
      </c>
      <c r="B5" s="763"/>
      <c r="C5" s="771" t="s">
        <v>687</v>
      </c>
      <c r="D5" s="772"/>
      <c r="E5" s="772"/>
      <c r="F5" s="772"/>
      <c r="G5" s="772"/>
      <c r="H5" s="772"/>
      <c r="I5" s="772"/>
      <c r="J5" s="772"/>
      <c r="K5" s="772"/>
      <c r="L5" s="772"/>
      <c r="M5" s="772"/>
      <c r="N5" s="772"/>
      <c r="O5" s="772"/>
      <c r="P5" s="772"/>
      <c r="Q5" s="772"/>
      <c r="R5" s="772"/>
      <c r="S5" s="773"/>
      <c r="T5" s="485"/>
      <c r="U5" s="485"/>
      <c r="V5" s="485"/>
      <c r="W5" s="485"/>
      <c r="X5" s="485"/>
      <c r="Y5" s="485"/>
      <c r="Z5" s="485"/>
      <c r="AA5" s="484"/>
    </row>
    <row r="6" spans="1:27" ht="12" customHeight="1">
      <c r="A6" s="764"/>
      <c r="B6" s="765"/>
      <c r="C6" s="768" t="s">
        <v>64</v>
      </c>
      <c r="D6" s="760" t="s">
        <v>684</v>
      </c>
      <c r="E6" s="760"/>
      <c r="F6" s="760"/>
      <c r="G6" s="760"/>
      <c r="H6" s="760" t="s">
        <v>683</v>
      </c>
      <c r="I6" s="760"/>
      <c r="J6" s="760"/>
      <c r="K6" s="760"/>
      <c r="L6" s="482"/>
      <c r="M6" s="761" t="s">
        <v>682</v>
      </c>
      <c r="N6" s="761"/>
      <c r="O6" s="761"/>
      <c r="P6" s="761"/>
      <c r="Q6" s="761"/>
      <c r="R6" s="761"/>
      <c r="S6" s="770"/>
      <c r="T6" s="485"/>
      <c r="U6" s="749" t="s">
        <v>681</v>
      </c>
      <c r="V6" s="749"/>
      <c r="W6" s="749"/>
      <c r="X6" s="749"/>
      <c r="Y6" s="749"/>
      <c r="Z6" s="749"/>
      <c r="AA6" s="742"/>
    </row>
    <row r="7" spans="1:27" ht="24">
      <c r="A7" s="766"/>
      <c r="B7" s="767"/>
      <c r="C7" s="769"/>
      <c r="D7" s="481"/>
      <c r="E7" s="458" t="s">
        <v>472</v>
      </c>
      <c r="F7" s="458" t="s">
        <v>679</v>
      </c>
      <c r="G7" s="460" t="s">
        <v>680</v>
      </c>
      <c r="H7" s="462"/>
      <c r="I7" s="458" t="s">
        <v>472</v>
      </c>
      <c r="J7" s="458" t="s">
        <v>679</v>
      </c>
      <c r="K7" s="460" t="s">
        <v>680</v>
      </c>
      <c r="L7" s="480"/>
      <c r="M7" s="458" t="s">
        <v>472</v>
      </c>
      <c r="N7" s="458" t="s">
        <v>679</v>
      </c>
      <c r="O7" s="458" t="s">
        <v>678</v>
      </c>
      <c r="P7" s="458" t="s">
        <v>677</v>
      </c>
      <c r="Q7" s="458" t="s">
        <v>676</v>
      </c>
      <c r="R7" s="458" t="s">
        <v>675</v>
      </c>
      <c r="S7" s="513" t="s">
        <v>674</v>
      </c>
      <c r="T7" s="512"/>
      <c r="U7" s="458" t="s">
        <v>472</v>
      </c>
      <c r="V7" s="458" t="s">
        <v>679</v>
      </c>
      <c r="W7" s="458" t="s">
        <v>678</v>
      </c>
      <c r="X7" s="458" t="s">
        <v>677</v>
      </c>
      <c r="Y7" s="458" t="s">
        <v>676</v>
      </c>
      <c r="Z7" s="458" t="s">
        <v>675</v>
      </c>
      <c r="AA7" s="458" t="s">
        <v>674</v>
      </c>
    </row>
    <row r="8" spans="1:27">
      <c r="A8" s="511">
        <v>1</v>
      </c>
      <c r="B8" s="510" t="s">
        <v>473</v>
      </c>
      <c r="C8" s="643">
        <v>341703133.0194</v>
      </c>
      <c r="D8" s="640">
        <v>283279112.93059999</v>
      </c>
      <c r="E8" s="640">
        <v>10978083.468599999</v>
      </c>
      <c r="F8" s="640">
        <v>0</v>
      </c>
      <c r="G8" s="640">
        <v>4229.6850000000004</v>
      </c>
      <c r="H8" s="640">
        <v>21247847.831500001</v>
      </c>
      <c r="I8" s="640">
        <v>7676676.9769000001</v>
      </c>
      <c r="J8" s="640">
        <v>2033857.9501</v>
      </c>
      <c r="K8" s="640">
        <v>0</v>
      </c>
      <c r="L8" s="640">
        <v>34868301.524699993</v>
      </c>
      <c r="M8" s="640">
        <v>97335.77</v>
      </c>
      <c r="N8" s="640">
        <v>1068399.3339</v>
      </c>
      <c r="O8" s="640">
        <v>8831660.3103999998</v>
      </c>
      <c r="P8" s="640">
        <v>1875983.0604000001</v>
      </c>
      <c r="Q8" s="640">
        <v>14722136.8542</v>
      </c>
      <c r="R8" s="640">
        <v>7109831.0399000002</v>
      </c>
      <c r="S8" s="644">
        <v>0</v>
      </c>
      <c r="T8" s="645">
        <v>2307870.7326000002</v>
      </c>
      <c r="U8" s="640">
        <v>0</v>
      </c>
      <c r="V8" s="640">
        <v>2307870.7326000002</v>
      </c>
      <c r="W8" s="640">
        <v>0</v>
      </c>
      <c r="X8" s="640">
        <v>0</v>
      </c>
      <c r="Y8" s="640">
        <v>0</v>
      </c>
      <c r="Z8" s="640">
        <v>0</v>
      </c>
      <c r="AA8" s="644">
        <v>0</v>
      </c>
    </row>
    <row r="9" spans="1:27">
      <c r="A9" s="503">
        <v>1.1000000000000001</v>
      </c>
      <c r="B9" s="509" t="s">
        <v>483</v>
      </c>
      <c r="C9" s="646">
        <v>267053732.06439999</v>
      </c>
      <c r="D9" s="640">
        <v>217104434.77559999</v>
      </c>
      <c r="E9" s="640">
        <v>9743908.2686000001</v>
      </c>
      <c r="F9" s="640">
        <v>0</v>
      </c>
      <c r="G9" s="640">
        <v>0</v>
      </c>
      <c r="H9" s="640">
        <v>16914169.411499999</v>
      </c>
      <c r="I9" s="640">
        <v>7242272.4468999999</v>
      </c>
      <c r="J9" s="640">
        <v>531254.99010000005</v>
      </c>
      <c r="K9" s="640">
        <v>0</v>
      </c>
      <c r="L9" s="640">
        <v>30727257.144700002</v>
      </c>
      <c r="M9" s="640">
        <v>0</v>
      </c>
      <c r="N9" s="640">
        <v>1013955.1538999998</v>
      </c>
      <c r="O9" s="640">
        <v>6906598.5504000001</v>
      </c>
      <c r="P9" s="640">
        <v>267353.0404</v>
      </c>
      <c r="Q9" s="640">
        <v>14668342.394200001</v>
      </c>
      <c r="R9" s="640">
        <v>7109831.0399000002</v>
      </c>
      <c r="S9" s="644">
        <v>0</v>
      </c>
      <c r="T9" s="645">
        <v>2307870.7326000002</v>
      </c>
      <c r="U9" s="640">
        <v>0</v>
      </c>
      <c r="V9" s="640">
        <v>2307870.7326000002</v>
      </c>
      <c r="W9" s="640">
        <v>0</v>
      </c>
      <c r="X9" s="640">
        <v>0</v>
      </c>
      <c r="Y9" s="640">
        <v>0</v>
      </c>
      <c r="Z9" s="640">
        <v>0</v>
      </c>
      <c r="AA9" s="644">
        <v>0</v>
      </c>
    </row>
    <row r="10" spans="1:27">
      <c r="A10" s="507" t="s">
        <v>14</v>
      </c>
      <c r="B10" s="508" t="s">
        <v>484</v>
      </c>
      <c r="C10" s="647">
        <v>195720066.42879999</v>
      </c>
      <c r="D10" s="640">
        <v>146509773.58019999</v>
      </c>
      <c r="E10" s="640">
        <v>1804802.4262999999</v>
      </c>
      <c r="F10" s="640">
        <v>0</v>
      </c>
      <c r="G10" s="640">
        <v>0</v>
      </c>
      <c r="H10" s="640">
        <v>16914169.411499999</v>
      </c>
      <c r="I10" s="640">
        <v>7242272.4468999999</v>
      </c>
      <c r="J10" s="640">
        <v>531254.99010000005</v>
      </c>
      <c r="K10" s="640">
        <v>0</v>
      </c>
      <c r="L10" s="640">
        <v>29988252.704500001</v>
      </c>
      <c r="M10" s="640">
        <v>0</v>
      </c>
      <c r="N10" s="640">
        <v>432012.71369999973</v>
      </c>
      <c r="O10" s="640">
        <v>6906598.5504000001</v>
      </c>
      <c r="P10" s="640">
        <v>267353.0404</v>
      </c>
      <c r="Q10" s="640">
        <v>14511280.394200001</v>
      </c>
      <c r="R10" s="640">
        <v>7109831.0399000002</v>
      </c>
      <c r="S10" s="644">
        <v>0</v>
      </c>
      <c r="T10" s="645">
        <v>2307870.7326000002</v>
      </c>
      <c r="U10" s="640">
        <v>0</v>
      </c>
      <c r="V10" s="640">
        <v>2307870.7326000002</v>
      </c>
      <c r="W10" s="640">
        <v>0</v>
      </c>
      <c r="X10" s="640">
        <v>0</v>
      </c>
      <c r="Y10" s="640">
        <v>0</v>
      </c>
      <c r="Z10" s="640">
        <v>0</v>
      </c>
      <c r="AA10" s="644">
        <v>0</v>
      </c>
    </row>
    <row r="11" spans="1:27">
      <c r="A11" s="505" t="s">
        <v>485</v>
      </c>
      <c r="B11" s="506" t="s">
        <v>486</v>
      </c>
      <c r="C11" s="648">
        <v>122606925.04899999</v>
      </c>
      <c r="D11" s="640">
        <v>92916676.471100003</v>
      </c>
      <c r="E11" s="640">
        <v>357787.18359999999</v>
      </c>
      <c r="F11" s="640">
        <v>0</v>
      </c>
      <c r="G11" s="640">
        <v>0</v>
      </c>
      <c r="H11" s="640">
        <v>16386578.420700001</v>
      </c>
      <c r="I11" s="640">
        <v>7242742.0669</v>
      </c>
      <c r="J11" s="640">
        <v>0</v>
      </c>
      <c r="K11" s="640">
        <v>0</v>
      </c>
      <c r="L11" s="640">
        <v>13303670.157199999</v>
      </c>
      <c r="M11" s="640">
        <v>0</v>
      </c>
      <c r="N11" s="640">
        <v>432012.71370000002</v>
      </c>
      <c r="O11" s="640">
        <v>4569295.5197999999</v>
      </c>
      <c r="P11" s="640">
        <v>0</v>
      </c>
      <c r="Q11" s="640">
        <v>5703953.1141999997</v>
      </c>
      <c r="R11" s="640">
        <v>2460484.6923000002</v>
      </c>
      <c r="S11" s="644">
        <v>0</v>
      </c>
      <c r="T11" s="645">
        <v>0</v>
      </c>
      <c r="U11" s="640">
        <v>0</v>
      </c>
      <c r="V11" s="640">
        <v>0</v>
      </c>
      <c r="W11" s="640">
        <v>0</v>
      </c>
      <c r="X11" s="640">
        <v>0</v>
      </c>
      <c r="Y11" s="640">
        <v>0</v>
      </c>
      <c r="Z11" s="640">
        <v>0</v>
      </c>
      <c r="AA11" s="644">
        <v>0</v>
      </c>
    </row>
    <row r="12" spans="1:27">
      <c r="A12" s="505" t="s">
        <v>487</v>
      </c>
      <c r="B12" s="506" t="s">
        <v>488</v>
      </c>
      <c r="C12" s="648">
        <v>15642647.069599999</v>
      </c>
      <c r="D12" s="640">
        <v>8868029.6162</v>
      </c>
      <c r="E12" s="640">
        <v>225390.2525</v>
      </c>
      <c r="F12" s="640">
        <v>0</v>
      </c>
      <c r="G12" s="640">
        <v>0</v>
      </c>
      <c r="H12" s="640">
        <v>0</v>
      </c>
      <c r="I12" s="640">
        <v>0</v>
      </c>
      <c r="J12" s="640">
        <v>0</v>
      </c>
      <c r="K12" s="640">
        <v>0</v>
      </c>
      <c r="L12" s="640">
        <v>6774617.4534</v>
      </c>
      <c r="M12" s="640">
        <v>0</v>
      </c>
      <c r="N12" s="640">
        <v>0</v>
      </c>
      <c r="O12" s="640">
        <v>2346380.1924999999</v>
      </c>
      <c r="P12" s="640">
        <v>0</v>
      </c>
      <c r="Q12" s="640">
        <v>4428237.2609000001</v>
      </c>
      <c r="R12" s="640">
        <v>0</v>
      </c>
      <c r="S12" s="644">
        <v>0</v>
      </c>
      <c r="T12" s="645">
        <v>0</v>
      </c>
      <c r="U12" s="640">
        <v>0</v>
      </c>
      <c r="V12" s="640">
        <v>0</v>
      </c>
      <c r="W12" s="640">
        <v>0</v>
      </c>
      <c r="X12" s="640">
        <v>0</v>
      </c>
      <c r="Y12" s="640">
        <v>0</v>
      </c>
      <c r="Z12" s="640">
        <v>0</v>
      </c>
      <c r="AA12" s="644">
        <v>0</v>
      </c>
    </row>
    <row r="13" spans="1:27">
      <c r="A13" s="505" t="s">
        <v>489</v>
      </c>
      <c r="B13" s="506" t="s">
        <v>490</v>
      </c>
      <c r="C13" s="648">
        <v>11989331.353</v>
      </c>
      <c r="D13" s="640">
        <v>2678694.0003</v>
      </c>
      <c r="E13" s="640">
        <v>1224063.5608999999</v>
      </c>
      <c r="F13" s="640">
        <v>0</v>
      </c>
      <c r="G13" s="640">
        <v>0</v>
      </c>
      <c r="H13" s="640">
        <v>0</v>
      </c>
      <c r="I13" s="640">
        <v>0</v>
      </c>
      <c r="J13" s="640">
        <v>0</v>
      </c>
      <c r="K13" s="640">
        <v>0</v>
      </c>
      <c r="L13" s="640">
        <v>9310637.3527000006</v>
      </c>
      <c r="M13" s="640">
        <v>0</v>
      </c>
      <c r="N13" s="640">
        <v>0</v>
      </c>
      <c r="O13" s="640">
        <v>0</v>
      </c>
      <c r="P13" s="640">
        <v>271699.10110000003</v>
      </c>
      <c r="Q13" s="640">
        <v>4382265.8891000003</v>
      </c>
      <c r="R13" s="640">
        <v>4656672.3624999998</v>
      </c>
      <c r="S13" s="644">
        <v>0</v>
      </c>
      <c r="T13" s="645">
        <v>0</v>
      </c>
      <c r="U13" s="640">
        <v>0</v>
      </c>
      <c r="V13" s="640">
        <v>0</v>
      </c>
      <c r="W13" s="640">
        <v>0</v>
      </c>
      <c r="X13" s="640">
        <v>0</v>
      </c>
      <c r="Y13" s="640">
        <v>0</v>
      </c>
      <c r="Z13" s="640">
        <v>0</v>
      </c>
      <c r="AA13" s="644">
        <v>0</v>
      </c>
    </row>
    <row r="14" spans="1:27">
      <c r="A14" s="505" t="s">
        <v>491</v>
      </c>
      <c r="B14" s="506" t="s">
        <v>492</v>
      </c>
      <c r="C14" s="648">
        <v>45749211.652199998</v>
      </c>
      <c r="D14" s="640">
        <v>42283439.609099999</v>
      </c>
      <c r="E14" s="640">
        <v>0</v>
      </c>
      <c r="F14" s="640">
        <v>0</v>
      </c>
      <c r="G14" s="640">
        <v>0</v>
      </c>
      <c r="H14" s="640">
        <v>531254.99010000005</v>
      </c>
      <c r="I14" s="640">
        <v>0</v>
      </c>
      <c r="J14" s="640">
        <v>531254.99010000005</v>
      </c>
      <c r="K14" s="640">
        <v>0</v>
      </c>
      <c r="L14" s="640">
        <v>626646.32039999962</v>
      </c>
      <c r="M14" s="640">
        <v>0</v>
      </c>
      <c r="N14" s="640">
        <v>0</v>
      </c>
      <c r="O14" s="640">
        <v>0</v>
      </c>
      <c r="P14" s="640">
        <v>0</v>
      </c>
      <c r="Q14" s="640">
        <v>0</v>
      </c>
      <c r="R14" s="640">
        <v>0</v>
      </c>
      <c r="S14" s="644">
        <v>0</v>
      </c>
      <c r="T14" s="645">
        <v>2307870.7326000002</v>
      </c>
      <c r="U14" s="640">
        <v>0</v>
      </c>
      <c r="V14" s="640">
        <v>2307870.7326000002</v>
      </c>
      <c r="W14" s="640">
        <v>0</v>
      </c>
      <c r="X14" s="640">
        <v>0</v>
      </c>
      <c r="Y14" s="640">
        <v>0</v>
      </c>
      <c r="Z14" s="640">
        <v>0</v>
      </c>
      <c r="AA14" s="644">
        <v>0</v>
      </c>
    </row>
    <row r="15" spans="1:27">
      <c r="A15" s="504">
        <v>1.2</v>
      </c>
      <c r="B15" s="502" t="s">
        <v>686</v>
      </c>
      <c r="C15" s="646">
        <v>10678975.770199999</v>
      </c>
      <c r="D15" s="640">
        <v>1877119.8944999999</v>
      </c>
      <c r="E15" s="640">
        <v>113441.18180000001</v>
      </c>
      <c r="F15" s="640">
        <v>0</v>
      </c>
      <c r="G15" s="640">
        <v>0</v>
      </c>
      <c r="H15" s="640">
        <v>87361.098499999993</v>
      </c>
      <c r="I15" s="640">
        <v>26365.973399999999</v>
      </c>
      <c r="J15" s="640">
        <v>6459.6805000000004</v>
      </c>
      <c r="K15" s="640">
        <v>0</v>
      </c>
      <c r="L15" s="640">
        <v>7288903.4149000002</v>
      </c>
      <c r="M15" s="640">
        <v>0</v>
      </c>
      <c r="N15" s="640">
        <v>355455.74849999999</v>
      </c>
      <c r="O15" s="640">
        <v>1196329.7450000001</v>
      </c>
      <c r="P15" s="640">
        <v>81558.299799999993</v>
      </c>
      <c r="Q15" s="640">
        <v>3998209.696</v>
      </c>
      <c r="R15" s="640">
        <v>1348802.7431000001</v>
      </c>
      <c r="S15" s="644">
        <v>0</v>
      </c>
      <c r="T15" s="645">
        <v>1425591.3622999999</v>
      </c>
      <c r="U15" s="640">
        <v>0</v>
      </c>
      <c r="V15" s="640">
        <v>1425591.3622999999</v>
      </c>
      <c r="W15" s="640">
        <v>0</v>
      </c>
      <c r="X15" s="640">
        <v>0</v>
      </c>
      <c r="Y15" s="640">
        <v>0</v>
      </c>
      <c r="Z15" s="640">
        <v>0</v>
      </c>
      <c r="AA15" s="644">
        <v>0</v>
      </c>
    </row>
    <row r="16" spans="1:27">
      <c r="A16" s="503">
        <v>1.3</v>
      </c>
      <c r="B16" s="502" t="s">
        <v>531</v>
      </c>
      <c r="C16" s="649"/>
      <c r="D16" s="650"/>
      <c r="E16" s="650"/>
      <c r="F16" s="650"/>
      <c r="G16" s="650"/>
      <c r="H16" s="650"/>
      <c r="I16" s="650"/>
      <c r="J16" s="650"/>
      <c r="K16" s="650"/>
      <c r="L16" s="650"/>
      <c r="M16" s="650"/>
      <c r="N16" s="650"/>
      <c r="O16" s="650"/>
      <c r="P16" s="650"/>
      <c r="Q16" s="650"/>
      <c r="R16" s="650"/>
      <c r="S16" s="651"/>
      <c r="T16" s="652"/>
      <c r="U16" s="650"/>
      <c r="V16" s="650"/>
      <c r="W16" s="650"/>
      <c r="X16" s="650"/>
      <c r="Y16" s="650"/>
      <c r="Z16" s="650"/>
      <c r="AA16" s="651"/>
    </row>
    <row r="17" spans="1:27">
      <c r="A17" s="499" t="s">
        <v>493</v>
      </c>
      <c r="B17" s="501" t="s">
        <v>494</v>
      </c>
      <c r="C17" s="653">
        <v>189794151.83559999</v>
      </c>
      <c r="D17" s="640">
        <v>141309501.99309999</v>
      </c>
      <c r="E17" s="640">
        <v>7104700.9313000003</v>
      </c>
      <c r="F17" s="640">
        <v>0</v>
      </c>
      <c r="G17" s="640">
        <v>0</v>
      </c>
      <c r="H17" s="640">
        <v>16258498.5942</v>
      </c>
      <c r="I17" s="640">
        <v>7129919.0335999997</v>
      </c>
      <c r="J17" s="640">
        <v>2.6200000000000001E-2</v>
      </c>
      <c r="K17" s="640">
        <v>0</v>
      </c>
      <c r="L17" s="640">
        <v>27482620.4727</v>
      </c>
      <c r="M17" s="640">
        <v>0</v>
      </c>
      <c r="N17" s="640">
        <v>422949.61590000009</v>
      </c>
      <c r="O17" s="640">
        <v>6678347.3258999996</v>
      </c>
      <c r="P17" s="640">
        <v>259657.11480000001</v>
      </c>
      <c r="Q17" s="640">
        <v>13325358.2283</v>
      </c>
      <c r="R17" s="640">
        <v>6048737.3459999999</v>
      </c>
      <c r="S17" s="644">
        <v>0</v>
      </c>
      <c r="T17" s="645">
        <v>2128192.7176999999</v>
      </c>
      <c r="U17" s="640">
        <v>0</v>
      </c>
      <c r="V17" s="640">
        <v>2128192.7176999999</v>
      </c>
      <c r="W17" s="640">
        <v>0</v>
      </c>
      <c r="X17" s="640">
        <v>0</v>
      </c>
      <c r="Y17" s="640">
        <v>0</v>
      </c>
      <c r="Z17" s="640">
        <v>0</v>
      </c>
      <c r="AA17" s="644">
        <v>0</v>
      </c>
    </row>
    <row r="18" spans="1:27">
      <c r="A18" s="497" t="s">
        <v>495</v>
      </c>
      <c r="B18" s="498" t="s">
        <v>496</v>
      </c>
      <c r="C18" s="654">
        <v>183900076.73789999</v>
      </c>
      <c r="D18" s="640">
        <v>135415426.89539999</v>
      </c>
      <c r="E18" s="640">
        <v>1804802.4262999999</v>
      </c>
      <c r="F18" s="640">
        <v>0</v>
      </c>
      <c r="G18" s="640">
        <v>0</v>
      </c>
      <c r="H18" s="640">
        <v>16258498.5942</v>
      </c>
      <c r="I18" s="640">
        <v>7129919.0335999997</v>
      </c>
      <c r="J18" s="640">
        <v>2.6200000000000001E-2</v>
      </c>
      <c r="K18" s="640">
        <v>0</v>
      </c>
      <c r="L18" s="640">
        <v>27482620.4727</v>
      </c>
      <c r="M18" s="640">
        <v>0</v>
      </c>
      <c r="N18" s="640">
        <v>422949.61590000009</v>
      </c>
      <c r="O18" s="640">
        <v>6678347.3258999996</v>
      </c>
      <c r="P18" s="640">
        <v>259657.11480000001</v>
      </c>
      <c r="Q18" s="640">
        <v>13325358.2283</v>
      </c>
      <c r="R18" s="640">
        <v>6048737.3459999999</v>
      </c>
      <c r="S18" s="644">
        <v>0</v>
      </c>
      <c r="T18" s="645">
        <v>2128192.7176999999</v>
      </c>
      <c r="U18" s="640">
        <v>0</v>
      </c>
      <c r="V18" s="640">
        <v>2128192.7176999999</v>
      </c>
      <c r="W18" s="640">
        <v>0</v>
      </c>
      <c r="X18" s="640">
        <v>0</v>
      </c>
      <c r="Y18" s="640">
        <v>0</v>
      </c>
      <c r="Z18" s="640">
        <v>0</v>
      </c>
      <c r="AA18" s="644">
        <v>0</v>
      </c>
    </row>
    <row r="19" spans="1:27">
      <c r="A19" s="499" t="s">
        <v>497</v>
      </c>
      <c r="B19" s="500" t="s">
        <v>498</v>
      </c>
      <c r="C19" s="655">
        <v>228523018.19870001</v>
      </c>
      <c r="D19" s="640">
        <v>175840157.65329999</v>
      </c>
      <c r="E19" s="640">
        <v>423114.49310000002</v>
      </c>
      <c r="F19" s="640">
        <v>0</v>
      </c>
      <c r="G19" s="640">
        <v>0</v>
      </c>
      <c r="H19" s="640">
        <v>31889952.915800001</v>
      </c>
      <c r="I19" s="640">
        <v>8983017.4630999994</v>
      </c>
      <c r="J19" s="640">
        <v>0</v>
      </c>
      <c r="K19" s="640">
        <v>0</v>
      </c>
      <c r="L19" s="640">
        <v>20792907.6296</v>
      </c>
      <c r="M19" s="640">
        <v>0</v>
      </c>
      <c r="N19" s="640">
        <v>424009.35759999999</v>
      </c>
      <c r="O19" s="640">
        <v>9703033.8256999999</v>
      </c>
      <c r="P19" s="640">
        <v>20701.553500000002</v>
      </c>
      <c r="Q19" s="640">
        <v>8658596.1612999998</v>
      </c>
      <c r="R19" s="640">
        <v>1708944.8044</v>
      </c>
      <c r="S19" s="644">
        <v>0</v>
      </c>
      <c r="T19" s="645">
        <v>0</v>
      </c>
      <c r="U19" s="640">
        <v>0</v>
      </c>
      <c r="V19" s="640">
        <v>0</v>
      </c>
      <c r="W19" s="640">
        <v>0</v>
      </c>
      <c r="X19" s="640">
        <v>0</v>
      </c>
      <c r="Y19" s="640">
        <v>0</v>
      </c>
      <c r="Z19" s="640">
        <v>0</v>
      </c>
      <c r="AA19" s="644">
        <v>0</v>
      </c>
    </row>
    <row r="20" spans="1:27">
      <c r="A20" s="497" t="s">
        <v>499</v>
      </c>
      <c r="B20" s="498" t="s">
        <v>496</v>
      </c>
      <c r="C20" s="654">
        <v>201982468.3466</v>
      </c>
      <c r="D20" s="640">
        <v>149832560.57010001</v>
      </c>
      <c r="E20" s="640">
        <v>423114.49310000002</v>
      </c>
      <c r="F20" s="640">
        <v>0</v>
      </c>
      <c r="G20" s="640">
        <v>0</v>
      </c>
      <c r="H20" s="640">
        <v>31795713.098099999</v>
      </c>
      <c r="I20" s="640">
        <v>8983017.4630999994</v>
      </c>
      <c r="J20" s="640">
        <v>0</v>
      </c>
      <c r="K20" s="640">
        <v>0</v>
      </c>
      <c r="L20" s="640">
        <v>20354194.678399999</v>
      </c>
      <c r="M20" s="640">
        <v>0</v>
      </c>
      <c r="N20" s="640">
        <v>362740.19699999999</v>
      </c>
      <c r="O20" s="640">
        <v>9516013.8794</v>
      </c>
      <c r="P20" s="640">
        <v>20701.553500000002</v>
      </c>
      <c r="Q20" s="640">
        <v>8658596.1612999998</v>
      </c>
      <c r="R20" s="640">
        <v>1708944.8044</v>
      </c>
      <c r="S20" s="644">
        <v>0</v>
      </c>
      <c r="T20" s="645">
        <v>0</v>
      </c>
      <c r="U20" s="640">
        <v>0</v>
      </c>
      <c r="V20" s="640">
        <v>0</v>
      </c>
      <c r="W20" s="640">
        <v>0</v>
      </c>
      <c r="X20" s="640">
        <v>0</v>
      </c>
      <c r="Y20" s="640">
        <v>0</v>
      </c>
      <c r="Z20" s="640">
        <v>0</v>
      </c>
      <c r="AA20" s="644">
        <v>0</v>
      </c>
    </row>
    <row r="21" spans="1:27">
      <c r="A21" s="496">
        <v>1.4</v>
      </c>
      <c r="B21" s="495" t="s">
        <v>500</v>
      </c>
      <c r="C21" s="494"/>
      <c r="D21" s="450"/>
      <c r="E21" s="450"/>
      <c r="F21" s="450"/>
      <c r="G21" s="450"/>
      <c r="H21" s="450"/>
      <c r="I21" s="450"/>
      <c r="J21" s="450"/>
      <c r="K21" s="450"/>
      <c r="L21" s="450"/>
      <c r="M21" s="450"/>
      <c r="N21" s="450"/>
      <c r="O21" s="450"/>
      <c r="P21" s="450"/>
      <c r="Q21" s="450"/>
      <c r="R21" s="450"/>
      <c r="S21" s="492"/>
      <c r="T21" s="493"/>
      <c r="U21" s="450"/>
      <c r="V21" s="450"/>
      <c r="W21" s="450"/>
      <c r="X21" s="450"/>
      <c r="Y21" s="450"/>
      <c r="Z21" s="450"/>
      <c r="AA21" s="492"/>
    </row>
    <row r="22" spans="1:27" ht="12.6" thickBot="1">
      <c r="A22" s="491">
        <v>1.5</v>
      </c>
      <c r="B22" s="490" t="s">
        <v>501</v>
      </c>
      <c r="C22" s="489"/>
      <c r="D22" s="487"/>
      <c r="E22" s="487"/>
      <c r="F22" s="487"/>
      <c r="G22" s="487"/>
      <c r="H22" s="487"/>
      <c r="I22" s="487"/>
      <c r="J22" s="487"/>
      <c r="K22" s="487"/>
      <c r="L22" s="487"/>
      <c r="M22" s="487"/>
      <c r="N22" s="487"/>
      <c r="O22" s="487"/>
      <c r="P22" s="487"/>
      <c r="Q22" s="487"/>
      <c r="R22" s="487"/>
      <c r="S22" s="486"/>
      <c r="T22" s="488"/>
      <c r="U22" s="487"/>
      <c r="V22" s="487"/>
      <c r="W22" s="487"/>
      <c r="X22" s="487"/>
      <c r="Y22" s="487"/>
      <c r="Z22" s="487"/>
      <c r="AA22" s="48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scale="14" orientation="portrait" r:id="rId1"/>
  <headerFooter>
    <oddFooter>&amp;C_x000D_&amp;1#&amp;"Calibri"&amp;10&amp;K000000 C0 - PUBLIC</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heetViews>
  <sheetFormatPr defaultColWidth="9.21875" defaultRowHeight="12"/>
  <cols>
    <col min="1" max="1" width="11.77734375" style="461" bestFit="1" customWidth="1"/>
    <col min="2" max="2" width="93.44140625" style="461" customWidth="1"/>
    <col min="3" max="3" width="14.6640625" style="461" customWidth="1"/>
    <col min="4" max="5" width="16.109375" style="461" customWidth="1"/>
    <col min="6" max="6" width="16.109375" style="479" customWidth="1"/>
    <col min="7" max="7" width="25.21875" style="479" customWidth="1"/>
    <col min="8" max="8" width="16.109375" style="461" customWidth="1"/>
    <col min="9" max="11" width="16.109375" style="479" customWidth="1"/>
    <col min="12" max="12" width="26.21875" style="479" customWidth="1"/>
    <col min="13" max="16384" width="9.21875" style="461"/>
  </cols>
  <sheetData>
    <row r="1" spans="1:12" ht="13.8">
      <c r="A1" s="364" t="s">
        <v>30</v>
      </c>
      <c r="B1" s="447" t="str">
        <f>'Info '!C2</f>
        <v>JSC PASHA Bank Georgia</v>
      </c>
      <c r="F1" s="461"/>
      <c r="G1" s="461"/>
      <c r="I1" s="461"/>
      <c r="J1" s="461"/>
      <c r="K1" s="461"/>
      <c r="L1" s="461"/>
    </row>
    <row r="2" spans="1:12">
      <c r="A2" s="364" t="s">
        <v>31</v>
      </c>
      <c r="B2" s="446">
        <f>'1. key ratios '!B2</f>
        <v>45107</v>
      </c>
      <c r="F2" s="461"/>
      <c r="G2" s="461"/>
      <c r="I2" s="461"/>
      <c r="J2" s="461"/>
      <c r="K2" s="461"/>
      <c r="L2" s="461"/>
    </row>
    <row r="3" spans="1:12">
      <c r="A3" s="365" t="s">
        <v>502</v>
      </c>
      <c r="F3" s="461"/>
      <c r="G3" s="461"/>
      <c r="I3" s="461"/>
      <c r="J3" s="461"/>
      <c r="K3" s="461"/>
      <c r="L3" s="461"/>
    </row>
    <row r="4" spans="1:12">
      <c r="F4" s="461"/>
      <c r="G4" s="461"/>
      <c r="I4" s="461"/>
      <c r="J4" s="461"/>
      <c r="K4" s="461"/>
      <c r="L4" s="461"/>
    </row>
    <row r="5" spans="1:12" ht="37.5" customHeight="1">
      <c r="A5" s="728" t="s">
        <v>519</v>
      </c>
      <c r="B5" s="729"/>
      <c r="C5" s="774" t="s">
        <v>503</v>
      </c>
      <c r="D5" s="775"/>
      <c r="E5" s="775"/>
      <c r="F5" s="775"/>
      <c r="G5" s="775"/>
      <c r="H5" s="774" t="s">
        <v>663</v>
      </c>
      <c r="I5" s="776"/>
      <c r="J5" s="776"/>
      <c r="K5" s="776"/>
      <c r="L5" s="777"/>
    </row>
    <row r="6" spans="1:12" ht="39.450000000000003" customHeight="1">
      <c r="A6" s="732"/>
      <c r="B6" s="733"/>
      <c r="C6" s="367"/>
      <c r="D6" s="459" t="s">
        <v>684</v>
      </c>
      <c r="E6" s="459" t="s">
        <v>683</v>
      </c>
      <c r="F6" s="459" t="s">
        <v>682</v>
      </c>
      <c r="G6" s="459" t="s">
        <v>681</v>
      </c>
      <c r="H6" s="480"/>
      <c r="I6" s="459" t="s">
        <v>684</v>
      </c>
      <c r="J6" s="459" t="s">
        <v>683</v>
      </c>
      <c r="K6" s="459" t="s">
        <v>682</v>
      </c>
      <c r="L6" s="459" t="s">
        <v>681</v>
      </c>
    </row>
    <row r="7" spans="1:12">
      <c r="A7" s="450">
        <v>1</v>
      </c>
      <c r="B7" s="465" t="s">
        <v>522</v>
      </c>
      <c r="C7" s="656">
        <v>7695200.4299999997</v>
      </c>
      <c r="D7" s="640">
        <v>6969477.5099999998</v>
      </c>
      <c r="E7" s="640">
        <v>258238.69</v>
      </c>
      <c r="F7" s="657">
        <v>467484.23</v>
      </c>
      <c r="G7" s="657">
        <v>0</v>
      </c>
      <c r="H7" s="640">
        <v>786636.15509999997</v>
      </c>
      <c r="I7" s="657">
        <v>274580.61839999998</v>
      </c>
      <c r="J7" s="657">
        <v>41220.126700000001</v>
      </c>
      <c r="K7" s="657">
        <v>470835.41</v>
      </c>
      <c r="L7" s="657">
        <v>0</v>
      </c>
    </row>
    <row r="8" spans="1:12">
      <c r="A8" s="450">
        <v>2</v>
      </c>
      <c r="B8" s="465" t="s">
        <v>435</v>
      </c>
      <c r="C8" s="656">
        <v>61555439.693099998</v>
      </c>
      <c r="D8" s="640">
        <v>61192692.893100001</v>
      </c>
      <c r="E8" s="640">
        <v>80861.66</v>
      </c>
      <c r="F8" s="657">
        <v>281885.14</v>
      </c>
      <c r="G8" s="657">
        <v>0</v>
      </c>
      <c r="H8" s="640">
        <v>1552194.8160000001</v>
      </c>
      <c r="I8" s="657">
        <v>1258577.1813999999</v>
      </c>
      <c r="J8" s="657">
        <v>11395.794599999999</v>
      </c>
      <c r="K8" s="657">
        <v>282221.84000000003</v>
      </c>
      <c r="L8" s="657">
        <v>0</v>
      </c>
    </row>
    <row r="9" spans="1:12">
      <c r="A9" s="450">
        <v>3</v>
      </c>
      <c r="B9" s="465" t="s">
        <v>436</v>
      </c>
      <c r="C9" s="656">
        <v>24313.7</v>
      </c>
      <c r="D9" s="640">
        <v>24313.7</v>
      </c>
      <c r="E9" s="640">
        <v>0</v>
      </c>
      <c r="F9" s="658">
        <v>0</v>
      </c>
      <c r="G9" s="658">
        <v>0</v>
      </c>
      <c r="H9" s="640">
        <v>1039.788</v>
      </c>
      <c r="I9" s="658">
        <v>1039.788</v>
      </c>
      <c r="J9" s="658">
        <v>0</v>
      </c>
      <c r="K9" s="658">
        <v>0</v>
      </c>
      <c r="L9" s="658">
        <v>0</v>
      </c>
    </row>
    <row r="10" spans="1:12">
      <c r="A10" s="450">
        <v>4</v>
      </c>
      <c r="B10" s="465" t="s">
        <v>523</v>
      </c>
      <c r="C10" s="656">
        <v>29097218.120999999</v>
      </c>
      <c r="D10" s="640">
        <v>17127986.072700001</v>
      </c>
      <c r="E10" s="640">
        <v>8793651.8870000001</v>
      </c>
      <c r="F10" s="658">
        <v>3175580.1612999998</v>
      </c>
      <c r="G10" s="658">
        <v>0</v>
      </c>
      <c r="H10" s="640">
        <v>408039.56439999997</v>
      </c>
      <c r="I10" s="658">
        <v>66300.468999999997</v>
      </c>
      <c r="J10" s="658">
        <v>33247.438099999999</v>
      </c>
      <c r="K10" s="658">
        <v>308491.65730000002</v>
      </c>
      <c r="L10" s="658">
        <v>0</v>
      </c>
    </row>
    <row r="11" spans="1:12">
      <c r="A11" s="450">
        <v>5</v>
      </c>
      <c r="B11" s="465" t="s">
        <v>437</v>
      </c>
      <c r="C11" s="656">
        <v>44142342.3147</v>
      </c>
      <c r="D11" s="640">
        <v>43301312.214199997</v>
      </c>
      <c r="E11" s="640">
        <v>841030.10049999994</v>
      </c>
      <c r="F11" s="658">
        <v>0</v>
      </c>
      <c r="G11" s="658">
        <v>0</v>
      </c>
      <c r="H11" s="640">
        <v>87888.012400000007</v>
      </c>
      <c r="I11" s="658">
        <v>87888.012400000007</v>
      </c>
      <c r="J11" s="658">
        <v>0</v>
      </c>
      <c r="K11" s="658">
        <v>0</v>
      </c>
      <c r="L11" s="658">
        <v>0</v>
      </c>
    </row>
    <row r="12" spans="1:12">
      <c r="A12" s="450">
        <v>6</v>
      </c>
      <c r="B12" s="465" t="s">
        <v>438</v>
      </c>
      <c r="C12" s="656">
        <v>2484007.5502999998</v>
      </c>
      <c r="D12" s="640">
        <v>1721346.4601</v>
      </c>
      <c r="E12" s="640">
        <v>59237.46</v>
      </c>
      <c r="F12" s="658">
        <v>703423.63020000001</v>
      </c>
      <c r="G12" s="658">
        <v>0</v>
      </c>
      <c r="H12" s="640">
        <v>481914.80369999999</v>
      </c>
      <c r="I12" s="658">
        <v>35592.232300000003</v>
      </c>
      <c r="J12" s="658">
        <v>11500.5645</v>
      </c>
      <c r="K12" s="658">
        <v>434822.00689999998</v>
      </c>
      <c r="L12" s="658">
        <v>0</v>
      </c>
    </row>
    <row r="13" spans="1:12">
      <c r="A13" s="450">
        <v>7</v>
      </c>
      <c r="B13" s="465" t="s">
        <v>439</v>
      </c>
      <c r="C13" s="656">
        <v>601721.94850000006</v>
      </c>
      <c r="D13" s="640">
        <v>567273.07999999996</v>
      </c>
      <c r="E13" s="640">
        <v>16366.15</v>
      </c>
      <c r="F13" s="658">
        <v>18082.718499999999</v>
      </c>
      <c r="G13" s="658">
        <v>0</v>
      </c>
      <c r="H13" s="640">
        <v>47657.486599999997</v>
      </c>
      <c r="I13" s="658">
        <v>24311.750899999999</v>
      </c>
      <c r="J13" s="658">
        <v>2137.4857000000002</v>
      </c>
      <c r="K13" s="658">
        <v>21208.25</v>
      </c>
      <c r="L13" s="658">
        <v>0</v>
      </c>
    </row>
    <row r="14" spans="1:12">
      <c r="A14" s="450">
        <v>8</v>
      </c>
      <c r="B14" s="465" t="s">
        <v>440</v>
      </c>
      <c r="C14" s="656">
        <v>7856325.9156999998</v>
      </c>
      <c r="D14" s="640">
        <v>6147424.1671000002</v>
      </c>
      <c r="E14" s="640">
        <v>5219.29</v>
      </c>
      <c r="F14" s="658">
        <v>1703682.4586</v>
      </c>
      <c r="G14" s="658">
        <v>0</v>
      </c>
      <c r="H14" s="640">
        <v>262655.8297</v>
      </c>
      <c r="I14" s="658">
        <v>38987.516900000002</v>
      </c>
      <c r="J14" s="658">
        <v>527.75980000000004</v>
      </c>
      <c r="K14" s="658">
        <v>223140.55300000001</v>
      </c>
      <c r="L14" s="658">
        <v>0</v>
      </c>
    </row>
    <row r="15" spans="1:12">
      <c r="A15" s="450">
        <v>9</v>
      </c>
      <c r="B15" s="465" t="s">
        <v>441</v>
      </c>
      <c r="C15" s="656">
        <v>1225279.7061000001</v>
      </c>
      <c r="D15" s="640">
        <v>541920.23880000005</v>
      </c>
      <c r="E15" s="640">
        <v>537932.78009999997</v>
      </c>
      <c r="F15" s="658">
        <v>145426.68719999999</v>
      </c>
      <c r="G15" s="658">
        <v>0</v>
      </c>
      <c r="H15" s="640">
        <v>44054.342199999999</v>
      </c>
      <c r="I15" s="658">
        <v>8121.4070000000002</v>
      </c>
      <c r="J15" s="658">
        <v>7661.0859</v>
      </c>
      <c r="K15" s="658">
        <v>28271.849300000002</v>
      </c>
      <c r="L15" s="658">
        <v>0</v>
      </c>
    </row>
    <row r="16" spans="1:12">
      <c r="A16" s="450">
        <v>10</v>
      </c>
      <c r="B16" s="465" t="s">
        <v>442</v>
      </c>
      <c r="C16" s="656">
        <v>343404.32370000001</v>
      </c>
      <c r="D16" s="640">
        <v>343404.32370000001</v>
      </c>
      <c r="E16" s="640">
        <v>0</v>
      </c>
      <c r="F16" s="658">
        <v>0</v>
      </c>
      <c r="G16" s="658">
        <v>0</v>
      </c>
      <c r="H16" s="640">
        <v>1630.7692999999999</v>
      </c>
      <c r="I16" s="658">
        <v>1630.7692999999999</v>
      </c>
      <c r="J16" s="658">
        <v>0</v>
      </c>
      <c r="K16" s="658">
        <v>0</v>
      </c>
      <c r="L16" s="658">
        <v>0</v>
      </c>
    </row>
    <row r="17" spans="1:12">
      <c r="A17" s="450">
        <v>11</v>
      </c>
      <c r="B17" s="465" t="s">
        <v>443</v>
      </c>
      <c r="C17" s="656">
        <v>11437757.424000001</v>
      </c>
      <c r="D17" s="640">
        <v>11435718.573999999</v>
      </c>
      <c r="E17" s="640">
        <v>2038.85</v>
      </c>
      <c r="F17" s="658">
        <v>0</v>
      </c>
      <c r="G17" s="658">
        <v>0</v>
      </c>
      <c r="H17" s="640">
        <v>116767.2078</v>
      </c>
      <c r="I17" s="658">
        <v>116511.62270000001</v>
      </c>
      <c r="J17" s="658">
        <v>255.58510000000001</v>
      </c>
      <c r="K17" s="658">
        <v>0</v>
      </c>
      <c r="L17" s="658">
        <v>0</v>
      </c>
    </row>
    <row r="18" spans="1:12">
      <c r="A18" s="450">
        <v>12</v>
      </c>
      <c r="B18" s="465" t="s">
        <v>444</v>
      </c>
      <c r="C18" s="656">
        <v>7593462.2236000001</v>
      </c>
      <c r="D18" s="640">
        <v>6937948.8235999998</v>
      </c>
      <c r="E18" s="640">
        <v>338828.6</v>
      </c>
      <c r="F18" s="658">
        <v>316684.79999999999</v>
      </c>
      <c r="G18" s="658">
        <v>0</v>
      </c>
      <c r="H18" s="640">
        <v>646001.74010000005</v>
      </c>
      <c r="I18" s="658">
        <v>264264.30660000001</v>
      </c>
      <c r="J18" s="658">
        <v>63646.443500000001</v>
      </c>
      <c r="K18" s="658">
        <v>318090.99</v>
      </c>
      <c r="L18" s="658">
        <v>0</v>
      </c>
    </row>
    <row r="19" spans="1:12">
      <c r="A19" s="450">
        <v>13</v>
      </c>
      <c r="B19" s="465" t="s">
        <v>445</v>
      </c>
      <c r="C19" s="656">
        <v>5314631.3573000003</v>
      </c>
      <c r="D19" s="640">
        <v>4715080.4016000004</v>
      </c>
      <c r="E19" s="640">
        <v>28862.84</v>
      </c>
      <c r="F19" s="658">
        <v>570688.11569999997</v>
      </c>
      <c r="G19" s="658">
        <v>0</v>
      </c>
      <c r="H19" s="640">
        <v>374626.53320000001</v>
      </c>
      <c r="I19" s="658">
        <v>85324.031300000002</v>
      </c>
      <c r="J19" s="658">
        <v>6555.0446000000002</v>
      </c>
      <c r="K19" s="658">
        <v>282747.45730000001</v>
      </c>
      <c r="L19" s="658">
        <v>0</v>
      </c>
    </row>
    <row r="20" spans="1:12">
      <c r="A20" s="450">
        <v>14</v>
      </c>
      <c r="B20" s="465" t="s">
        <v>446</v>
      </c>
      <c r="C20" s="656">
        <v>28063927.202599999</v>
      </c>
      <c r="D20" s="640">
        <v>8654890.1033999994</v>
      </c>
      <c r="E20" s="640">
        <v>5962148.2067</v>
      </c>
      <c r="F20" s="658">
        <v>13446888.8925</v>
      </c>
      <c r="G20" s="658">
        <v>0</v>
      </c>
      <c r="H20" s="640">
        <v>4411915.7917999998</v>
      </c>
      <c r="I20" s="658">
        <v>170825.07250000001</v>
      </c>
      <c r="J20" s="658">
        <v>51806.137300000002</v>
      </c>
      <c r="K20" s="658">
        <v>4189284.5819999999</v>
      </c>
      <c r="L20" s="658">
        <v>0</v>
      </c>
    </row>
    <row r="21" spans="1:12">
      <c r="A21" s="450">
        <v>15</v>
      </c>
      <c r="B21" s="465" t="s">
        <v>447</v>
      </c>
      <c r="C21" s="656">
        <v>11938136.1186</v>
      </c>
      <c r="D21" s="640">
        <v>3239386.7508</v>
      </c>
      <c r="E21" s="640">
        <v>43315.01</v>
      </c>
      <c r="F21" s="658">
        <v>8655434.3577999994</v>
      </c>
      <c r="G21" s="658">
        <v>0</v>
      </c>
      <c r="H21" s="640">
        <v>1792024.0499</v>
      </c>
      <c r="I21" s="658">
        <v>34610.769399999997</v>
      </c>
      <c r="J21" s="658">
        <v>7044.6957000000002</v>
      </c>
      <c r="K21" s="658">
        <v>1750368.5848000001</v>
      </c>
      <c r="L21" s="658">
        <v>0</v>
      </c>
    </row>
    <row r="22" spans="1:12">
      <c r="A22" s="450">
        <v>16</v>
      </c>
      <c r="B22" s="465" t="s">
        <v>448</v>
      </c>
      <c r="C22" s="656">
        <v>95187.12</v>
      </c>
      <c r="D22" s="640">
        <v>67252.28</v>
      </c>
      <c r="E22" s="640">
        <v>3171.08</v>
      </c>
      <c r="F22" s="658">
        <v>24763.759999999998</v>
      </c>
      <c r="G22" s="658">
        <v>0</v>
      </c>
      <c r="H22" s="640">
        <v>28092.772000000001</v>
      </c>
      <c r="I22" s="658">
        <v>2144.6855999999998</v>
      </c>
      <c r="J22" s="658">
        <v>802.83640000000003</v>
      </c>
      <c r="K22" s="658">
        <v>25145.25</v>
      </c>
      <c r="L22" s="658">
        <v>0</v>
      </c>
    </row>
    <row r="23" spans="1:12">
      <c r="A23" s="450">
        <v>17</v>
      </c>
      <c r="B23" s="465" t="s">
        <v>526</v>
      </c>
      <c r="C23" s="656">
        <v>12789392.3189</v>
      </c>
      <c r="D23" s="640">
        <v>11978876.5535</v>
      </c>
      <c r="E23" s="640">
        <v>809251.06539999996</v>
      </c>
      <c r="F23" s="658">
        <v>1264.7</v>
      </c>
      <c r="G23" s="658">
        <v>0</v>
      </c>
      <c r="H23" s="640">
        <v>119877.9142</v>
      </c>
      <c r="I23" s="658">
        <v>114563.1281</v>
      </c>
      <c r="J23" s="658">
        <v>4050.0861</v>
      </c>
      <c r="K23" s="658">
        <v>1264.7</v>
      </c>
      <c r="L23" s="658">
        <v>0</v>
      </c>
    </row>
    <row r="24" spans="1:12">
      <c r="A24" s="450">
        <v>18</v>
      </c>
      <c r="B24" s="465" t="s">
        <v>449</v>
      </c>
      <c r="C24" s="656">
        <v>52326900.627800003</v>
      </c>
      <c r="D24" s="640">
        <v>52286279.097800002</v>
      </c>
      <c r="E24" s="640">
        <v>15378.05</v>
      </c>
      <c r="F24" s="658">
        <v>25243.48</v>
      </c>
      <c r="G24" s="658">
        <v>0</v>
      </c>
      <c r="H24" s="640">
        <v>741893.07669999998</v>
      </c>
      <c r="I24" s="658">
        <v>715537.33120000002</v>
      </c>
      <c r="J24" s="658">
        <v>1060.7655</v>
      </c>
      <c r="K24" s="658">
        <v>25294.98</v>
      </c>
      <c r="L24" s="658">
        <v>0</v>
      </c>
    </row>
    <row r="25" spans="1:12">
      <c r="A25" s="450">
        <v>19</v>
      </c>
      <c r="B25" s="465" t="s">
        <v>450</v>
      </c>
      <c r="C25" s="656">
        <v>306634.91350000002</v>
      </c>
      <c r="D25" s="640">
        <v>297077.06349999999</v>
      </c>
      <c r="E25" s="640">
        <v>3081.22</v>
      </c>
      <c r="F25" s="658">
        <v>6476.63</v>
      </c>
      <c r="G25" s="658">
        <v>0</v>
      </c>
      <c r="H25" s="640">
        <v>14739.7328</v>
      </c>
      <c r="I25" s="658">
        <v>7757.3687</v>
      </c>
      <c r="J25" s="658">
        <v>505.73410000000001</v>
      </c>
      <c r="K25" s="658">
        <v>6476.63</v>
      </c>
      <c r="L25" s="658">
        <v>0</v>
      </c>
    </row>
    <row r="26" spans="1:12">
      <c r="A26" s="450">
        <v>20</v>
      </c>
      <c r="B26" s="465" t="s">
        <v>525</v>
      </c>
      <c r="C26" s="656">
        <v>1640321.7958</v>
      </c>
      <c r="D26" s="640">
        <v>1528568.6658000001</v>
      </c>
      <c r="E26" s="640">
        <v>21252.28</v>
      </c>
      <c r="F26" s="658">
        <v>90500.85</v>
      </c>
      <c r="G26" s="658">
        <v>0</v>
      </c>
      <c r="H26" s="640">
        <v>158427.9987</v>
      </c>
      <c r="I26" s="658">
        <v>62523.137799999997</v>
      </c>
      <c r="J26" s="658">
        <v>4973.3409000000001</v>
      </c>
      <c r="K26" s="658">
        <v>90931.520000000004</v>
      </c>
      <c r="L26" s="658">
        <v>0</v>
      </c>
    </row>
    <row r="27" spans="1:12">
      <c r="A27" s="450">
        <v>21</v>
      </c>
      <c r="B27" s="465" t="s">
        <v>451</v>
      </c>
      <c r="C27" s="656">
        <v>349866.23</v>
      </c>
      <c r="D27" s="640">
        <v>334556.28999999998</v>
      </c>
      <c r="E27" s="640">
        <v>8745.4699999999993</v>
      </c>
      <c r="F27" s="658">
        <v>6564.47</v>
      </c>
      <c r="G27" s="658">
        <v>0</v>
      </c>
      <c r="H27" s="640">
        <v>23048.290799999999</v>
      </c>
      <c r="I27" s="658">
        <v>14671.35</v>
      </c>
      <c r="J27" s="658">
        <v>1812.3907999999999</v>
      </c>
      <c r="K27" s="658">
        <v>6564.55</v>
      </c>
      <c r="L27" s="658">
        <v>0</v>
      </c>
    </row>
    <row r="28" spans="1:12">
      <c r="A28" s="450">
        <v>22</v>
      </c>
      <c r="B28" s="465" t="s">
        <v>452</v>
      </c>
      <c r="C28" s="656">
        <v>368673.38</v>
      </c>
      <c r="D28" s="640">
        <v>298973.17</v>
      </c>
      <c r="E28" s="640">
        <v>44421.49</v>
      </c>
      <c r="F28" s="658">
        <v>25278.720000000001</v>
      </c>
      <c r="G28" s="658">
        <v>0</v>
      </c>
      <c r="H28" s="640">
        <v>49140.198799999998</v>
      </c>
      <c r="I28" s="658">
        <v>12818.050499999999</v>
      </c>
      <c r="J28" s="658">
        <v>10724.338299999999</v>
      </c>
      <c r="K28" s="658">
        <v>25597.81</v>
      </c>
      <c r="L28" s="658">
        <v>0</v>
      </c>
    </row>
    <row r="29" spans="1:12">
      <c r="A29" s="450">
        <v>23</v>
      </c>
      <c r="B29" s="465" t="s">
        <v>453</v>
      </c>
      <c r="C29" s="656">
        <v>12136416.9663</v>
      </c>
      <c r="D29" s="640">
        <v>8918488.4516000003</v>
      </c>
      <c r="E29" s="640">
        <v>306758.02179999999</v>
      </c>
      <c r="F29" s="658">
        <v>2911170.4929</v>
      </c>
      <c r="G29" s="658">
        <v>0</v>
      </c>
      <c r="H29" s="640">
        <v>947169.74580000003</v>
      </c>
      <c r="I29" s="658">
        <v>231641.14110000001</v>
      </c>
      <c r="J29" s="658">
        <v>58011.640399999997</v>
      </c>
      <c r="K29" s="658">
        <v>657516.96429999999</v>
      </c>
      <c r="L29" s="658">
        <v>0</v>
      </c>
    </row>
    <row r="30" spans="1:12">
      <c r="A30" s="450">
        <v>24</v>
      </c>
      <c r="B30" s="465" t="s">
        <v>524</v>
      </c>
      <c r="C30" s="656">
        <v>9462716.4247999992</v>
      </c>
      <c r="D30" s="640">
        <v>7154845.6922000004</v>
      </c>
      <c r="E30" s="640">
        <v>0</v>
      </c>
      <c r="F30" s="658">
        <v>0</v>
      </c>
      <c r="G30" s="658">
        <v>2307870.7326000002</v>
      </c>
      <c r="H30" s="640">
        <v>1470920.4820000001</v>
      </c>
      <c r="I30" s="658">
        <v>45329.119700000003</v>
      </c>
      <c r="J30" s="658">
        <v>0</v>
      </c>
      <c r="K30" s="658">
        <v>0</v>
      </c>
      <c r="L30" s="658">
        <v>1425591.3622999999</v>
      </c>
    </row>
    <row r="31" spans="1:12">
      <c r="A31" s="450">
        <v>25</v>
      </c>
      <c r="B31" s="465" t="s">
        <v>454</v>
      </c>
      <c r="C31" s="656">
        <v>7117151.4209000003</v>
      </c>
      <c r="D31" s="640">
        <v>5593201.6809</v>
      </c>
      <c r="E31" s="640">
        <v>453237.1</v>
      </c>
      <c r="F31" s="658">
        <v>1070712.6399999999</v>
      </c>
      <c r="G31" s="658">
        <v>0</v>
      </c>
      <c r="H31" s="640">
        <v>1424827.2803</v>
      </c>
      <c r="I31" s="658">
        <v>273912.66279999999</v>
      </c>
      <c r="J31" s="658">
        <v>71297.767500000002</v>
      </c>
      <c r="K31" s="658">
        <v>1079616.8500000001</v>
      </c>
      <c r="L31" s="658">
        <v>0</v>
      </c>
    </row>
    <row r="32" spans="1:12">
      <c r="A32" s="450">
        <v>26</v>
      </c>
      <c r="B32" s="465" t="s">
        <v>521</v>
      </c>
      <c r="C32" s="656">
        <v>25736703.792199999</v>
      </c>
      <c r="D32" s="640">
        <v>21900818.672200002</v>
      </c>
      <c r="E32" s="640">
        <v>2614820.5299999998</v>
      </c>
      <c r="F32" s="658">
        <v>1221064.5900000001</v>
      </c>
      <c r="G32" s="658">
        <v>0</v>
      </c>
      <c r="H32" s="640">
        <v>3025860.3226999999</v>
      </c>
      <c r="I32" s="658">
        <v>1316070.0197999999</v>
      </c>
      <c r="J32" s="658">
        <v>480494.26289999997</v>
      </c>
      <c r="K32" s="658">
        <v>1229296.04</v>
      </c>
      <c r="L32" s="658">
        <v>0</v>
      </c>
    </row>
    <row r="33" spans="1:12">
      <c r="A33" s="450">
        <v>27</v>
      </c>
      <c r="B33" s="515" t="s">
        <v>64</v>
      </c>
      <c r="C33" s="659">
        <v>341703133.0194</v>
      </c>
      <c r="D33" s="640">
        <v>283279112.93059999</v>
      </c>
      <c r="E33" s="640">
        <v>21247847.831500001</v>
      </c>
      <c r="F33" s="658">
        <v>34868301.524699993</v>
      </c>
      <c r="G33" s="658">
        <v>2307870.7326000002</v>
      </c>
      <c r="H33" s="640">
        <v>19019044.704999998</v>
      </c>
      <c r="I33" s="658">
        <v>5265533.5433999998</v>
      </c>
      <c r="J33" s="658">
        <v>870731.32440000004</v>
      </c>
      <c r="K33" s="658">
        <v>11457188.474900002</v>
      </c>
      <c r="L33" s="658">
        <v>1425591.3622999999</v>
      </c>
    </row>
    <row r="35" spans="1:12">
      <c r="B35" s="514"/>
      <c r="C35" s="514"/>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scale="31" orientation="portrait" r:id="rId1"/>
  <headerFooter>
    <oddFooter>&amp;C_x000D_&amp;1#&amp;"Calibri"&amp;10&amp;K000000 C0 - PUBLIC</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heetViews>
  <sheetFormatPr defaultColWidth="8.77734375" defaultRowHeight="12"/>
  <cols>
    <col min="1" max="1" width="11.77734375" style="516" bestFit="1" customWidth="1"/>
    <col min="2" max="2" width="68.77734375" style="516" customWidth="1"/>
    <col min="3" max="11" width="28.21875" style="516" customWidth="1"/>
    <col min="12" max="16384" width="8.77734375" style="516"/>
  </cols>
  <sheetData>
    <row r="1" spans="1:11" s="461" customFormat="1" ht="13.8">
      <c r="A1" s="364" t="s">
        <v>30</v>
      </c>
      <c r="B1" s="447" t="str">
        <f>'Info '!C2</f>
        <v>JSC PASHA Bank Georgia</v>
      </c>
    </row>
    <row r="2" spans="1:11" s="461" customFormat="1">
      <c r="A2" s="364" t="s">
        <v>31</v>
      </c>
      <c r="B2" s="446">
        <f>'1. key ratios '!B2</f>
        <v>45107</v>
      </c>
    </row>
    <row r="3" spans="1:11" s="461" customFormat="1">
      <c r="A3" s="365" t="s">
        <v>504</v>
      </c>
    </row>
    <row r="4" spans="1:11">
      <c r="C4" s="519" t="s">
        <v>698</v>
      </c>
      <c r="D4" s="519" t="s">
        <v>697</v>
      </c>
      <c r="E4" s="519" t="s">
        <v>696</v>
      </c>
      <c r="F4" s="519" t="s">
        <v>695</v>
      </c>
      <c r="G4" s="519" t="s">
        <v>694</v>
      </c>
      <c r="H4" s="519" t="s">
        <v>693</v>
      </c>
      <c r="I4" s="519" t="s">
        <v>692</v>
      </c>
      <c r="J4" s="519" t="s">
        <v>691</v>
      </c>
      <c r="K4" s="519" t="s">
        <v>690</v>
      </c>
    </row>
    <row r="5" spans="1:11" ht="103.95" customHeight="1">
      <c r="A5" s="778" t="s">
        <v>689</v>
      </c>
      <c r="B5" s="779"/>
      <c r="C5" s="518" t="s">
        <v>505</v>
      </c>
      <c r="D5" s="518" t="s">
        <v>506</v>
      </c>
      <c r="E5" s="518" t="s">
        <v>507</v>
      </c>
      <c r="F5" s="518" t="s">
        <v>508</v>
      </c>
      <c r="G5" s="518" t="s">
        <v>509</v>
      </c>
      <c r="H5" s="518" t="s">
        <v>510</v>
      </c>
      <c r="I5" s="518" t="s">
        <v>511</v>
      </c>
      <c r="J5" s="518" t="s">
        <v>512</v>
      </c>
      <c r="K5" s="518" t="s">
        <v>513</v>
      </c>
    </row>
    <row r="6" spans="1:11">
      <c r="A6" s="450">
        <v>1</v>
      </c>
      <c r="B6" s="450" t="s">
        <v>473</v>
      </c>
      <c r="C6" s="640">
        <v>1543192.8711000001</v>
      </c>
      <c r="D6" s="640" t="s">
        <v>735</v>
      </c>
      <c r="E6" s="640">
        <v>0</v>
      </c>
      <c r="F6" s="640" t="s">
        <v>735</v>
      </c>
      <c r="G6" s="640">
        <v>170579947.18189999</v>
      </c>
      <c r="H6" s="640" t="s">
        <v>735</v>
      </c>
      <c r="I6" s="640">
        <v>58572646.971900001</v>
      </c>
      <c r="J6" s="640">
        <v>21563160.361400001</v>
      </c>
      <c r="K6" s="640">
        <v>89444185.633100003</v>
      </c>
    </row>
    <row r="7" spans="1:11">
      <c r="A7" s="450">
        <v>2</v>
      </c>
      <c r="B7" s="450" t="s">
        <v>514</v>
      </c>
      <c r="C7" s="640" t="s">
        <v>735</v>
      </c>
      <c r="D7" s="640" t="s">
        <v>735</v>
      </c>
      <c r="E7" s="640" t="s">
        <v>735</v>
      </c>
      <c r="F7" s="640" t="s">
        <v>735</v>
      </c>
      <c r="G7" s="640">
        <v>138.7381</v>
      </c>
      <c r="H7" s="640" t="s">
        <v>735</v>
      </c>
      <c r="I7" s="640">
        <v>29108687.666999999</v>
      </c>
      <c r="J7" s="640">
        <v>2657194.9937999998</v>
      </c>
      <c r="K7" s="640">
        <v>24483830.574700002</v>
      </c>
    </row>
    <row r="8" spans="1:11">
      <c r="A8" s="450">
        <v>3</v>
      </c>
      <c r="B8" s="450" t="s">
        <v>481</v>
      </c>
      <c r="C8" s="640">
        <v>14631.7096</v>
      </c>
      <c r="D8" s="640" t="s">
        <v>735</v>
      </c>
      <c r="E8" s="640">
        <v>1836.4736</v>
      </c>
      <c r="F8" s="640" t="s">
        <v>735</v>
      </c>
      <c r="G8" s="640">
        <v>11021385.580600001</v>
      </c>
      <c r="H8" s="640" t="s">
        <v>735</v>
      </c>
      <c r="I8" s="640">
        <v>7663550.7306000004</v>
      </c>
      <c r="J8" s="640">
        <v>15414024.075300001</v>
      </c>
      <c r="K8" s="640">
        <v>116640952.82889999</v>
      </c>
    </row>
    <row r="9" spans="1:11">
      <c r="A9" s="450">
        <v>4</v>
      </c>
      <c r="B9" s="470" t="s">
        <v>515</v>
      </c>
      <c r="C9" s="660" t="s">
        <v>735</v>
      </c>
      <c r="D9" s="660" t="s">
        <v>735</v>
      </c>
      <c r="E9" s="660" t="s">
        <v>735</v>
      </c>
      <c r="F9" s="660" t="s">
        <v>735</v>
      </c>
      <c r="G9" s="660">
        <v>32025153.839200001</v>
      </c>
      <c r="H9" s="660" t="s">
        <v>735</v>
      </c>
      <c r="I9" s="660">
        <v>658537.08440000005</v>
      </c>
      <c r="J9" s="660">
        <v>194388.0422</v>
      </c>
      <c r="K9" s="660">
        <v>4298093.2915000003</v>
      </c>
    </row>
    <row r="10" spans="1:11">
      <c r="A10" s="450">
        <v>5</v>
      </c>
      <c r="B10" s="470" t="s">
        <v>516</v>
      </c>
      <c r="C10" s="660" t="s">
        <v>735</v>
      </c>
      <c r="D10" s="660" t="s">
        <v>735</v>
      </c>
      <c r="E10" s="660" t="s">
        <v>735</v>
      </c>
      <c r="F10" s="660" t="s">
        <v>735</v>
      </c>
      <c r="G10" s="660" t="s">
        <v>735</v>
      </c>
      <c r="H10" s="660" t="s">
        <v>735</v>
      </c>
      <c r="I10" s="660" t="s">
        <v>735</v>
      </c>
      <c r="J10" s="660" t="s">
        <v>735</v>
      </c>
      <c r="K10" s="660" t="s">
        <v>735</v>
      </c>
    </row>
    <row r="11" spans="1:11">
      <c r="A11" s="450">
        <v>6</v>
      </c>
      <c r="B11" s="470" t="s">
        <v>517</v>
      </c>
      <c r="C11" s="660" t="s">
        <v>735</v>
      </c>
      <c r="D11" s="660" t="s">
        <v>735</v>
      </c>
      <c r="E11" s="660" t="s">
        <v>735</v>
      </c>
      <c r="F11" s="660" t="s">
        <v>735</v>
      </c>
      <c r="G11" s="660">
        <v>663767.55700000003</v>
      </c>
      <c r="H11" s="660" t="s">
        <v>735</v>
      </c>
      <c r="I11" s="660">
        <v>0</v>
      </c>
      <c r="J11" s="660">
        <v>399982.44300000003</v>
      </c>
      <c r="K11" s="660">
        <v>12289.31</v>
      </c>
    </row>
    <row r="13" spans="1:11" ht="13.8">
      <c r="B13" s="517"/>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scale="27" orientation="portrait" r:id="rId1"/>
  <headerFooter>
    <oddFooter>&amp;C_x000D_&amp;1#&amp;"Calibri"&amp;10&amp;K000000 C0 - PUBLIC</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heetViews>
  <sheetFormatPr defaultColWidth="8.77734375" defaultRowHeight="14.4"/>
  <cols>
    <col min="1" max="1" width="10" style="520" bestFit="1" customWidth="1"/>
    <col min="2" max="2" width="71.77734375" style="520" customWidth="1"/>
    <col min="3" max="3" width="11" style="520" bestFit="1" customWidth="1"/>
    <col min="4" max="7" width="15.5546875" style="520" customWidth="1"/>
    <col min="8" max="8" width="11" style="520" bestFit="1" customWidth="1"/>
    <col min="9" max="12" width="17.21875" style="520" customWidth="1"/>
    <col min="13" max="13" width="10.77734375" style="520" bestFit="1" customWidth="1"/>
    <col min="14" max="17" width="16.21875" style="520" customWidth="1"/>
    <col min="18" max="18" width="12.33203125" style="520" bestFit="1" customWidth="1"/>
    <col min="19" max="19" width="47" style="520" bestFit="1" customWidth="1"/>
    <col min="20" max="20" width="43.5546875" style="520" bestFit="1" customWidth="1"/>
    <col min="21" max="21" width="46" style="520" bestFit="1" customWidth="1"/>
    <col min="22" max="22" width="43.44140625" style="520" bestFit="1" customWidth="1"/>
    <col min="23" max="16384" width="8.77734375" style="520"/>
  </cols>
  <sheetData>
    <row r="1" spans="1:22">
      <c r="A1" s="364" t="s">
        <v>30</v>
      </c>
      <c r="B1" s="447" t="str">
        <f>'Info '!C2</f>
        <v>JSC PASHA Bank Georgia</v>
      </c>
    </row>
    <row r="2" spans="1:22">
      <c r="A2" s="364" t="s">
        <v>31</v>
      </c>
      <c r="B2" s="446">
        <f>'1. key ratios '!B2</f>
        <v>45107</v>
      </c>
    </row>
    <row r="3" spans="1:22">
      <c r="A3" s="365" t="s">
        <v>532</v>
      </c>
      <c r="B3" s="461"/>
    </row>
    <row r="4" spans="1:22">
      <c r="A4" s="365"/>
      <c r="B4" s="461"/>
    </row>
    <row r="5" spans="1:22" ht="24" customHeight="1">
      <c r="A5" s="780" t="s">
        <v>533</v>
      </c>
      <c r="B5" s="781"/>
      <c r="C5" s="785" t="s">
        <v>699</v>
      </c>
      <c r="D5" s="785"/>
      <c r="E5" s="785"/>
      <c r="F5" s="785"/>
      <c r="G5" s="785"/>
      <c r="H5" s="785" t="s">
        <v>551</v>
      </c>
      <c r="I5" s="785"/>
      <c r="J5" s="785"/>
      <c r="K5" s="785"/>
      <c r="L5" s="785"/>
      <c r="M5" s="785" t="s">
        <v>663</v>
      </c>
      <c r="N5" s="785"/>
      <c r="O5" s="785"/>
      <c r="P5" s="785"/>
      <c r="Q5" s="785"/>
      <c r="R5" s="784" t="s">
        <v>534</v>
      </c>
      <c r="S5" s="784" t="s">
        <v>548</v>
      </c>
      <c r="T5" s="784" t="s">
        <v>549</v>
      </c>
      <c r="U5" s="784" t="s">
        <v>710</v>
      </c>
      <c r="V5" s="784" t="s">
        <v>711</v>
      </c>
    </row>
    <row r="6" spans="1:22" ht="36" customHeight="1">
      <c r="A6" s="782"/>
      <c r="B6" s="783"/>
      <c r="C6" s="529"/>
      <c r="D6" s="459" t="s">
        <v>684</v>
      </c>
      <c r="E6" s="459" t="s">
        <v>683</v>
      </c>
      <c r="F6" s="459" t="s">
        <v>682</v>
      </c>
      <c r="G6" s="459" t="s">
        <v>681</v>
      </c>
      <c r="H6" s="529"/>
      <c r="I6" s="459" t="s">
        <v>684</v>
      </c>
      <c r="J6" s="459" t="s">
        <v>683</v>
      </c>
      <c r="K6" s="459" t="s">
        <v>682</v>
      </c>
      <c r="L6" s="459" t="s">
        <v>681</v>
      </c>
      <c r="M6" s="529"/>
      <c r="N6" s="459" t="s">
        <v>684</v>
      </c>
      <c r="O6" s="459" t="s">
        <v>683</v>
      </c>
      <c r="P6" s="459" t="s">
        <v>682</v>
      </c>
      <c r="Q6" s="459" t="s">
        <v>681</v>
      </c>
      <c r="R6" s="784"/>
      <c r="S6" s="784"/>
      <c r="T6" s="784"/>
      <c r="U6" s="784"/>
      <c r="V6" s="784"/>
    </row>
    <row r="7" spans="1:22">
      <c r="A7" s="524">
        <v>1</v>
      </c>
      <c r="B7" s="528" t="s">
        <v>542</v>
      </c>
      <c r="C7" s="660"/>
      <c r="D7" s="660"/>
      <c r="E7" s="660"/>
      <c r="F7" s="660"/>
      <c r="G7" s="660"/>
      <c r="H7" s="660"/>
      <c r="I7" s="660"/>
      <c r="J7" s="660"/>
      <c r="K7" s="660"/>
      <c r="L7" s="660"/>
      <c r="M7" s="660"/>
      <c r="N7" s="660"/>
      <c r="O7" s="660"/>
      <c r="P7" s="660"/>
      <c r="Q7" s="660"/>
      <c r="R7" s="660"/>
      <c r="S7" s="660"/>
      <c r="T7" s="660"/>
      <c r="U7" s="660"/>
      <c r="V7" s="660"/>
    </row>
    <row r="8" spans="1:22">
      <c r="A8" s="524">
        <v>2</v>
      </c>
      <c r="B8" s="527" t="s">
        <v>541</v>
      </c>
      <c r="C8" s="660">
        <v>24636851.0955</v>
      </c>
      <c r="D8" s="660">
        <v>20300777.955499999</v>
      </c>
      <c r="E8" s="660">
        <v>1788377.5</v>
      </c>
      <c r="F8" s="660">
        <v>2547695.64</v>
      </c>
      <c r="G8" s="660"/>
      <c r="H8" s="660">
        <v>24594036.997699998</v>
      </c>
      <c r="I8" s="660">
        <v>20262223.997699998</v>
      </c>
      <c r="J8" s="660">
        <v>1810410.05</v>
      </c>
      <c r="K8" s="660">
        <v>2521402.9500000002</v>
      </c>
      <c r="L8" s="660"/>
      <c r="M8" s="660">
        <v>3542525.4360000002</v>
      </c>
      <c r="N8" s="660">
        <v>809912.81669999997</v>
      </c>
      <c r="O8" s="660">
        <v>184916.97930000001</v>
      </c>
      <c r="P8" s="660">
        <v>2547695.64</v>
      </c>
      <c r="Q8" s="660"/>
      <c r="R8" s="660">
        <v>6128</v>
      </c>
      <c r="S8" s="660">
        <v>0.20499999999999999</v>
      </c>
      <c r="T8" s="660">
        <v>0.2487</v>
      </c>
      <c r="U8" s="660">
        <v>0.18160000000000001</v>
      </c>
      <c r="V8" s="660">
        <v>28.472799999999999</v>
      </c>
    </row>
    <row r="9" spans="1:22">
      <c r="A9" s="524">
        <v>3</v>
      </c>
      <c r="B9" s="527" t="s">
        <v>540</v>
      </c>
      <c r="C9" s="660" t="s">
        <v>735</v>
      </c>
      <c r="D9" s="660" t="s">
        <v>735</v>
      </c>
      <c r="E9" s="660" t="s">
        <v>735</v>
      </c>
      <c r="F9" s="660" t="s">
        <v>735</v>
      </c>
      <c r="G9" s="660"/>
      <c r="H9" s="660" t="s">
        <v>735</v>
      </c>
      <c r="I9" s="660" t="s">
        <v>735</v>
      </c>
      <c r="J9" s="660" t="s">
        <v>735</v>
      </c>
      <c r="K9" s="660" t="s">
        <v>735</v>
      </c>
      <c r="L9" s="660"/>
      <c r="M9" s="660" t="s">
        <v>735</v>
      </c>
      <c r="N9" s="660" t="s">
        <v>735</v>
      </c>
      <c r="O9" s="660" t="s">
        <v>735</v>
      </c>
      <c r="P9" s="660" t="s">
        <v>735</v>
      </c>
      <c r="Q9" s="660"/>
      <c r="R9" s="660">
        <v>0</v>
      </c>
      <c r="S9" s="660" t="s">
        <v>735</v>
      </c>
      <c r="T9" s="660" t="s">
        <v>735</v>
      </c>
      <c r="U9" s="660" t="s">
        <v>735</v>
      </c>
      <c r="V9" s="660" t="s">
        <v>735</v>
      </c>
    </row>
    <row r="10" spans="1:22">
      <c r="A10" s="524">
        <v>4</v>
      </c>
      <c r="B10" s="527" t="s">
        <v>539</v>
      </c>
      <c r="C10" s="660"/>
      <c r="D10" s="660"/>
      <c r="E10" s="660"/>
      <c r="F10" s="660"/>
      <c r="G10" s="660"/>
      <c r="H10" s="660"/>
      <c r="I10" s="660"/>
      <c r="J10" s="660"/>
      <c r="K10" s="660"/>
      <c r="L10" s="660"/>
      <c r="M10" s="660"/>
      <c r="N10" s="660"/>
      <c r="O10" s="660"/>
      <c r="P10" s="660"/>
      <c r="Q10" s="660"/>
      <c r="R10" s="660"/>
      <c r="S10" s="660"/>
      <c r="T10" s="660"/>
      <c r="U10" s="660"/>
      <c r="V10" s="660"/>
    </row>
    <row r="11" spans="1:22">
      <c r="A11" s="524">
        <v>5</v>
      </c>
      <c r="B11" s="527" t="s">
        <v>538</v>
      </c>
      <c r="C11" s="660">
        <v>12518.174999999999</v>
      </c>
      <c r="D11" s="660">
        <v>12518.174999999999</v>
      </c>
      <c r="E11" s="660">
        <v>0</v>
      </c>
      <c r="F11" s="660">
        <v>0</v>
      </c>
      <c r="G11" s="660"/>
      <c r="H11" s="660">
        <v>12529.965</v>
      </c>
      <c r="I11" s="660">
        <v>12529.965</v>
      </c>
      <c r="J11" s="660">
        <v>0</v>
      </c>
      <c r="K11" s="660">
        <v>0</v>
      </c>
      <c r="L11" s="660"/>
      <c r="M11" s="660">
        <v>0</v>
      </c>
      <c r="N11" s="660">
        <v>0</v>
      </c>
      <c r="O11" s="660">
        <v>0</v>
      </c>
      <c r="P11" s="660">
        <v>0</v>
      </c>
      <c r="Q11" s="660"/>
      <c r="R11" s="660">
        <v>44</v>
      </c>
      <c r="S11" s="660">
        <v>0.13189999999999999</v>
      </c>
      <c r="T11" s="660">
        <v>0.14149999999999999</v>
      </c>
      <c r="U11" s="660">
        <v>9.9299999999999999E-2</v>
      </c>
      <c r="V11" s="660">
        <v>3.1391</v>
      </c>
    </row>
    <row r="12" spans="1:22">
      <c r="A12" s="524">
        <v>6</v>
      </c>
      <c r="B12" s="527" t="s">
        <v>537</v>
      </c>
      <c r="C12" s="660">
        <v>35479820.350000001</v>
      </c>
      <c r="D12" s="660">
        <v>31451796.010000002</v>
      </c>
      <c r="E12" s="660">
        <v>2448624.4900000002</v>
      </c>
      <c r="F12" s="660">
        <v>1579399.85</v>
      </c>
      <c r="G12" s="660"/>
      <c r="H12" s="660">
        <v>35373342.390000001</v>
      </c>
      <c r="I12" s="660">
        <v>31271378.949999999</v>
      </c>
      <c r="J12" s="660">
        <v>2523268.37</v>
      </c>
      <c r="K12" s="660">
        <v>1578695.07</v>
      </c>
      <c r="L12" s="660"/>
      <c r="M12" s="660">
        <v>4054219.7464999999</v>
      </c>
      <c r="N12" s="660">
        <v>1876366.6499000001</v>
      </c>
      <c r="O12" s="660">
        <v>598453.24659999995</v>
      </c>
      <c r="P12" s="660">
        <v>1579399.85</v>
      </c>
      <c r="Q12" s="660"/>
      <c r="R12" s="660">
        <v>25708</v>
      </c>
      <c r="S12" s="660">
        <v>0.36</v>
      </c>
      <c r="T12" s="660">
        <v>0.39169999999999999</v>
      </c>
      <c r="U12" s="660">
        <v>0.36</v>
      </c>
      <c r="V12" s="660">
        <v>29.9816</v>
      </c>
    </row>
    <row r="13" spans="1:22">
      <c r="A13" s="524">
        <v>7</v>
      </c>
      <c r="B13" s="527" t="s">
        <v>536</v>
      </c>
      <c r="C13" s="660">
        <v>107976.0414</v>
      </c>
      <c r="D13" s="660">
        <v>107976.0414</v>
      </c>
      <c r="E13" s="660">
        <v>0</v>
      </c>
      <c r="F13" s="660">
        <v>0</v>
      </c>
      <c r="G13" s="660"/>
      <c r="H13" s="660">
        <v>108127.8941</v>
      </c>
      <c r="I13" s="660">
        <v>108127.8941</v>
      </c>
      <c r="J13" s="660">
        <v>0</v>
      </c>
      <c r="K13" s="660">
        <v>0</v>
      </c>
      <c r="L13" s="660"/>
      <c r="M13" s="660">
        <v>5311.0365000000002</v>
      </c>
      <c r="N13" s="660">
        <v>5311.0365000000002</v>
      </c>
      <c r="O13" s="660">
        <v>0</v>
      </c>
      <c r="P13" s="660">
        <v>0</v>
      </c>
      <c r="Q13" s="660"/>
      <c r="R13" s="660">
        <v>1</v>
      </c>
      <c r="S13" s="660" t="s">
        <v>735</v>
      </c>
      <c r="T13" s="660" t="s">
        <v>735</v>
      </c>
      <c r="U13" s="660">
        <v>0.10340000000000001</v>
      </c>
      <c r="V13" s="660">
        <v>30</v>
      </c>
    </row>
    <row r="14" spans="1:22">
      <c r="A14" s="522">
        <v>7.1</v>
      </c>
      <c r="B14" s="521" t="s">
        <v>545</v>
      </c>
      <c r="C14" s="660">
        <v>107976.0414</v>
      </c>
      <c r="D14" s="660">
        <v>107976.0414</v>
      </c>
      <c r="E14" s="660">
        <v>0</v>
      </c>
      <c r="F14" s="660">
        <v>0</v>
      </c>
      <c r="G14" s="660"/>
      <c r="H14" s="660">
        <v>108127.8941</v>
      </c>
      <c r="I14" s="660">
        <v>108127.8941</v>
      </c>
      <c r="J14" s="660">
        <v>0</v>
      </c>
      <c r="K14" s="660">
        <v>0</v>
      </c>
      <c r="L14" s="660"/>
      <c r="M14" s="660">
        <v>5311.0365000000002</v>
      </c>
      <c r="N14" s="660">
        <v>5311.0365000000002</v>
      </c>
      <c r="O14" s="660">
        <v>0</v>
      </c>
      <c r="P14" s="660">
        <v>0</v>
      </c>
      <c r="Q14" s="660"/>
      <c r="R14" s="660">
        <v>1</v>
      </c>
      <c r="S14" s="660" t="s">
        <v>735</v>
      </c>
      <c r="T14" s="660" t="s">
        <v>735</v>
      </c>
      <c r="U14" s="660">
        <v>0.10340000000000001</v>
      </c>
      <c r="V14" s="660">
        <v>30</v>
      </c>
    </row>
    <row r="15" spans="1:22">
      <c r="A15" s="522">
        <v>7.2</v>
      </c>
      <c r="B15" s="521" t="s">
        <v>547</v>
      </c>
      <c r="C15" s="660"/>
      <c r="D15" s="660"/>
      <c r="E15" s="660"/>
      <c r="F15" s="660"/>
      <c r="G15" s="660"/>
      <c r="H15" s="660"/>
      <c r="I15" s="660"/>
      <c r="J15" s="660"/>
      <c r="K15" s="660"/>
      <c r="L15" s="660"/>
      <c r="M15" s="660"/>
      <c r="N15" s="660"/>
      <c r="O15" s="660"/>
      <c r="P15" s="660"/>
      <c r="Q15" s="660"/>
      <c r="R15" s="660"/>
      <c r="S15" s="660"/>
      <c r="T15" s="660"/>
      <c r="U15" s="660"/>
      <c r="V15" s="660"/>
    </row>
    <row r="16" spans="1:22">
      <c r="A16" s="522">
        <v>7.3</v>
      </c>
      <c r="B16" s="521" t="s">
        <v>544</v>
      </c>
      <c r="C16" s="660"/>
      <c r="D16" s="660"/>
      <c r="E16" s="660"/>
      <c r="F16" s="660"/>
      <c r="G16" s="660"/>
      <c r="H16" s="660"/>
      <c r="I16" s="660"/>
      <c r="J16" s="660"/>
      <c r="K16" s="660"/>
      <c r="L16" s="660"/>
      <c r="M16" s="660"/>
      <c r="N16" s="660"/>
      <c r="O16" s="660"/>
      <c r="P16" s="660"/>
      <c r="Q16" s="660"/>
      <c r="R16" s="660"/>
      <c r="S16" s="660"/>
      <c r="T16" s="660"/>
      <c r="U16" s="660"/>
      <c r="V16" s="660"/>
    </row>
    <row r="17" spans="1:22">
      <c r="A17" s="524">
        <v>8</v>
      </c>
      <c r="B17" s="527" t="s">
        <v>543</v>
      </c>
      <c r="C17" s="660"/>
      <c r="D17" s="660"/>
      <c r="E17" s="660"/>
      <c r="F17" s="660"/>
      <c r="G17" s="660"/>
      <c r="H17" s="660"/>
      <c r="I17" s="660"/>
      <c r="J17" s="660"/>
      <c r="K17" s="660"/>
      <c r="L17" s="660"/>
      <c r="M17" s="660"/>
      <c r="N17" s="660"/>
      <c r="O17" s="660"/>
      <c r="P17" s="660"/>
      <c r="Q17" s="660"/>
      <c r="R17" s="660"/>
      <c r="S17" s="660"/>
      <c r="T17" s="660"/>
      <c r="U17" s="660"/>
      <c r="V17" s="660"/>
    </row>
    <row r="18" spans="1:22">
      <c r="A18" s="526">
        <v>9</v>
      </c>
      <c r="B18" s="525" t="s">
        <v>535</v>
      </c>
      <c r="C18" s="661"/>
      <c r="D18" s="661"/>
      <c r="E18" s="661"/>
      <c r="F18" s="661"/>
      <c r="G18" s="661"/>
      <c r="H18" s="661"/>
      <c r="I18" s="661"/>
      <c r="J18" s="661"/>
      <c r="K18" s="661"/>
      <c r="L18" s="661"/>
      <c r="M18" s="661"/>
      <c r="N18" s="661"/>
      <c r="O18" s="661"/>
      <c r="P18" s="661"/>
      <c r="Q18" s="661"/>
      <c r="R18" s="661"/>
      <c r="S18" s="661"/>
      <c r="T18" s="661"/>
      <c r="U18" s="661"/>
      <c r="V18" s="661"/>
    </row>
    <row r="19" spans="1:22">
      <c r="A19" s="524">
        <v>10</v>
      </c>
      <c r="B19" s="523" t="s">
        <v>546</v>
      </c>
      <c r="C19" s="660">
        <v>60237165.661899999</v>
      </c>
      <c r="D19" s="660">
        <v>51873068.181900002</v>
      </c>
      <c r="E19" s="660">
        <v>4237001.99</v>
      </c>
      <c r="F19" s="660">
        <v>4127095.49</v>
      </c>
      <c r="G19" s="660"/>
      <c r="H19" s="660">
        <v>60088037.246799998</v>
      </c>
      <c r="I19" s="660">
        <v>51654260.8068</v>
      </c>
      <c r="J19" s="660">
        <v>4333678.42</v>
      </c>
      <c r="K19" s="660">
        <v>4100098.02</v>
      </c>
      <c r="L19" s="660"/>
      <c r="M19" s="660">
        <v>7602056.2189999996</v>
      </c>
      <c r="N19" s="660">
        <v>2691590.5030999999</v>
      </c>
      <c r="O19" s="660">
        <v>783370.22589999996</v>
      </c>
      <c r="P19" s="660">
        <v>4127095.49</v>
      </c>
      <c r="Q19" s="660"/>
      <c r="R19" s="660">
        <v>31881</v>
      </c>
      <c r="S19" s="660">
        <v>0.33739999999999998</v>
      </c>
      <c r="T19" s="660">
        <v>0.37080000000000002</v>
      </c>
      <c r="U19" s="660">
        <v>0.28649999999999998</v>
      </c>
      <c r="V19" s="660">
        <v>29.363499999999998</v>
      </c>
    </row>
    <row r="20" spans="1:22" ht="24">
      <c r="A20" s="522">
        <v>10.1</v>
      </c>
      <c r="B20" s="521" t="s">
        <v>550</v>
      </c>
      <c r="C20" s="660"/>
      <c r="D20" s="660"/>
      <c r="E20" s="660"/>
      <c r="F20" s="660"/>
      <c r="G20" s="660"/>
      <c r="H20" s="660"/>
      <c r="I20" s="660"/>
      <c r="J20" s="660"/>
      <c r="K20" s="660"/>
      <c r="L20" s="660"/>
      <c r="M20" s="660"/>
      <c r="N20" s="660"/>
      <c r="O20" s="660"/>
      <c r="P20" s="660"/>
      <c r="Q20" s="660"/>
      <c r="R20" s="660"/>
      <c r="S20" s="660"/>
      <c r="T20" s="660"/>
      <c r="U20" s="660"/>
      <c r="V20" s="66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7" orientation="portrait" r:id="rId1"/>
  <headerFooter>
    <oddFooter>&amp;C_x000D_&amp;1#&amp;"Calibri"&amp;10&amp;K000000 C0 -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5" zoomScale="80" zoomScaleNormal="80" workbookViewId="0"/>
  </sheetViews>
  <sheetFormatPr defaultRowHeight="14.4"/>
  <cols>
    <col min="1" max="1" width="8.77734375" style="400"/>
    <col min="2" max="2" width="69.21875" style="401" customWidth="1"/>
    <col min="3" max="3" width="13.6640625" customWidth="1"/>
    <col min="4" max="4" width="14.44140625" customWidth="1"/>
    <col min="5" max="8" width="13.21875" customWidth="1"/>
  </cols>
  <sheetData>
    <row r="1" spans="1:8" s="5" customFormat="1" ht="13.8">
      <c r="A1" s="2" t="s">
        <v>30</v>
      </c>
      <c r="B1" s="3" t="str">
        <f>'Info '!C2</f>
        <v>JSC PASHA Bank Georgia</v>
      </c>
      <c r="C1" s="3"/>
      <c r="D1" s="4"/>
      <c r="E1" s="4"/>
      <c r="F1" s="4"/>
      <c r="G1" s="4"/>
    </row>
    <row r="2" spans="1:8" s="5" customFormat="1" ht="13.8">
      <c r="A2" s="2" t="s">
        <v>31</v>
      </c>
      <c r="B2" s="319">
        <f>'1. key ratios '!B2</f>
        <v>45107</v>
      </c>
      <c r="C2" s="3"/>
      <c r="D2" s="4"/>
      <c r="E2" s="4"/>
      <c r="F2" s="4"/>
      <c r="G2" s="4"/>
    </row>
    <row r="3" spans="1:8" s="5" customFormat="1" ht="13.8">
      <c r="A3" s="2"/>
      <c r="B3" s="3"/>
      <c r="C3" s="3"/>
      <c r="D3" s="4"/>
      <c r="E3" s="4"/>
      <c r="F3" s="4"/>
      <c r="G3" s="4"/>
    </row>
    <row r="4" spans="1:8" ht="21" customHeight="1">
      <c r="A4" s="673" t="s">
        <v>6</v>
      </c>
      <c r="B4" s="674" t="s">
        <v>557</v>
      </c>
      <c r="C4" s="676" t="s">
        <v>558</v>
      </c>
      <c r="D4" s="676"/>
      <c r="E4" s="676"/>
      <c r="F4" s="676" t="s">
        <v>559</v>
      </c>
      <c r="G4" s="676"/>
      <c r="H4" s="677"/>
    </row>
    <row r="5" spans="1:8" ht="21" customHeight="1">
      <c r="A5" s="673"/>
      <c r="B5" s="675"/>
      <c r="C5" s="371" t="s">
        <v>32</v>
      </c>
      <c r="D5" s="371" t="s">
        <v>33</v>
      </c>
      <c r="E5" s="371" t="s">
        <v>34</v>
      </c>
      <c r="F5" s="371" t="s">
        <v>32</v>
      </c>
      <c r="G5" s="371" t="s">
        <v>33</v>
      </c>
      <c r="H5" s="371" t="s">
        <v>34</v>
      </c>
    </row>
    <row r="6" spans="1:8" ht="26.55" customHeight="1">
      <c r="A6" s="673"/>
      <c r="B6" s="372" t="s">
        <v>560</v>
      </c>
      <c r="C6" s="678"/>
      <c r="D6" s="679"/>
      <c r="E6" s="679"/>
      <c r="F6" s="679"/>
      <c r="G6" s="679"/>
      <c r="H6" s="680"/>
    </row>
    <row r="7" spans="1:8" ht="22.95" customHeight="1">
      <c r="A7" s="373">
        <v>1</v>
      </c>
      <c r="B7" s="374" t="s">
        <v>561</v>
      </c>
      <c r="C7" s="573">
        <f>SUM(C8:C10)</f>
        <v>12376218.4186</v>
      </c>
      <c r="D7" s="573">
        <f>SUM(D8:D10)</f>
        <v>92303127.772500008</v>
      </c>
      <c r="E7" s="574">
        <f>C7+D7</f>
        <v>104679346.1911</v>
      </c>
      <c r="F7" s="573">
        <f>SUM(F8:F10)</f>
        <v>8515417.4873999991</v>
      </c>
      <c r="G7" s="573">
        <f>SUM(G8:G10)</f>
        <v>77224868.204500005</v>
      </c>
      <c r="H7" s="574">
        <f>F7+G7</f>
        <v>85740285.6919</v>
      </c>
    </row>
    <row r="8" spans="1:8">
      <c r="A8" s="373">
        <v>1.1000000000000001</v>
      </c>
      <c r="B8" s="375" t="s">
        <v>562</v>
      </c>
      <c r="C8" s="573">
        <v>1582805.35</v>
      </c>
      <c r="D8" s="573">
        <v>3315983.6913000001</v>
      </c>
      <c r="E8" s="574">
        <f t="shared" ref="E8:E36" si="0">C8+D8</f>
        <v>4898789.0413000006</v>
      </c>
      <c r="F8" s="573">
        <v>1581189.14</v>
      </c>
      <c r="G8" s="573">
        <v>3095312.2060000002</v>
      </c>
      <c r="H8" s="574">
        <f t="shared" ref="H8:H36" si="1">F8+G8</f>
        <v>4676501.3459999999</v>
      </c>
    </row>
    <row r="9" spans="1:8">
      <c r="A9" s="373">
        <v>1.2</v>
      </c>
      <c r="B9" s="375" t="s">
        <v>563</v>
      </c>
      <c r="C9" s="573">
        <v>5740169.9900000002</v>
      </c>
      <c r="D9" s="573">
        <v>42609086.431400001</v>
      </c>
      <c r="E9" s="574">
        <f t="shared" si="0"/>
        <v>48349256.421400003</v>
      </c>
      <c r="F9" s="573">
        <v>1912455.31</v>
      </c>
      <c r="G9" s="573">
        <v>35369350.329800002</v>
      </c>
      <c r="H9" s="574">
        <f t="shared" si="1"/>
        <v>37281805.639800005</v>
      </c>
    </row>
    <row r="10" spans="1:8">
      <c r="A10" s="373">
        <v>1.3</v>
      </c>
      <c r="B10" s="375" t="s">
        <v>564</v>
      </c>
      <c r="C10" s="573">
        <v>5053243.0785999997</v>
      </c>
      <c r="D10" s="573">
        <v>46378057.649800003</v>
      </c>
      <c r="E10" s="574">
        <f t="shared" si="0"/>
        <v>51431300.728399999</v>
      </c>
      <c r="F10" s="573">
        <v>5021773.0373999998</v>
      </c>
      <c r="G10" s="573">
        <v>38760205.668700002</v>
      </c>
      <c r="H10" s="574">
        <f t="shared" si="1"/>
        <v>43781978.706100002</v>
      </c>
    </row>
    <row r="11" spans="1:8">
      <c r="A11" s="373">
        <v>2</v>
      </c>
      <c r="B11" s="376" t="s">
        <v>565</v>
      </c>
      <c r="C11" s="573">
        <v>986141.73</v>
      </c>
      <c r="D11" s="573"/>
      <c r="E11" s="574">
        <f t="shared" si="0"/>
        <v>986141.73</v>
      </c>
      <c r="F11" s="573">
        <f>F12</f>
        <v>920900.67</v>
      </c>
      <c r="G11" s="573"/>
      <c r="H11" s="574">
        <f t="shared" si="1"/>
        <v>920900.67</v>
      </c>
    </row>
    <row r="12" spans="1:8">
      <c r="A12" s="373">
        <v>2.1</v>
      </c>
      <c r="B12" s="377" t="s">
        <v>566</v>
      </c>
      <c r="C12" s="573">
        <v>986141.73</v>
      </c>
      <c r="D12" s="573"/>
      <c r="E12" s="574">
        <f t="shared" si="0"/>
        <v>986141.73</v>
      </c>
      <c r="F12" s="573">
        <v>920900.67</v>
      </c>
      <c r="G12" s="573"/>
      <c r="H12" s="574">
        <f t="shared" si="1"/>
        <v>920900.67</v>
      </c>
    </row>
    <row r="13" spans="1:8" ht="26.55" customHeight="1">
      <c r="A13" s="373">
        <v>3</v>
      </c>
      <c r="B13" s="378" t="s">
        <v>567</v>
      </c>
      <c r="C13" s="573"/>
      <c r="D13" s="573"/>
      <c r="E13" s="574">
        <f t="shared" si="0"/>
        <v>0</v>
      </c>
      <c r="F13" s="573"/>
      <c r="G13" s="573"/>
      <c r="H13" s="574">
        <f t="shared" si="1"/>
        <v>0</v>
      </c>
    </row>
    <row r="14" spans="1:8" ht="26.55" customHeight="1">
      <c r="A14" s="373">
        <v>4</v>
      </c>
      <c r="B14" s="379" t="s">
        <v>568</v>
      </c>
      <c r="C14" s="573"/>
      <c r="D14" s="573"/>
      <c r="E14" s="574">
        <f t="shared" si="0"/>
        <v>0</v>
      </c>
      <c r="F14" s="573"/>
      <c r="G14" s="573"/>
      <c r="H14" s="574">
        <f t="shared" si="1"/>
        <v>0</v>
      </c>
    </row>
    <row r="15" spans="1:8" ht="24.45" customHeight="1">
      <c r="A15" s="373">
        <v>5</v>
      </c>
      <c r="B15" s="380" t="s">
        <v>569</v>
      </c>
      <c r="C15" s="575">
        <f>SUM(C16:C18)</f>
        <v>0</v>
      </c>
      <c r="D15" s="575">
        <f>SUM(D16:D18)</f>
        <v>0</v>
      </c>
      <c r="E15" s="576">
        <f t="shared" si="0"/>
        <v>0</v>
      </c>
      <c r="F15" s="575">
        <f>SUM(F16:F18)</f>
        <v>0</v>
      </c>
      <c r="G15" s="575">
        <f>SUM(G16:G18)</f>
        <v>0</v>
      </c>
      <c r="H15" s="576">
        <f t="shared" si="1"/>
        <v>0</v>
      </c>
    </row>
    <row r="16" spans="1:8">
      <c r="A16" s="373">
        <v>5.0999999999999996</v>
      </c>
      <c r="B16" s="381" t="s">
        <v>570</v>
      </c>
      <c r="C16" s="573"/>
      <c r="D16" s="573"/>
      <c r="E16" s="574">
        <f t="shared" si="0"/>
        <v>0</v>
      </c>
      <c r="F16" s="573"/>
      <c r="G16" s="573"/>
      <c r="H16" s="574">
        <f t="shared" si="1"/>
        <v>0</v>
      </c>
    </row>
    <row r="17" spans="1:8">
      <c r="A17" s="373">
        <v>5.2</v>
      </c>
      <c r="B17" s="381" t="s">
        <v>571</v>
      </c>
      <c r="C17" s="573"/>
      <c r="D17" s="573"/>
      <c r="E17" s="574">
        <f t="shared" si="0"/>
        <v>0</v>
      </c>
      <c r="F17" s="573"/>
      <c r="G17" s="573"/>
      <c r="H17" s="574">
        <f t="shared" si="1"/>
        <v>0</v>
      </c>
    </row>
    <row r="18" spans="1:8">
      <c r="A18" s="373">
        <v>5.3</v>
      </c>
      <c r="B18" s="382" t="s">
        <v>572</v>
      </c>
      <c r="C18" s="573"/>
      <c r="D18" s="573"/>
      <c r="E18" s="574">
        <f t="shared" si="0"/>
        <v>0</v>
      </c>
      <c r="F18" s="573"/>
      <c r="G18" s="573"/>
      <c r="H18" s="574">
        <f t="shared" si="1"/>
        <v>0</v>
      </c>
    </row>
    <row r="19" spans="1:8">
      <c r="A19" s="373">
        <v>6</v>
      </c>
      <c r="B19" s="378" t="s">
        <v>573</v>
      </c>
      <c r="C19" s="573">
        <f>SUM(C20:C21)</f>
        <v>182209792.48969999</v>
      </c>
      <c r="D19" s="573">
        <f>SUM(D20:D21)</f>
        <v>201665286.35270002</v>
      </c>
      <c r="E19" s="574">
        <f t="shared" si="0"/>
        <v>383875078.84240001</v>
      </c>
      <c r="F19" s="573">
        <f>SUM(F20:F21)</f>
        <v>152883466.36449999</v>
      </c>
      <c r="G19" s="573">
        <f>SUM(G20:G21)</f>
        <v>207851893.8109</v>
      </c>
      <c r="H19" s="574">
        <f t="shared" si="1"/>
        <v>360735360.17540002</v>
      </c>
    </row>
    <row r="20" spans="1:8">
      <c r="A20" s="373">
        <v>6.1</v>
      </c>
      <c r="B20" s="381" t="s">
        <v>571</v>
      </c>
      <c r="C20" s="573">
        <v>51240538.132400006</v>
      </c>
      <c r="D20" s="573">
        <v>9950452.3954999987</v>
      </c>
      <c r="E20" s="574">
        <f t="shared" si="0"/>
        <v>61190990.527900003</v>
      </c>
      <c r="F20" s="573">
        <v>26317081.7951</v>
      </c>
      <c r="G20" s="573">
        <v>16171028.4123</v>
      </c>
      <c r="H20" s="574">
        <f t="shared" si="1"/>
        <v>42488110.207400002</v>
      </c>
    </row>
    <row r="21" spans="1:8">
      <c r="A21" s="373">
        <v>6.2</v>
      </c>
      <c r="B21" s="382" t="s">
        <v>572</v>
      </c>
      <c r="C21" s="573">
        <v>130969254.35729998</v>
      </c>
      <c r="D21" s="573">
        <v>191714833.95720002</v>
      </c>
      <c r="E21" s="574">
        <f t="shared" si="0"/>
        <v>322684088.31449997</v>
      </c>
      <c r="F21" s="573">
        <v>126566384.5694</v>
      </c>
      <c r="G21" s="573">
        <v>191680865.39860001</v>
      </c>
      <c r="H21" s="574">
        <f t="shared" si="1"/>
        <v>318247249.96799999</v>
      </c>
    </row>
    <row r="22" spans="1:8">
      <c r="A22" s="373">
        <v>7</v>
      </c>
      <c r="B22" s="376" t="s">
        <v>574</v>
      </c>
      <c r="C22" s="573"/>
      <c r="D22" s="573"/>
      <c r="E22" s="574">
        <f t="shared" si="0"/>
        <v>0</v>
      </c>
      <c r="F22" s="573"/>
      <c r="G22" s="573"/>
      <c r="H22" s="574">
        <f t="shared" si="1"/>
        <v>0</v>
      </c>
    </row>
    <row r="23" spans="1:8">
      <c r="A23" s="373">
        <v>8</v>
      </c>
      <c r="B23" s="383" t="s">
        <v>575</v>
      </c>
      <c r="C23" s="573">
        <v>3638246.86</v>
      </c>
      <c r="D23" s="573"/>
      <c r="E23" s="574">
        <f t="shared" si="0"/>
        <v>3638246.86</v>
      </c>
      <c r="F23" s="573">
        <v>371930</v>
      </c>
      <c r="G23" s="573"/>
      <c r="H23" s="574">
        <f t="shared" si="1"/>
        <v>371930</v>
      </c>
    </row>
    <row r="24" spans="1:8">
      <c r="A24" s="373">
        <v>9</v>
      </c>
      <c r="B24" s="379" t="s">
        <v>576</v>
      </c>
      <c r="C24" s="573">
        <f>SUM(C25:C26)</f>
        <v>4806211.8600000003</v>
      </c>
      <c r="D24" s="573">
        <f>SUM(D25:D26)</f>
        <v>0</v>
      </c>
      <c r="E24" s="574">
        <f t="shared" si="0"/>
        <v>4806211.8600000003</v>
      </c>
      <c r="F24" s="573">
        <f>SUM(F25:F26)</f>
        <v>7419330.3499999996</v>
      </c>
      <c r="G24" s="573">
        <f>SUM(G25:G26)</f>
        <v>0</v>
      </c>
      <c r="H24" s="574">
        <f t="shared" si="1"/>
        <v>7419330.3499999996</v>
      </c>
    </row>
    <row r="25" spans="1:8">
      <c r="A25" s="373">
        <v>9.1</v>
      </c>
      <c r="B25" s="381" t="s">
        <v>577</v>
      </c>
      <c r="C25" s="573">
        <v>4806211.8600000003</v>
      </c>
      <c r="D25" s="573"/>
      <c r="E25" s="574">
        <f t="shared" si="0"/>
        <v>4806211.8600000003</v>
      </c>
      <c r="F25" s="573">
        <v>7419330.3499999996</v>
      </c>
      <c r="G25" s="573"/>
      <c r="H25" s="574">
        <f t="shared" si="1"/>
        <v>7419330.3499999996</v>
      </c>
    </row>
    <row r="26" spans="1:8">
      <c r="A26" s="373">
        <v>9.1999999999999993</v>
      </c>
      <c r="B26" s="381" t="s">
        <v>578</v>
      </c>
      <c r="C26" s="573"/>
      <c r="D26" s="573"/>
      <c r="E26" s="574">
        <f t="shared" si="0"/>
        <v>0</v>
      </c>
      <c r="F26" s="573"/>
      <c r="G26" s="573"/>
      <c r="H26" s="574">
        <f t="shared" si="1"/>
        <v>0</v>
      </c>
    </row>
    <row r="27" spans="1:8">
      <c r="A27" s="373">
        <v>10</v>
      </c>
      <c r="B27" s="379" t="s">
        <v>579</v>
      </c>
      <c r="C27" s="573">
        <f>SUM(C28:C29)</f>
        <v>5112581.34</v>
      </c>
      <c r="D27" s="573">
        <f>SUM(D28:D29)</f>
        <v>0</v>
      </c>
      <c r="E27" s="574">
        <f t="shared" si="0"/>
        <v>5112581.34</v>
      </c>
      <c r="F27" s="573">
        <f>SUM(F28:F29)</f>
        <v>4871816.8499999996</v>
      </c>
      <c r="G27" s="573">
        <f>SUM(G28:G29)</f>
        <v>0</v>
      </c>
      <c r="H27" s="574">
        <f t="shared" si="1"/>
        <v>4871816.8499999996</v>
      </c>
    </row>
    <row r="28" spans="1:8">
      <c r="A28" s="373">
        <v>10.1</v>
      </c>
      <c r="B28" s="381" t="s">
        <v>580</v>
      </c>
      <c r="C28" s="573"/>
      <c r="D28" s="573"/>
      <c r="E28" s="574">
        <f t="shared" si="0"/>
        <v>0</v>
      </c>
      <c r="F28" s="573"/>
      <c r="G28" s="573"/>
      <c r="H28" s="574">
        <f t="shared" si="1"/>
        <v>0</v>
      </c>
    </row>
    <row r="29" spans="1:8">
      <c r="A29" s="373">
        <v>10.199999999999999</v>
      </c>
      <c r="B29" s="381" t="s">
        <v>581</v>
      </c>
      <c r="C29" s="573">
        <v>5112581.34</v>
      </c>
      <c r="D29" s="573"/>
      <c r="E29" s="574">
        <f t="shared" si="0"/>
        <v>5112581.34</v>
      </c>
      <c r="F29" s="573">
        <v>4871816.8499999996</v>
      </c>
      <c r="G29" s="573"/>
      <c r="H29" s="574">
        <f t="shared" si="1"/>
        <v>4871816.8499999996</v>
      </c>
    </row>
    <row r="30" spans="1:8">
      <c r="A30" s="373">
        <v>11</v>
      </c>
      <c r="B30" s="379" t="s">
        <v>582</v>
      </c>
      <c r="C30" s="573">
        <f>SUM(C31:C32)</f>
        <v>0</v>
      </c>
      <c r="D30" s="573">
        <f>SUM(D31:D32)</f>
        <v>0</v>
      </c>
      <c r="E30" s="574">
        <f t="shared" si="0"/>
        <v>0</v>
      </c>
      <c r="F30" s="573">
        <f>SUM(F31:F32)</f>
        <v>0</v>
      </c>
      <c r="G30" s="573">
        <f>SUM(G31:G32)</f>
        <v>0</v>
      </c>
      <c r="H30" s="574">
        <f t="shared" si="1"/>
        <v>0</v>
      </c>
    </row>
    <row r="31" spans="1:8">
      <c r="A31" s="373">
        <v>11.1</v>
      </c>
      <c r="B31" s="381" t="s">
        <v>583</v>
      </c>
      <c r="C31" s="573"/>
      <c r="D31" s="573"/>
      <c r="E31" s="574">
        <f t="shared" si="0"/>
        <v>0</v>
      </c>
      <c r="F31" s="573"/>
      <c r="G31" s="573"/>
      <c r="H31" s="574">
        <f t="shared" si="1"/>
        <v>0</v>
      </c>
    </row>
    <row r="32" spans="1:8">
      <c r="A32" s="373">
        <v>11.2</v>
      </c>
      <c r="B32" s="381" t="s">
        <v>584</v>
      </c>
      <c r="C32" s="573"/>
      <c r="D32" s="573"/>
      <c r="E32" s="574">
        <f t="shared" si="0"/>
        <v>0</v>
      </c>
      <c r="F32" s="573"/>
      <c r="G32" s="573"/>
      <c r="H32" s="574">
        <f t="shared" si="1"/>
        <v>0</v>
      </c>
    </row>
    <row r="33" spans="1:8">
      <c r="A33" s="373">
        <v>13</v>
      </c>
      <c r="B33" s="379" t="s">
        <v>585</v>
      </c>
      <c r="C33" s="573">
        <v>3097769.1283</v>
      </c>
      <c r="D33" s="573">
        <v>50661.591800000002</v>
      </c>
      <c r="E33" s="574">
        <f t="shared" si="0"/>
        <v>3148430.7201</v>
      </c>
      <c r="F33" s="573">
        <v>1397155.32</v>
      </c>
      <c r="G33" s="573">
        <v>42897.233836252795</v>
      </c>
      <c r="H33" s="574">
        <f t="shared" si="1"/>
        <v>1440052.5538362528</v>
      </c>
    </row>
    <row r="34" spans="1:8">
      <c r="A34" s="373">
        <v>13.1</v>
      </c>
      <c r="B34" s="384" t="s">
        <v>586</v>
      </c>
      <c r="C34" s="573"/>
      <c r="D34" s="573"/>
      <c r="E34" s="574">
        <f t="shared" si="0"/>
        <v>0</v>
      </c>
      <c r="F34" s="573"/>
      <c r="G34" s="573"/>
      <c r="H34" s="574">
        <f t="shared" si="1"/>
        <v>0</v>
      </c>
    </row>
    <row r="35" spans="1:8">
      <c r="A35" s="373">
        <v>13.2</v>
      </c>
      <c r="B35" s="384" t="s">
        <v>587</v>
      </c>
      <c r="C35" s="573"/>
      <c r="D35" s="573"/>
      <c r="E35" s="574">
        <f t="shared" si="0"/>
        <v>0</v>
      </c>
      <c r="F35" s="573"/>
      <c r="G35" s="573"/>
      <c r="H35" s="574">
        <f t="shared" si="1"/>
        <v>0</v>
      </c>
    </row>
    <row r="36" spans="1:8">
      <c r="A36" s="373">
        <v>14</v>
      </c>
      <c r="B36" s="385" t="s">
        <v>588</v>
      </c>
      <c r="C36" s="573">
        <f>SUM(C7,C11,C13,C14,C15,C19,C22,C23,C24,C27,C30,C33)</f>
        <v>212226961.82660004</v>
      </c>
      <c r="D36" s="573">
        <f>SUM(D7,D11,D13,D14,D15,D19,D22,D23,D24,D27,D30,D33)</f>
        <v>294019075.71700001</v>
      </c>
      <c r="E36" s="574">
        <f t="shared" si="0"/>
        <v>506246037.54360008</v>
      </c>
      <c r="F36" s="573">
        <f>SUM(F7,F11,F13,F14,F15,F19,F22,F23,F24,F27,F30,F33)</f>
        <v>176380017.04189998</v>
      </c>
      <c r="G36" s="573">
        <f>SUM(G7,G11,G13,G14,G15,G19,G22,G23,G24,G27,G30,G33)</f>
        <v>285119659.24923623</v>
      </c>
      <c r="H36" s="574">
        <f t="shared" si="1"/>
        <v>461499676.29113621</v>
      </c>
    </row>
    <row r="37" spans="1:8" ht="22.5" customHeight="1">
      <c r="A37" s="373"/>
      <c r="B37" s="386" t="s">
        <v>589</v>
      </c>
      <c r="C37" s="681"/>
      <c r="D37" s="682"/>
      <c r="E37" s="682"/>
      <c r="F37" s="682"/>
      <c r="G37" s="682"/>
      <c r="H37" s="683"/>
    </row>
    <row r="38" spans="1:8">
      <c r="A38" s="373">
        <v>15</v>
      </c>
      <c r="B38" s="387" t="s">
        <v>590</v>
      </c>
      <c r="C38" s="577">
        <v>1162436.72</v>
      </c>
      <c r="D38" s="577"/>
      <c r="E38" s="578">
        <f>C38+D38</f>
        <v>1162436.72</v>
      </c>
      <c r="F38" s="577">
        <v>1368276.09</v>
      </c>
      <c r="G38" s="577"/>
      <c r="H38" s="578">
        <f>F38+G38</f>
        <v>1368276.09</v>
      </c>
    </row>
    <row r="39" spans="1:8">
      <c r="A39" s="388">
        <v>15.1</v>
      </c>
      <c r="B39" s="389" t="s">
        <v>566</v>
      </c>
      <c r="C39" s="577">
        <v>1162436.72</v>
      </c>
      <c r="D39" s="577"/>
      <c r="E39" s="578">
        <f t="shared" ref="E39:E53" si="2">C39+D39</f>
        <v>1162436.72</v>
      </c>
      <c r="F39" s="577">
        <v>1368276.09</v>
      </c>
      <c r="G39" s="577"/>
      <c r="H39" s="578">
        <f t="shared" ref="H39:H53" si="3">F39+G39</f>
        <v>1368276.09</v>
      </c>
    </row>
    <row r="40" spans="1:8" ht="24" customHeight="1">
      <c r="A40" s="388">
        <v>16</v>
      </c>
      <c r="B40" s="376" t="s">
        <v>591</v>
      </c>
      <c r="C40" s="577"/>
      <c r="D40" s="577"/>
      <c r="E40" s="578">
        <f t="shared" si="2"/>
        <v>0</v>
      </c>
      <c r="F40" s="577"/>
      <c r="G40" s="577"/>
      <c r="H40" s="578">
        <f t="shared" si="3"/>
        <v>0</v>
      </c>
    </row>
    <row r="41" spans="1:8">
      <c r="A41" s="388">
        <v>17</v>
      </c>
      <c r="B41" s="376" t="s">
        <v>592</v>
      </c>
      <c r="C41" s="577">
        <f>SUM(C42:C45)</f>
        <v>84439915.589999989</v>
      </c>
      <c r="D41" s="577">
        <f>SUM(D42:D45)</f>
        <v>288014119.78610003</v>
      </c>
      <c r="E41" s="578">
        <f t="shared" si="2"/>
        <v>372454035.3761</v>
      </c>
      <c r="F41" s="577">
        <f>SUM(F42:F45)</f>
        <v>66495307.179999992</v>
      </c>
      <c r="G41" s="577">
        <f>SUM(G42:G45)</f>
        <v>262498141.64750004</v>
      </c>
      <c r="H41" s="578">
        <f t="shared" si="3"/>
        <v>328993448.82750005</v>
      </c>
    </row>
    <row r="42" spans="1:8">
      <c r="A42" s="388">
        <v>17.100000000000001</v>
      </c>
      <c r="B42" s="390" t="s">
        <v>593</v>
      </c>
      <c r="C42" s="577">
        <v>84439915.589999989</v>
      </c>
      <c r="D42" s="577">
        <v>264014601.38180003</v>
      </c>
      <c r="E42" s="578">
        <f t="shared" si="2"/>
        <v>348454516.97180003</v>
      </c>
      <c r="F42" s="577">
        <v>50392481.979999989</v>
      </c>
      <c r="G42" s="577">
        <v>235367771.94410002</v>
      </c>
      <c r="H42" s="578">
        <f t="shared" si="3"/>
        <v>285760253.92410004</v>
      </c>
    </row>
    <row r="43" spans="1:8">
      <c r="A43" s="388">
        <v>17.2</v>
      </c>
      <c r="B43" s="391" t="s">
        <v>594</v>
      </c>
      <c r="C43" s="577">
        <v>0</v>
      </c>
      <c r="D43" s="577">
        <v>21303479.8314</v>
      </c>
      <c r="E43" s="578">
        <f t="shared" si="2"/>
        <v>21303479.8314</v>
      </c>
      <c r="F43" s="577">
        <v>16102825.199999999</v>
      </c>
      <c r="G43" s="577">
        <v>22364050.531500001</v>
      </c>
      <c r="H43" s="578">
        <f t="shared" si="3"/>
        <v>38466875.7315</v>
      </c>
    </row>
    <row r="44" spans="1:8">
      <c r="A44" s="388">
        <v>17.3</v>
      </c>
      <c r="B44" s="390" t="s">
        <v>595</v>
      </c>
      <c r="C44" s="577"/>
      <c r="D44" s="577"/>
      <c r="E44" s="578">
        <f t="shared" si="2"/>
        <v>0</v>
      </c>
      <c r="F44" s="577"/>
      <c r="G44" s="577"/>
      <c r="H44" s="578">
        <f t="shared" si="3"/>
        <v>0</v>
      </c>
    </row>
    <row r="45" spans="1:8">
      <c r="A45" s="388">
        <v>17.399999999999999</v>
      </c>
      <c r="B45" s="390" t="s">
        <v>596</v>
      </c>
      <c r="C45" s="577">
        <v>0</v>
      </c>
      <c r="D45" s="577">
        <v>2696038.5729</v>
      </c>
      <c r="E45" s="578">
        <f t="shared" si="2"/>
        <v>2696038.5729</v>
      </c>
      <c r="F45" s="577">
        <v>0</v>
      </c>
      <c r="G45" s="577">
        <v>4766319.1719000004</v>
      </c>
      <c r="H45" s="578">
        <f t="shared" si="3"/>
        <v>4766319.1719000004</v>
      </c>
    </row>
    <row r="46" spans="1:8">
      <c r="A46" s="388">
        <v>18</v>
      </c>
      <c r="B46" s="379" t="s">
        <v>597</v>
      </c>
      <c r="C46" s="577">
        <v>805245.98850000009</v>
      </c>
      <c r="D46" s="577">
        <v>25129.7945</v>
      </c>
      <c r="E46" s="578">
        <f t="shared" si="2"/>
        <v>830375.78300000005</v>
      </c>
      <c r="F46" s="577">
        <v>521872.73950000003</v>
      </c>
      <c r="G46" s="577">
        <v>177858.24560000002</v>
      </c>
      <c r="H46" s="578">
        <f t="shared" si="3"/>
        <v>699730.98510000005</v>
      </c>
    </row>
    <row r="47" spans="1:8">
      <c r="A47" s="388">
        <v>19</v>
      </c>
      <c r="B47" s="379" t="s">
        <v>598</v>
      </c>
      <c r="C47" s="577">
        <f>SUM(C48:C49)</f>
        <v>0</v>
      </c>
      <c r="D47" s="577">
        <f>SUM(D48:D49)</f>
        <v>0</v>
      </c>
      <c r="E47" s="578">
        <f t="shared" si="2"/>
        <v>0</v>
      </c>
      <c r="F47" s="577">
        <f>SUM(F48:F49)</f>
        <v>0</v>
      </c>
      <c r="G47" s="577">
        <f>SUM(G48:G49)</f>
        <v>0</v>
      </c>
      <c r="H47" s="578">
        <f t="shared" si="3"/>
        <v>0</v>
      </c>
    </row>
    <row r="48" spans="1:8">
      <c r="A48" s="388">
        <v>19.100000000000001</v>
      </c>
      <c r="B48" s="392" t="s">
        <v>599</v>
      </c>
      <c r="C48" s="577"/>
      <c r="D48" s="577"/>
      <c r="E48" s="578">
        <f t="shared" si="2"/>
        <v>0</v>
      </c>
      <c r="F48" s="577"/>
      <c r="G48" s="577"/>
      <c r="H48" s="578">
        <f t="shared" si="3"/>
        <v>0</v>
      </c>
    </row>
    <row r="49" spans="1:8">
      <c r="A49" s="388">
        <v>19.2</v>
      </c>
      <c r="B49" s="393" t="s">
        <v>600</v>
      </c>
      <c r="C49" s="577"/>
      <c r="D49" s="577"/>
      <c r="E49" s="578">
        <f t="shared" si="2"/>
        <v>0</v>
      </c>
      <c r="F49" s="577"/>
      <c r="G49" s="577"/>
      <c r="H49" s="578">
        <f t="shared" si="3"/>
        <v>0</v>
      </c>
    </row>
    <row r="50" spans="1:8">
      <c r="A50" s="388">
        <v>20</v>
      </c>
      <c r="B50" s="394" t="s">
        <v>601</v>
      </c>
      <c r="C50" s="577">
        <v>0</v>
      </c>
      <c r="D50" s="577">
        <v>25826107.2685</v>
      </c>
      <c r="E50" s="578">
        <f t="shared" si="2"/>
        <v>25826107.2685</v>
      </c>
      <c r="F50" s="577">
        <v>0</v>
      </c>
      <c r="G50" s="577">
        <v>28676664</v>
      </c>
      <c r="H50" s="578">
        <f t="shared" si="3"/>
        <v>28676664</v>
      </c>
    </row>
    <row r="51" spans="1:8">
      <c r="A51" s="388">
        <v>21</v>
      </c>
      <c r="B51" s="383" t="s">
        <v>602</v>
      </c>
      <c r="C51" s="577">
        <v>3220421.6</v>
      </c>
      <c r="D51" s="577">
        <v>1207867.9968999999</v>
      </c>
      <c r="E51" s="578">
        <f t="shared" si="2"/>
        <v>4428289.5969000002</v>
      </c>
      <c r="F51" s="577">
        <v>1971028.91</v>
      </c>
      <c r="G51" s="577">
        <v>1278297.0375000001</v>
      </c>
      <c r="H51" s="578">
        <f t="shared" si="3"/>
        <v>3249325.9474999998</v>
      </c>
    </row>
    <row r="52" spans="1:8">
      <c r="A52" s="388">
        <v>21.1</v>
      </c>
      <c r="B52" s="391" t="s">
        <v>603</v>
      </c>
      <c r="C52" s="577"/>
      <c r="D52" s="577"/>
      <c r="E52" s="578">
        <f t="shared" si="2"/>
        <v>0</v>
      </c>
      <c r="F52" s="577"/>
      <c r="G52" s="577"/>
      <c r="H52" s="578">
        <f t="shared" si="3"/>
        <v>0</v>
      </c>
    </row>
    <row r="53" spans="1:8">
      <c r="A53" s="388">
        <v>22</v>
      </c>
      <c r="B53" s="395" t="s">
        <v>604</v>
      </c>
      <c r="C53" s="577">
        <f>SUM(C38,C40,C41,C46,C47,C50,C51)</f>
        <v>89628019.898499981</v>
      </c>
      <c r="D53" s="577">
        <f>SUM(D38,D40,D41,D46,D47,D50,D51)</f>
        <v>315073224.84600002</v>
      </c>
      <c r="E53" s="578">
        <f t="shared" si="2"/>
        <v>404701244.74449998</v>
      </c>
      <c r="F53" s="577">
        <f>SUM(F38,F40,F41,F46,F47,F50,F51)</f>
        <v>70356484.919499993</v>
      </c>
      <c r="G53" s="577">
        <f>SUM(G38,G40,G41,G46,G47,G50,G51)</f>
        <v>292630960.93060005</v>
      </c>
      <c r="H53" s="578">
        <f t="shared" si="3"/>
        <v>362987445.85010004</v>
      </c>
    </row>
    <row r="54" spans="1:8" ht="24" customHeight="1">
      <c r="A54" s="388"/>
      <c r="B54" s="396" t="s">
        <v>605</v>
      </c>
      <c r="C54" s="670"/>
      <c r="D54" s="671"/>
      <c r="E54" s="671"/>
      <c r="F54" s="671"/>
      <c r="G54" s="671"/>
      <c r="H54" s="672"/>
    </row>
    <row r="55" spans="1:8">
      <c r="A55" s="388">
        <v>23</v>
      </c>
      <c r="B55" s="394" t="s">
        <v>606</v>
      </c>
      <c r="C55" s="577">
        <v>129000000</v>
      </c>
      <c r="D55" s="577"/>
      <c r="E55" s="578">
        <f>C55+D55</f>
        <v>129000000</v>
      </c>
      <c r="F55" s="577">
        <v>129000000</v>
      </c>
      <c r="G55" s="577"/>
      <c r="H55" s="578">
        <f>F55+G55</f>
        <v>129000000</v>
      </c>
    </row>
    <row r="56" spans="1:8">
      <c r="A56" s="388">
        <v>24</v>
      </c>
      <c r="B56" s="394" t="s">
        <v>607</v>
      </c>
      <c r="C56" s="577"/>
      <c r="D56" s="577"/>
      <c r="E56" s="578">
        <f t="shared" ref="E56:E69" si="4">C56+D56</f>
        <v>0</v>
      </c>
      <c r="F56" s="577"/>
      <c r="G56" s="577"/>
      <c r="H56" s="578">
        <f t="shared" ref="H56:H69" si="5">F56+G56</f>
        <v>0</v>
      </c>
    </row>
    <row r="57" spans="1:8">
      <c r="A57" s="388">
        <v>25</v>
      </c>
      <c r="B57" s="379" t="s">
        <v>608</v>
      </c>
      <c r="C57" s="577"/>
      <c r="D57" s="577"/>
      <c r="E57" s="578">
        <f t="shared" si="4"/>
        <v>0</v>
      </c>
      <c r="F57" s="577"/>
      <c r="G57" s="577"/>
      <c r="H57" s="578">
        <f t="shared" si="5"/>
        <v>0</v>
      </c>
    </row>
    <row r="58" spans="1:8">
      <c r="A58" s="388">
        <v>26</v>
      </c>
      <c r="B58" s="379" t="s">
        <v>609</v>
      </c>
      <c r="C58" s="577"/>
      <c r="D58" s="577"/>
      <c r="E58" s="578">
        <f t="shared" si="4"/>
        <v>0</v>
      </c>
      <c r="F58" s="577"/>
      <c r="G58" s="577"/>
      <c r="H58" s="578">
        <f t="shared" si="5"/>
        <v>0</v>
      </c>
    </row>
    <row r="59" spans="1:8">
      <c r="A59" s="388">
        <v>27</v>
      </c>
      <c r="B59" s="379" t="s">
        <v>610</v>
      </c>
      <c r="C59" s="577">
        <f>SUM(C60:C61)</f>
        <v>1154910.5</v>
      </c>
      <c r="D59" s="577">
        <f>SUM(D60:D61)</f>
        <v>0</v>
      </c>
      <c r="E59" s="578">
        <f t="shared" si="4"/>
        <v>1154910.5</v>
      </c>
      <c r="F59" s="577">
        <f>SUM(F60:F61)</f>
        <v>1154910.5</v>
      </c>
      <c r="G59" s="577"/>
      <c r="H59" s="578">
        <f t="shared" si="5"/>
        <v>1154910.5</v>
      </c>
    </row>
    <row r="60" spans="1:8">
      <c r="A60" s="388">
        <v>27.1</v>
      </c>
      <c r="B60" s="390" t="s">
        <v>611</v>
      </c>
      <c r="C60" s="577">
        <v>1154910.5</v>
      </c>
      <c r="D60" s="577"/>
      <c r="E60" s="578">
        <f t="shared" si="4"/>
        <v>1154910.5</v>
      </c>
      <c r="F60" s="577">
        <v>1154910.5</v>
      </c>
      <c r="G60" s="577"/>
      <c r="H60" s="578">
        <f t="shared" si="5"/>
        <v>1154910.5</v>
      </c>
    </row>
    <row r="61" spans="1:8">
      <c r="A61" s="388">
        <v>27.2</v>
      </c>
      <c r="B61" s="390" t="s">
        <v>612</v>
      </c>
      <c r="C61" s="577"/>
      <c r="D61" s="577"/>
      <c r="E61" s="578">
        <f t="shared" si="4"/>
        <v>0</v>
      </c>
      <c r="F61" s="577"/>
      <c r="G61" s="577"/>
      <c r="H61" s="578">
        <f t="shared" si="5"/>
        <v>0</v>
      </c>
    </row>
    <row r="62" spans="1:8">
      <c r="A62" s="388">
        <v>28</v>
      </c>
      <c r="B62" s="397" t="s">
        <v>613</v>
      </c>
      <c r="C62" s="577"/>
      <c r="D62" s="577"/>
      <c r="E62" s="578">
        <f t="shared" si="4"/>
        <v>0</v>
      </c>
      <c r="F62" s="577"/>
      <c r="G62" s="577"/>
      <c r="H62" s="578">
        <f t="shared" si="5"/>
        <v>0</v>
      </c>
    </row>
    <row r="63" spans="1:8">
      <c r="A63" s="388">
        <v>29</v>
      </c>
      <c r="B63" s="379" t="s">
        <v>614</v>
      </c>
      <c r="C63" s="577">
        <f>SUM(C64:C66)</f>
        <v>0</v>
      </c>
      <c r="D63" s="577">
        <f>SUM(D64:D66)</f>
        <v>0</v>
      </c>
      <c r="E63" s="578">
        <f t="shared" si="4"/>
        <v>0</v>
      </c>
      <c r="F63" s="577"/>
      <c r="G63" s="577"/>
      <c r="H63" s="578">
        <f t="shared" si="5"/>
        <v>0</v>
      </c>
    </row>
    <row r="64" spans="1:8">
      <c r="A64" s="388">
        <v>29.1</v>
      </c>
      <c r="B64" s="382" t="s">
        <v>615</v>
      </c>
      <c r="C64" s="577"/>
      <c r="D64" s="577"/>
      <c r="E64" s="578">
        <f t="shared" si="4"/>
        <v>0</v>
      </c>
      <c r="F64" s="577"/>
      <c r="G64" s="577"/>
      <c r="H64" s="578">
        <f t="shared" si="5"/>
        <v>0</v>
      </c>
    </row>
    <row r="65" spans="1:8" ht="25.05" customHeight="1">
      <c r="A65" s="388">
        <v>29.2</v>
      </c>
      <c r="B65" s="392" t="s">
        <v>616</v>
      </c>
      <c r="C65" s="577"/>
      <c r="D65" s="577"/>
      <c r="E65" s="578">
        <f t="shared" si="4"/>
        <v>0</v>
      </c>
      <c r="F65" s="577"/>
      <c r="G65" s="577"/>
      <c r="H65" s="578">
        <f t="shared" si="5"/>
        <v>0</v>
      </c>
    </row>
    <row r="66" spans="1:8" ht="22.5" customHeight="1">
      <c r="A66" s="388">
        <v>29.3</v>
      </c>
      <c r="B66" s="392" t="s">
        <v>617</v>
      </c>
      <c r="C66" s="577"/>
      <c r="D66" s="577"/>
      <c r="E66" s="578">
        <f t="shared" si="4"/>
        <v>0</v>
      </c>
      <c r="F66" s="577"/>
      <c r="G66" s="577"/>
      <c r="H66" s="578">
        <f t="shared" si="5"/>
        <v>0</v>
      </c>
    </row>
    <row r="67" spans="1:8">
      <c r="A67" s="388">
        <v>30</v>
      </c>
      <c r="B67" s="379" t="s">
        <v>618</v>
      </c>
      <c r="C67" s="577">
        <v>-28610117.699999999</v>
      </c>
      <c r="D67" s="577"/>
      <c r="E67" s="578">
        <f t="shared" si="4"/>
        <v>-28610117.699999999</v>
      </c>
      <c r="F67" s="577">
        <v>-31642680.038436666</v>
      </c>
      <c r="G67" s="577"/>
      <c r="H67" s="578">
        <f t="shared" si="5"/>
        <v>-31642680.038436666</v>
      </c>
    </row>
    <row r="68" spans="1:8">
      <c r="A68" s="388">
        <v>31</v>
      </c>
      <c r="B68" s="398" t="s">
        <v>619</v>
      </c>
      <c r="C68" s="577">
        <f>SUM(C55,C56,C57,C58,C59,C62,C63,C67)</f>
        <v>101544792.8</v>
      </c>
      <c r="D68" s="577">
        <f>SUM(D55,D56,D57,D58,D59,D62,D63,D67)</f>
        <v>0</v>
      </c>
      <c r="E68" s="578">
        <f t="shared" si="4"/>
        <v>101544792.8</v>
      </c>
      <c r="F68" s="577">
        <f>SUM(F55,F56,F57,F58,F59,F62,F63,F67)</f>
        <v>98512230.461563334</v>
      </c>
      <c r="G68" s="577">
        <f>SUM(G55,G56,G57,G58,G59,G62,G63,G67)</f>
        <v>0</v>
      </c>
      <c r="H68" s="578">
        <f t="shared" si="5"/>
        <v>98512230.461563334</v>
      </c>
    </row>
    <row r="69" spans="1:8">
      <c r="A69" s="388">
        <v>32</v>
      </c>
      <c r="B69" s="399" t="s">
        <v>620</v>
      </c>
      <c r="C69" s="577">
        <f>SUM(C53,C68)</f>
        <v>191172812.69849998</v>
      </c>
      <c r="D69" s="577">
        <f>SUM(D53,D68)</f>
        <v>315073224.84600002</v>
      </c>
      <c r="E69" s="578">
        <f t="shared" si="4"/>
        <v>506246037.54449999</v>
      </c>
      <c r="F69" s="577">
        <f>SUM(F53,F68)</f>
        <v>168868715.38106334</v>
      </c>
      <c r="G69" s="577">
        <f>SUM(G53,G68)</f>
        <v>292630960.93060005</v>
      </c>
      <c r="H69" s="578">
        <f t="shared" si="5"/>
        <v>461499676.31166339</v>
      </c>
    </row>
  </sheetData>
  <mergeCells count="7">
    <mergeCell ref="C54:H54"/>
    <mergeCell ref="A4:A6"/>
    <mergeCell ref="B4:B5"/>
    <mergeCell ref="C4:E4"/>
    <mergeCell ref="F4:H4"/>
    <mergeCell ref="C6:H6"/>
    <mergeCell ref="C37:H37"/>
  </mergeCells>
  <pageMargins left="0.7" right="0.7" top="0.75" bottom="0.75" header="0.3" footer="0.3"/>
  <pageSetup paperSize="9" scale="55" orientation="portrait" r:id="rId1"/>
  <headerFooter>
    <oddFooter>&amp;C_x000D_&amp;1#&amp;"Calibri"&amp;10&amp;K000000 C0 -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20" zoomScale="80" zoomScaleNormal="80" workbookViewId="0"/>
  </sheetViews>
  <sheetFormatPr defaultRowHeight="14.4"/>
  <cols>
    <col min="2" max="2" width="66.6640625" customWidth="1"/>
    <col min="3" max="8" width="17.77734375" customWidth="1"/>
  </cols>
  <sheetData>
    <row r="1" spans="1:8" s="5" customFormat="1" ht="13.8">
      <c r="A1" s="2" t="s">
        <v>30</v>
      </c>
      <c r="B1" s="3" t="str">
        <f>'Info '!C2</f>
        <v>JSC PASHA Bank Georgia</v>
      </c>
      <c r="C1" s="3"/>
      <c r="D1" s="4"/>
      <c r="E1" s="4"/>
      <c r="F1" s="4"/>
      <c r="G1" s="4"/>
    </row>
    <row r="2" spans="1:8" s="5" customFormat="1" ht="13.8">
      <c r="A2" s="2" t="s">
        <v>31</v>
      </c>
      <c r="B2" s="319">
        <f>'1. key ratios '!B2</f>
        <v>45107</v>
      </c>
      <c r="C2" s="3"/>
      <c r="D2" s="4"/>
      <c r="E2" s="4"/>
      <c r="F2" s="4"/>
      <c r="G2" s="4"/>
    </row>
    <row r="4" spans="1:8">
      <c r="A4" s="684" t="s">
        <v>6</v>
      </c>
      <c r="B4" s="686" t="s">
        <v>621</v>
      </c>
      <c r="C4" s="676" t="s">
        <v>558</v>
      </c>
      <c r="D4" s="676"/>
      <c r="E4" s="676"/>
      <c r="F4" s="676" t="s">
        <v>559</v>
      </c>
      <c r="G4" s="676"/>
      <c r="H4" s="677"/>
    </row>
    <row r="5" spans="1:8" ht="15.45" customHeight="1">
      <c r="A5" s="685"/>
      <c r="B5" s="687"/>
      <c r="C5" s="402" t="s">
        <v>32</v>
      </c>
      <c r="D5" s="402" t="s">
        <v>33</v>
      </c>
      <c r="E5" s="402" t="s">
        <v>34</v>
      </c>
      <c r="F5" s="402" t="s">
        <v>32</v>
      </c>
      <c r="G5" s="402" t="s">
        <v>33</v>
      </c>
      <c r="H5" s="402" t="s">
        <v>34</v>
      </c>
    </row>
    <row r="6" spans="1:8">
      <c r="A6" s="403">
        <v>1</v>
      </c>
      <c r="B6" s="404" t="s">
        <v>622</v>
      </c>
      <c r="C6" s="577">
        <f>SUM(C7:C12)</f>
        <v>16802958.304013923</v>
      </c>
      <c r="D6" s="577">
        <f>SUM(D7:D12)</f>
        <v>9840209.2463260554</v>
      </c>
      <c r="E6" s="578">
        <f>C6+D6</f>
        <v>26643167.550339978</v>
      </c>
      <c r="F6" s="577">
        <f>SUM(F7:F12)</f>
        <v>11544912.249544475</v>
      </c>
      <c r="G6" s="577">
        <f>SUM(G7:G12)</f>
        <v>8241973.5749121122</v>
      </c>
      <c r="H6" s="578">
        <f>F6+G6</f>
        <v>19786885.824456587</v>
      </c>
    </row>
    <row r="7" spans="1:8">
      <c r="A7" s="403">
        <v>1.1000000000000001</v>
      </c>
      <c r="B7" s="392" t="s">
        <v>565</v>
      </c>
      <c r="C7" s="577"/>
      <c r="D7" s="577"/>
      <c r="E7" s="578">
        <f t="shared" ref="E7:E45" si="0">C7+D7</f>
        <v>0</v>
      </c>
      <c r="F7" s="577"/>
      <c r="G7" s="577"/>
      <c r="H7" s="578">
        <f t="shared" ref="H7:H45" si="1">F7+G7</f>
        <v>0</v>
      </c>
    </row>
    <row r="8" spans="1:8">
      <c r="A8" s="403">
        <v>1.2</v>
      </c>
      <c r="B8" s="392" t="s">
        <v>567</v>
      </c>
      <c r="C8" s="577"/>
      <c r="D8" s="577"/>
      <c r="E8" s="578">
        <f t="shared" si="0"/>
        <v>0</v>
      </c>
      <c r="F8" s="577"/>
      <c r="G8" s="577"/>
      <c r="H8" s="578">
        <f t="shared" si="1"/>
        <v>0</v>
      </c>
    </row>
    <row r="9" spans="1:8" ht="21.45" customHeight="1">
      <c r="A9" s="403">
        <v>1.3</v>
      </c>
      <c r="B9" s="392" t="s">
        <v>623</v>
      </c>
      <c r="C9" s="577"/>
      <c r="D9" s="577"/>
      <c r="E9" s="578">
        <f t="shared" si="0"/>
        <v>0</v>
      </c>
      <c r="F9" s="577"/>
      <c r="G9" s="577"/>
      <c r="H9" s="578">
        <f t="shared" si="1"/>
        <v>0</v>
      </c>
    </row>
    <row r="10" spans="1:8">
      <c r="A10" s="403">
        <v>1.4</v>
      </c>
      <c r="B10" s="392" t="s">
        <v>569</v>
      </c>
      <c r="C10" s="577"/>
      <c r="D10" s="577"/>
      <c r="E10" s="578">
        <f t="shared" si="0"/>
        <v>0</v>
      </c>
      <c r="F10" s="577"/>
      <c r="G10" s="577"/>
      <c r="H10" s="578">
        <f t="shared" si="1"/>
        <v>0</v>
      </c>
    </row>
    <row r="11" spans="1:8">
      <c r="A11" s="403">
        <v>1.5</v>
      </c>
      <c r="B11" s="392" t="s">
        <v>573</v>
      </c>
      <c r="C11" s="577">
        <v>16802958.304013923</v>
      </c>
      <c r="D11" s="577">
        <v>9840209.2463260554</v>
      </c>
      <c r="E11" s="578">
        <f t="shared" si="0"/>
        <v>26643167.550339978</v>
      </c>
      <c r="F11" s="577">
        <v>11544912.249544475</v>
      </c>
      <c r="G11" s="577">
        <v>8241973.5749121122</v>
      </c>
      <c r="H11" s="578">
        <f t="shared" si="1"/>
        <v>19786885.824456587</v>
      </c>
    </row>
    <row r="12" spans="1:8">
      <c r="A12" s="403">
        <v>1.6</v>
      </c>
      <c r="B12" s="393" t="s">
        <v>455</v>
      </c>
      <c r="C12" s="577"/>
      <c r="D12" s="577"/>
      <c r="E12" s="578">
        <f t="shared" si="0"/>
        <v>0</v>
      </c>
      <c r="F12" s="577"/>
      <c r="G12" s="577"/>
      <c r="H12" s="578">
        <f t="shared" si="1"/>
        <v>0</v>
      </c>
    </row>
    <row r="13" spans="1:8">
      <c r="A13" s="403">
        <v>2</v>
      </c>
      <c r="B13" s="405" t="s">
        <v>624</v>
      </c>
      <c r="C13" s="577">
        <f>SUM(C14:C17)</f>
        <v>-5795448.4199999981</v>
      </c>
      <c r="D13" s="577">
        <f>SUM(D14:D17)</f>
        <v>-4056961.1399999992</v>
      </c>
      <c r="E13" s="578">
        <f t="shared" si="0"/>
        <v>-9852409.5599999968</v>
      </c>
      <c r="F13" s="577">
        <f>SUM(F14:F17)</f>
        <v>-3881727.6399999997</v>
      </c>
      <c r="G13" s="577">
        <f>SUM(G14:G17)</f>
        <v>-4380482.28</v>
      </c>
      <c r="H13" s="578">
        <f t="shared" si="1"/>
        <v>-8262209.9199999999</v>
      </c>
    </row>
    <row r="14" spans="1:8">
      <c r="A14" s="403">
        <v>2.1</v>
      </c>
      <c r="B14" s="392" t="s">
        <v>625</v>
      </c>
      <c r="C14" s="577"/>
      <c r="D14" s="577"/>
      <c r="E14" s="578">
        <f t="shared" si="0"/>
        <v>0</v>
      </c>
      <c r="F14" s="577"/>
      <c r="G14" s="577"/>
      <c r="H14" s="578">
        <f t="shared" si="1"/>
        <v>0</v>
      </c>
    </row>
    <row r="15" spans="1:8" ht="24.45" customHeight="1">
      <c r="A15" s="403">
        <v>2.2000000000000002</v>
      </c>
      <c r="B15" s="392" t="s">
        <v>626</v>
      </c>
      <c r="C15" s="577"/>
      <c r="D15" s="577"/>
      <c r="E15" s="578">
        <f t="shared" si="0"/>
        <v>0</v>
      </c>
      <c r="F15" s="577"/>
      <c r="G15" s="577"/>
      <c r="H15" s="578">
        <f t="shared" si="1"/>
        <v>0</v>
      </c>
    </row>
    <row r="16" spans="1:8" ht="20.55" customHeight="1">
      <c r="A16" s="403">
        <v>2.2999999999999998</v>
      </c>
      <c r="B16" s="392" t="s">
        <v>627</v>
      </c>
      <c r="C16" s="577">
        <v>-5795448.4199999981</v>
      </c>
      <c r="D16" s="577">
        <v>-4056961.1399999992</v>
      </c>
      <c r="E16" s="578">
        <f t="shared" si="0"/>
        <v>-9852409.5599999968</v>
      </c>
      <c r="F16" s="577">
        <v>-3881727.6399999997</v>
      </c>
      <c r="G16" s="577">
        <v>-4380482.28</v>
      </c>
      <c r="H16" s="578">
        <f t="shared" si="1"/>
        <v>-8262209.9199999999</v>
      </c>
    </row>
    <row r="17" spans="1:8">
      <c r="A17" s="403">
        <v>2.4</v>
      </c>
      <c r="B17" s="392" t="s">
        <v>628</v>
      </c>
      <c r="C17" s="577"/>
      <c r="D17" s="577"/>
      <c r="E17" s="578">
        <f t="shared" si="0"/>
        <v>0</v>
      </c>
      <c r="F17" s="577"/>
      <c r="G17" s="577"/>
      <c r="H17" s="578">
        <f t="shared" si="1"/>
        <v>0</v>
      </c>
    </row>
    <row r="18" spans="1:8">
      <c r="A18" s="403">
        <v>3</v>
      </c>
      <c r="B18" s="405" t="s">
        <v>629</v>
      </c>
      <c r="C18" s="577"/>
      <c r="D18" s="577"/>
      <c r="E18" s="578">
        <f t="shared" si="0"/>
        <v>0</v>
      </c>
      <c r="F18" s="577"/>
      <c r="G18" s="577"/>
      <c r="H18" s="578">
        <f t="shared" si="1"/>
        <v>0</v>
      </c>
    </row>
    <row r="19" spans="1:8">
      <c r="A19" s="403">
        <v>4</v>
      </c>
      <c r="B19" s="405" t="s">
        <v>630</v>
      </c>
      <c r="C19" s="577">
        <v>550166.49</v>
      </c>
      <c r="D19" s="577">
        <v>654594.55372600001</v>
      </c>
      <c r="E19" s="578">
        <f t="shared" si="0"/>
        <v>1204761.043726</v>
      </c>
      <c r="F19" s="577">
        <v>349798.04000000004</v>
      </c>
      <c r="G19" s="577">
        <v>426230.82070425281</v>
      </c>
      <c r="H19" s="578">
        <f t="shared" si="1"/>
        <v>776028.86070425285</v>
      </c>
    </row>
    <row r="20" spans="1:8">
      <c r="A20" s="403">
        <v>5</v>
      </c>
      <c r="B20" s="405" t="s">
        <v>631</v>
      </c>
      <c r="C20" s="577">
        <v>-54571.51</v>
      </c>
      <c r="D20" s="577">
        <v>-774059.42999999993</v>
      </c>
      <c r="E20" s="578">
        <f t="shared" si="0"/>
        <v>-828630.94</v>
      </c>
      <c r="F20" s="577">
        <v>-32662.13</v>
      </c>
      <c r="G20" s="577">
        <v>-540818.71</v>
      </c>
      <c r="H20" s="578">
        <f t="shared" si="1"/>
        <v>-573480.84</v>
      </c>
    </row>
    <row r="21" spans="1:8" ht="24" customHeight="1">
      <c r="A21" s="403">
        <v>6</v>
      </c>
      <c r="B21" s="405" t="s">
        <v>632</v>
      </c>
      <c r="C21" s="577"/>
      <c r="D21" s="577"/>
      <c r="E21" s="578">
        <f t="shared" si="0"/>
        <v>0</v>
      </c>
      <c r="F21" s="577"/>
      <c r="G21" s="577"/>
      <c r="H21" s="578">
        <f t="shared" si="1"/>
        <v>0</v>
      </c>
    </row>
    <row r="22" spans="1:8" ht="18.45" customHeight="1">
      <c r="A22" s="403">
        <v>7</v>
      </c>
      <c r="B22" s="405" t="s">
        <v>633</v>
      </c>
      <c r="C22" s="577"/>
      <c r="D22" s="577"/>
      <c r="E22" s="578">
        <f t="shared" si="0"/>
        <v>0</v>
      </c>
      <c r="F22" s="577"/>
      <c r="G22" s="577"/>
      <c r="H22" s="578">
        <f t="shared" si="1"/>
        <v>0</v>
      </c>
    </row>
    <row r="23" spans="1:8" ht="25.5" customHeight="1">
      <c r="A23" s="403">
        <v>8</v>
      </c>
      <c r="B23" s="406" t="s">
        <v>634</v>
      </c>
      <c r="C23" s="577"/>
      <c r="D23" s="577"/>
      <c r="E23" s="578">
        <f t="shared" si="0"/>
        <v>0</v>
      </c>
      <c r="F23" s="577"/>
      <c r="G23" s="577"/>
      <c r="H23" s="578">
        <f t="shared" si="1"/>
        <v>0</v>
      </c>
    </row>
    <row r="24" spans="1:8" ht="34.5" customHeight="1">
      <c r="A24" s="403">
        <v>9</v>
      </c>
      <c r="B24" s="406" t="s">
        <v>635</v>
      </c>
      <c r="C24" s="577"/>
      <c r="D24" s="577"/>
      <c r="E24" s="578">
        <f t="shared" si="0"/>
        <v>0</v>
      </c>
      <c r="F24" s="577"/>
      <c r="G24" s="577"/>
      <c r="H24" s="578">
        <f t="shared" si="1"/>
        <v>0</v>
      </c>
    </row>
    <row r="25" spans="1:8">
      <c r="A25" s="403">
        <v>10</v>
      </c>
      <c r="B25" s="405" t="s">
        <v>636</v>
      </c>
      <c r="C25" s="577">
        <v>2567843.3999999911</v>
      </c>
      <c r="D25" s="577">
        <v>1730434.4800000004</v>
      </c>
      <c r="E25" s="578">
        <f t="shared" si="0"/>
        <v>4298277.8799999915</v>
      </c>
      <c r="F25" s="577">
        <v>3488266.5300000012</v>
      </c>
      <c r="G25" s="577">
        <v>0</v>
      </c>
      <c r="H25" s="578">
        <f t="shared" si="1"/>
        <v>3488266.5300000012</v>
      </c>
    </row>
    <row r="26" spans="1:8">
      <c r="A26" s="403">
        <v>11</v>
      </c>
      <c r="B26" s="407" t="s">
        <v>637</v>
      </c>
      <c r="C26" s="577"/>
      <c r="D26" s="577"/>
      <c r="E26" s="578">
        <f t="shared" si="0"/>
        <v>0</v>
      </c>
      <c r="F26" s="577"/>
      <c r="G26" s="577"/>
      <c r="H26" s="578">
        <f t="shared" si="1"/>
        <v>0</v>
      </c>
    </row>
    <row r="27" spans="1:8">
      <c r="A27" s="403">
        <v>12</v>
      </c>
      <c r="B27" s="405" t="s">
        <v>638</v>
      </c>
      <c r="C27" s="577">
        <v>63770.749999999993</v>
      </c>
      <c r="D27" s="577"/>
      <c r="E27" s="578">
        <f t="shared" si="0"/>
        <v>63770.749999999993</v>
      </c>
      <c r="F27" s="577">
        <v>-77385.62</v>
      </c>
      <c r="G27" s="577"/>
      <c r="H27" s="578">
        <f t="shared" si="1"/>
        <v>-77385.62</v>
      </c>
    </row>
    <row r="28" spans="1:8">
      <c r="A28" s="403">
        <v>13</v>
      </c>
      <c r="B28" s="408" t="s">
        <v>639</v>
      </c>
      <c r="C28" s="577">
        <v>-2706846.6700000004</v>
      </c>
      <c r="D28" s="577">
        <v>-11230.41</v>
      </c>
      <c r="E28" s="578">
        <f t="shared" si="0"/>
        <v>-2718077.0800000005</v>
      </c>
      <c r="F28" s="577">
        <v>-2394658.08</v>
      </c>
      <c r="G28" s="577">
        <v>-8706.0299999999988</v>
      </c>
      <c r="H28" s="578">
        <f t="shared" si="1"/>
        <v>-2403364.11</v>
      </c>
    </row>
    <row r="29" spans="1:8">
      <c r="A29" s="403">
        <v>14</v>
      </c>
      <c r="B29" s="409" t="s">
        <v>640</v>
      </c>
      <c r="C29" s="577">
        <f>SUM(C30:C31)</f>
        <v>-13104220.27</v>
      </c>
      <c r="D29" s="577">
        <f>SUM(D30:D31)</f>
        <v>0</v>
      </c>
      <c r="E29" s="578">
        <f t="shared" si="0"/>
        <v>-13104220.27</v>
      </c>
      <c r="F29" s="577">
        <f>SUM(F30:F31)</f>
        <v>-11364030.370000001</v>
      </c>
      <c r="G29" s="577">
        <f>SUM(G30:G31)</f>
        <v>0</v>
      </c>
      <c r="H29" s="578">
        <f t="shared" si="1"/>
        <v>-11364030.370000001</v>
      </c>
    </row>
    <row r="30" spans="1:8">
      <c r="A30" s="403">
        <v>14.1</v>
      </c>
      <c r="B30" s="381" t="s">
        <v>641</v>
      </c>
      <c r="C30" s="577">
        <v>-11167048.77</v>
      </c>
      <c r="D30" s="577"/>
      <c r="E30" s="578">
        <f t="shared" si="0"/>
        <v>-11167048.77</v>
      </c>
      <c r="F30" s="577">
        <v>-8608304.8300000001</v>
      </c>
      <c r="G30" s="577"/>
      <c r="H30" s="578">
        <f t="shared" si="1"/>
        <v>-8608304.8300000001</v>
      </c>
    </row>
    <row r="31" spans="1:8">
      <c r="A31" s="403">
        <v>14.2</v>
      </c>
      <c r="B31" s="381" t="s">
        <v>642</v>
      </c>
      <c r="C31" s="577">
        <v>-1937171.5</v>
      </c>
      <c r="D31" s="577"/>
      <c r="E31" s="578">
        <f t="shared" si="0"/>
        <v>-1937171.5</v>
      </c>
      <c r="F31" s="577">
        <v>-2755725.54</v>
      </c>
      <c r="G31" s="577"/>
      <c r="H31" s="578">
        <f t="shared" si="1"/>
        <v>-2755725.54</v>
      </c>
    </row>
    <row r="32" spans="1:8">
      <c r="A32" s="403">
        <v>15</v>
      </c>
      <c r="B32" s="405" t="s">
        <v>643</v>
      </c>
      <c r="C32" s="577">
        <v>-2526833.4299999997</v>
      </c>
      <c r="D32" s="577"/>
      <c r="E32" s="578">
        <f t="shared" si="0"/>
        <v>-2526833.4299999997</v>
      </c>
      <c r="F32" s="577">
        <v>-2753955.5199999996</v>
      </c>
      <c r="G32" s="577"/>
      <c r="H32" s="578">
        <f t="shared" si="1"/>
        <v>-2753955.5199999996</v>
      </c>
    </row>
    <row r="33" spans="1:8" ht="22.5" customHeight="1">
      <c r="A33" s="403">
        <v>16</v>
      </c>
      <c r="B33" s="379" t="s">
        <v>644</v>
      </c>
      <c r="C33" s="577"/>
      <c r="D33" s="577"/>
      <c r="E33" s="578">
        <f t="shared" si="0"/>
        <v>0</v>
      </c>
      <c r="F33" s="577"/>
      <c r="G33" s="577"/>
      <c r="H33" s="578">
        <f t="shared" si="1"/>
        <v>0</v>
      </c>
    </row>
    <row r="34" spans="1:8">
      <c r="A34" s="403">
        <v>17</v>
      </c>
      <c r="B34" s="405" t="s">
        <v>645</v>
      </c>
      <c r="C34" s="577">
        <f>SUM(C35:C36)</f>
        <v>-4382358.7174356589</v>
      </c>
      <c r="D34" s="577">
        <f>SUM(D35:D36)</f>
        <v>-434503.32216112601</v>
      </c>
      <c r="E34" s="578">
        <f t="shared" si="0"/>
        <v>-4816862.0395967849</v>
      </c>
      <c r="F34" s="577">
        <f>SUM(F35:F36)</f>
        <v>-3325084.9646682963</v>
      </c>
      <c r="G34" s="577">
        <f>SUM(G35:G36)</f>
        <v>-1554427.4289292681</v>
      </c>
      <c r="H34" s="578">
        <f t="shared" si="1"/>
        <v>-4879512.3935975647</v>
      </c>
    </row>
    <row r="35" spans="1:8">
      <c r="A35" s="403">
        <v>17.100000000000001</v>
      </c>
      <c r="B35" s="381" t="s">
        <v>646</v>
      </c>
      <c r="C35" s="577">
        <v>-11837.840140999979</v>
      </c>
      <c r="D35" s="577">
        <v>27209.561519079994</v>
      </c>
      <c r="E35" s="578">
        <f t="shared" si="0"/>
        <v>15371.721378080016</v>
      </c>
      <c r="F35" s="577">
        <v>-63082.244702999997</v>
      </c>
      <c r="G35" s="577">
        <v>53696.933522390027</v>
      </c>
      <c r="H35" s="578">
        <f t="shared" si="1"/>
        <v>-9385.3111806099696</v>
      </c>
    </row>
    <row r="36" spans="1:8">
      <c r="A36" s="403">
        <v>17.2</v>
      </c>
      <c r="B36" s="381" t="s">
        <v>647</v>
      </c>
      <c r="C36" s="577">
        <v>-4370520.8772946587</v>
      </c>
      <c r="D36" s="577">
        <v>-461712.88368020603</v>
      </c>
      <c r="E36" s="578">
        <f t="shared" si="0"/>
        <v>-4832233.7609748645</v>
      </c>
      <c r="F36" s="577">
        <v>-3262002.7199652963</v>
      </c>
      <c r="G36" s="577">
        <v>-1608124.3624516581</v>
      </c>
      <c r="H36" s="578">
        <f t="shared" si="1"/>
        <v>-4870127.0824169545</v>
      </c>
    </row>
    <row r="37" spans="1:8" ht="41.55" customHeight="1">
      <c r="A37" s="403">
        <v>18</v>
      </c>
      <c r="B37" s="410" t="s">
        <v>648</v>
      </c>
      <c r="C37" s="577">
        <f>SUM(C38:C39)</f>
        <v>0</v>
      </c>
      <c r="D37" s="577">
        <f>SUM(D38:D39)</f>
        <v>367774.58000000007</v>
      </c>
      <c r="E37" s="578">
        <f t="shared" si="0"/>
        <v>367774.58000000007</v>
      </c>
      <c r="F37" s="577">
        <f>SUM(F38:F39)</f>
        <v>0</v>
      </c>
      <c r="G37" s="577">
        <f>SUM(G38:G39)</f>
        <v>-301806.39</v>
      </c>
      <c r="H37" s="578">
        <f t="shared" si="1"/>
        <v>-301806.39</v>
      </c>
    </row>
    <row r="38" spans="1:8">
      <c r="A38" s="403">
        <v>18.100000000000001</v>
      </c>
      <c r="B38" s="411" t="s">
        <v>649</v>
      </c>
      <c r="C38" s="577"/>
      <c r="D38" s="577">
        <v>367774.58000000007</v>
      </c>
      <c r="E38" s="578">
        <f t="shared" si="0"/>
        <v>367774.58000000007</v>
      </c>
      <c r="F38" s="577"/>
      <c r="G38" s="577">
        <v>-301806.39</v>
      </c>
      <c r="H38" s="578">
        <f t="shared" si="1"/>
        <v>-301806.39</v>
      </c>
    </row>
    <row r="39" spans="1:8">
      <c r="A39" s="403">
        <v>18.2</v>
      </c>
      <c r="B39" s="411" t="s">
        <v>650</v>
      </c>
      <c r="C39" s="577"/>
      <c r="D39" s="577"/>
      <c r="E39" s="578">
        <f t="shared" si="0"/>
        <v>0</v>
      </c>
      <c r="F39" s="577"/>
      <c r="G39" s="577"/>
      <c r="H39" s="578">
        <f t="shared" si="1"/>
        <v>0</v>
      </c>
    </row>
    <row r="40" spans="1:8" ht="24.45" customHeight="1">
      <c r="A40" s="403">
        <v>19</v>
      </c>
      <c r="B40" s="410" t="s">
        <v>651</v>
      </c>
      <c r="C40" s="577"/>
      <c r="D40" s="577"/>
      <c r="E40" s="578">
        <f t="shared" si="0"/>
        <v>0</v>
      </c>
      <c r="F40" s="577"/>
      <c r="G40" s="577"/>
      <c r="H40" s="578">
        <f t="shared" si="1"/>
        <v>0</v>
      </c>
    </row>
    <row r="41" spans="1:8" ht="17.55" customHeight="1">
      <c r="A41" s="403">
        <v>20</v>
      </c>
      <c r="B41" s="410" t="s">
        <v>652</v>
      </c>
      <c r="C41" s="577"/>
      <c r="D41" s="577"/>
      <c r="E41" s="578">
        <f t="shared" si="0"/>
        <v>0</v>
      </c>
      <c r="F41" s="577"/>
      <c r="G41" s="577"/>
      <c r="H41" s="578">
        <f t="shared" si="1"/>
        <v>0</v>
      </c>
    </row>
    <row r="42" spans="1:8" ht="26.55" customHeight="1">
      <c r="A42" s="403">
        <v>21</v>
      </c>
      <c r="B42" s="410" t="s">
        <v>653</v>
      </c>
      <c r="C42" s="577"/>
      <c r="D42" s="577"/>
      <c r="E42" s="578">
        <f t="shared" si="0"/>
        <v>0</v>
      </c>
      <c r="F42" s="577"/>
      <c r="G42" s="577"/>
      <c r="H42" s="578">
        <f t="shared" si="1"/>
        <v>0</v>
      </c>
    </row>
    <row r="43" spans="1:8">
      <c r="A43" s="403">
        <v>22</v>
      </c>
      <c r="B43" s="412" t="s">
        <v>654</v>
      </c>
      <c r="C43" s="577">
        <f>SUM(C6,C13,C18,C19,C20,C21,C22,C23,C24,C25,C26,C27,C28,C29,C32,C33,C34,C37,C40,C41,C42)</f>
        <v>-8585540.0734217428</v>
      </c>
      <c r="D43" s="577">
        <f>SUM(D6,D13,D18,D19,D20,D21,D22,D23,D24,D25,D26,D27,D28,D29,D32,D33,D34,D37,D40,D41,D42)</f>
        <v>7316258.5578909311</v>
      </c>
      <c r="E43" s="578">
        <f t="shared" si="0"/>
        <v>-1269281.5155308116</v>
      </c>
      <c r="F43" s="577">
        <f>SUM(F6,F13,F18,F19,F20,F21,F22,F23,F24,F25,F26,F27,F28,F29,F32,F33,F34,F37,F40,F41,F42)</f>
        <v>-8446527.5051238202</v>
      </c>
      <c r="G43" s="577">
        <f>SUM(G6,G13,G18,G19,G20,G21,G22,G23,G24,G25,G26,G27,G28,G29,G32,G33,G34,G37,G40,G41,G42)</f>
        <v>1881963.5566870966</v>
      </c>
      <c r="H43" s="578">
        <f t="shared" si="1"/>
        <v>-6564563.948436724</v>
      </c>
    </row>
    <row r="44" spans="1:8">
      <c r="A44" s="403">
        <v>23</v>
      </c>
      <c r="B44" s="412" t="s">
        <v>655</v>
      </c>
      <c r="C44" s="577"/>
      <c r="D44" s="577"/>
      <c r="E44" s="578">
        <f t="shared" si="0"/>
        <v>0</v>
      </c>
      <c r="F44" s="577"/>
      <c r="G44" s="577"/>
      <c r="H44" s="578">
        <f t="shared" si="1"/>
        <v>0</v>
      </c>
    </row>
    <row r="45" spans="1:8">
      <c r="A45" s="403">
        <v>24</v>
      </c>
      <c r="B45" s="413" t="s">
        <v>656</v>
      </c>
      <c r="C45" s="577">
        <f>C43-C44</f>
        <v>-8585540.0734217428</v>
      </c>
      <c r="D45" s="577">
        <f>D43-D44</f>
        <v>7316258.5578909311</v>
      </c>
      <c r="E45" s="578">
        <f t="shared" si="0"/>
        <v>-1269281.5155308116</v>
      </c>
      <c r="F45" s="577">
        <f>F43-F44</f>
        <v>-8446527.5051238202</v>
      </c>
      <c r="G45" s="577">
        <f>G43-G44</f>
        <v>1881963.5566870966</v>
      </c>
      <c r="H45" s="578">
        <f t="shared" si="1"/>
        <v>-6564563.948436724</v>
      </c>
    </row>
  </sheetData>
  <mergeCells count="4">
    <mergeCell ref="A4:A5"/>
    <mergeCell ref="B4:B5"/>
    <mergeCell ref="C4:E4"/>
    <mergeCell ref="F4:H4"/>
  </mergeCells>
  <pageMargins left="0.7" right="0.7" top="0.75" bottom="0.75" header="0.3" footer="0.3"/>
  <pageSetup scale="49" orientation="portrait" r:id="rId1"/>
  <headerFooter>
    <oddFooter>&amp;C_x000D_&amp;1#&amp;"Calibri"&amp;10&amp;K000000 C0 -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topLeftCell="A18" zoomScale="70" zoomScaleNormal="70" workbookViewId="0"/>
  </sheetViews>
  <sheetFormatPr defaultRowHeight="14.4"/>
  <cols>
    <col min="1" max="1" width="8.77734375" style="400"/>
    <col min="2" max="2" width="87.6640625" bestFit="1" customWidth="1"/>
    <col min="3" max="8" width="15.44140625" customWidth="1"/>
  </cols>
  <sheetData>
    <row r="1" spans="1:8" s="5" customFormat="1" ht="13.8">
      <c r="A1" s="2" t="s">
        <v>30</v>
      </c>
      <c r="B1" s="3" t="str">
        <f>'Info '!C2</f>
        <v>JSC PASHA Bank Georgia</v>
      </c>
      <c r="C1" s="3"/>
      <c r="D1" s="4"/>
      <c r="E1" s="4"/>
      <c r="F1" s="4"/>
      <c r="G1" s="4"/>
    </row>
    <row r="2" spans="1:8" s="5" customFormat="1" ht="13.8">
      <c r="A2" s="2" t="s">
        <v>31</v>
      </c>
      <c r="B2" s="319">
        <f>'1. key ratios '!B2</f>
        <v>45107</v>
      </c>
      <c r="C2" s="3"/>
      <c r="D2" s="4"/>
      <c r="E2" s="4"/>
      <c r="F2" s="4"/>
      <c r="G2" s="4"/>
    </row>
    <row r="3" spans="1:8" ht="15" thickBot="1">
      <c r="A3"/>
    </row>
    <row r="4" spans="1:8">
      <c r="A4" s="688" t="s">
        <v>6</v>
      </c>
      <c r="B4" s="689" t="s">
        <v>94</v>
      </c>
      <c r="C4" s="676" t="s">
        <v>558</v>
      </c>
      <c r="D4" s="676"/>
      <c r="E4" s="676"/>
      <c r="F4" s="676" t="s">
        <v>559</v>
      </c>
      <c r="G4" s="676"/>
      <c r="H4" s="677"/>
    </row>
    <row r="5" spans="1:8">
      <c r="A5" s="688"/>
      <c r="B5" s="689"/>
      <c r="C5" s="402" t="s">
        <v>32</v>
      </c>
      <c r="D5" s="402" t="s">
        <v>33</v>
      </c>
      <c r="E5" s="402" t="s">
        <v>34</v>
      </c>
      <c r="F5" s="402" t="s">
        <v>32</v>
      </c>
      <c r="G5" s="402" t="s">
        <v>33</v>
      </c>
      <c r="H5" s="402" t="s">
        <v>34</v>
      </c>
    </row>
    <row r="6" spans="1:8">
      <c r="A6" s="388">
        <v>1</v>
      </c>
      <c r="B6" s="414" t="s">
        <v>657</v>
      </c>
      <c r="C6" s="579"/>
      <c r="D6" s="579"/>
      <c r="E6" s="580">
        <f t="shared" ref="E6:E43" si="0">C6+D6</f>
        <v>0</v>
      </c>
      <c r="F6" s="579"/>
      <c r="G6" s="579"/>
      <c r="H6" s="581">
        <f t="shared" ref="H6:H43" si="1">F6+G6</f>
        <v>0</v>
      </c>
    </row>
    <row r="7" spans="1:8">
      <c r="A7" s="388">
        <v>2</v>
      </c>
      <c r="B7" s="414" t="s">
        <v>196</v>
      </c>
      <c r="C7" s="579"/>
      <c r="D7" s="579"/>
      <c r="E7" s="580">
        <f t="shared" si="0"/>
        <v>0</v>
      </c>
      <c r="F7" s="579"/>
      <c r="G7" s="579"/>
      <c r="H7" s="581">
        <f t="shared" si="1"/>
        <v>0</v>
      </c>
    </row>
    <row r="8" spans="1:8">
      <c r="A8" s="388">
        <v>3</v>
      </c>
      <c r="B8" s="414" t="s">
        <v>206</v>
      </c>
      <c r="C8" s="579">
        <f>C9+C10</f>
        <v>292674595.31140006</v>
      </c>
      <c r="D8" s="579">
        <f>D9+D10</f>
        <v>371930786.02160001</v>
      </c>
      <c r="E8" s="580">
        <f t="shared" si="0"/>
        <v>664605381.33300006</v>
      </c>
      <c r="F8" s="579">
        <f>F9+F10</f>
        <v>8254263.8110000007</v>
      </c>
      <c r="G8" s="579">
        <f>G9+G10</f>
        <v>346360361.48409998</v>
      </c>
      <c r="H8" s="581">
        <f t="shared" si="1"/>
        <v>354614625.29509997</v>
      </c>
    </row>
    <row r="9" spans="1:8">
      <c r="A9" s="388">
        <v>3.1</v>
      </c>
      <c r="B9" s="415" t="s">
        <v>197</v>
      </c>
      <c r="C9" s="579">
        <v>273855219.40140003</v>
      </c>
      <c r="D9" s="579">
        <v>357467515.84380001</v>
      </c>
      <c r="E9" s="580">
        <f t="shared" si="0"/>
        <v>631322735.24520004</v>
      </c>
      <c r="F9" s="579">
        <v>2907985.3110000002</v>
      </c>
      <c r="G9" s="579">
        <v>334923037.49529999</v>
      </c>
      <c r="H9" s="581">
        <f t="shared" si="1"/>
        <v>337831022.80629998</v>
      </c>
    </row>
    <row r="10" spans="1:8">
      <c r="A10" s="388">
        <v>3.2</v>
      </c>
      <c r="B10" s="415" t="s">
        <v>193</v>
      </c>
      <c r="C10" s="579">
        <v>18819375.91</v>
      </c>
      <c r="D10" s="579">
        <v>14463270.1778</v>
      </c>
      <c r="E10" s="580">
        <f t="shared" si="0"/>
        <v>33282646.0878</v>
      </c>
      <c r="F10" s="579">
        <v>5346278.5</v>
      </c>
      <c r="G10" s="579">
        <v>11437323.9888</v>
      </c>
      <c r="H10" s="581">
        <f t="shared" si="1"/>
        <v>16783602.4888</v>
      </c>
    </row>
    <row r="11" spans="1:8">
      <c r="A11" s="388">
        <v>4</v>
      </c>
      <c r="B11" s="416" t="s">
        <v>195</v>
      </c>
      <c r="C11" s="579">
        <f>C12+C13</f>
        <v>0</v>
      </c>
      <c r="D11" s="579">
        <f>D12+D13</f>
        <v>0</v>
      </c>
      <c r="E11" s="580">
        <f t="shared" si="0"/>
        <v>0</v>
      </c>
      <c r="F11" s="579">
        <f>F12+F13</f>
        <v>0</v>
      </c>
      <c r="G11" s="579">
        <f>G12+G13</f>
        <v>0</v>
      </c>
      <c r="H11" s="581">
        <f t="shared" si="1"/>
        <v>0</v>
      </c>
    </row>
    <row r="12" spans="1:8">
      <c r="A12" s="388">
        <v>4.0999999999999996</v>
      </c>
      <c r="B12" s="415" t="s">
        <v>179</v>
      </c>
      <c r="C12" s="579"/>
      <c r="D12" s="579"/>
      <c r="E12" s="580">
        <f t="shared" si="0"/>
        <v>0</v>
      </c>
      <c r="F12" s="579"/>
      <c r="G12" s="579"/>
      <c r="H12" s="581">
        <f t="shared" si="1"/>
        <v>0</v>
      </c>
    </row>
    <row r="13" spans="1:8">
      <c r="A13" s="388">
        <v>4.2</v>
      </c>
      <c r="B13" s="415" t="s">
        <v>180</v>
      </c>
      <c r="C13" s="579"/>
      <c r="D13" s="579"/>
      <c r="E13" s="580">
        <f t="shared" si="0"/>
        <v>0</v>
      </c>
      <c r="F13" s="579"/>
      <c r="G13" s="579"/>
      <c r="H13" s="581">
        <f t="shared" si="1"/>
        <v>0</v>
      </c>
    </row>
    <row r="14" spans="1:8">
      <c r="A14" s="388">
        <v>5</v>
      </c>
      <c r="B14" s="416" t="s">
        <v>205</v>
      </c>
      <c r="C14" s="579">
        <f>C15+C16+C17+C23+C24+C25+C26</f>
        <v>92137026.725499988</v>
      </c>
      <c r="D14" s="579">
        <f>D15+D16+D17+D23+D24+D25+D26</f>
        <v>385916100.5922001</v>
      </c>
      <c r="E14" s="580">
        <f t="shared" si="0"/>
        <v>478053127.31770009</v>
      </c>
      <c r="F14" s="579">
        <f>F15+F16+F17+F23+F24+F25+F26</f>
        <v>102352659</v>
      </c>
      <c r="G14" s="579">
        <f>G15+G16+G17+G23+G24+G25+G26</f>
        <v>1069419944</v>
      </c>
      <c r="H14" s="581">
        <f t="shared" si="1"/>
        <v>1171772603</v>
      </c>
    </row>
    <row r="15" spans="1:8">
      <c r="A15" s="388">
        <v>5.0999999999999996</v>
      </c>
      <c r="B15" s="417" t="s">
        <v>183</v>
      </c>
      <c r="C15" s="579">
        <v>2103503.9199000001</v>
      </c>
      <c r="D15" s="579">
        <v>8543843.9030000009</v>
      </c>
      <c r="E15" s="580">
        <f t="shared" si="0"/>
        <v>10647347.822900001</v>
      </c>
      <c r="F15" s="579">
        <v>1904716</v>
      </c>
      <c r="G15" s="579">
        <v>5846489</v>
      </c>
      <c r="H15" s="581">
        <f t="shared" si="1"/>
        <v>7751205</v>
      </c>
    </row>
    <row r="16" spans="1:8">
      <c r="A16" s="388">
        <v>5.2</v>
      </c>
      <c r="B16" s="417" t="s">
        <v>182</v>
      </c>
      <c r="C16" s="579"/>
      <c r="D16" s="579"/>
      <c r="E16" s="580">
        <f t="shared" si="0"/>
        <v>0</v>
      </c>
      <c r="F16" s="579">
        <v>0</v>
      </c>
      <c r="G16" s="579">
        <v>0</v>
      </c>
      <c r="H16" s="581">
        <f t="shared" si="1"/>
        <v>0</v>
      </c>
    </row>
    <row r="17" spans="1:8">
      <c r="A17" s="388">
        <v>5.3</v>
      </c>
      <c r="B17" s="417" t="s">
        <v>181</v>
      </c>
      <c r="C17" s="579">
        <f>C18+C19+C20+C21+C22</f>
        <v>33800000</v>
      </c>
      <c r="D17" s="579">
        <f>D18+D19+D20+D21+D22</f>
        <v>297949177.37680012</v>
      </c>
      <c r="E17" s="580">
        <f t="shared" si="0"/>
        <v>331749177.37680012</v>
      </c>
      <c r="F17" s="579">
        <f>F18+F19+F20+F21+F22</f>
        <v>37655875</v>
      </c>
      <c r="G17" s="579">
        <f>G18+G19+G20+G21+G22</f>
        <v>934116560</v>
      </c>
      <c r="H17" s="581">
        <f t="shared" si="1"/>
        <v>971772435</v>
      </c>
    </row>
    <row r="18" spans="1:8">
      <c r="A18" s="388" t="s">
        <v>15</v>
      </c>
      <c r="B18" s="418" t="s">
        <v>36</v>
      </c>
      <c r="C18" s="579">
        <v>1</v>
      </c>
      <c r="D18" s="579">
        <v>43526505.675300002</v>
      </c>
      <c r="E18" s="580">
        <f t="shared" si="0"/>
        <v>43526506.675300002</v>
      </c>
      <c r="F18" s="579">
        <v>1</v>
      </c>
      <c r="G18" s="579">
        <v>42773664</v>
      </c>
      <c r="H18" s="581">
        <f t="shared" si="1"/>
        <v>42773665</v>
      </c>
    </row>
    <row r="19" spans="1:8">
      <c r="A19" s="388" t="s">
        <v>16</v>
      </c>
      <c r="B19" s="418" t="s">
        <v>37</v>
      </c>
      <c r="C19" s="579">
        <v>0</v>
      </c>
      <c r="D19" s="579">
        <v>184045279.47270009</v>
      </c>
      <c r="E19" s="580">
        <f t="shared" si="0"/>
        <v>184045279.47270009</v>
      </c>
      <c r="F19" s="579">
        <v>3855876</v>
      </c>
      <c r="G19" s="579">
        <v>809216751</v>
      </c>
      <c r="H19" s="581">
        <f t="shared" si="1"/>
        <v>813072627</v>
      </c>
    </row>
    <row r="20" spans="1:8">
      <c r="A20" s="388" t="s">
        <v>17</v>
      </c>
      <c r="B20" s="418" t="s">
        <v>38</v>
      </c>
      <c r="C20" s="579"/>
      <c r="D20" s="579"/>
      <c r="E20" s="580">
        <f t="shared" si="0"/>
        <v>0</v>
      </c>
      <c r="F20" s="579">
        <v>0</v>
      </c>
      <c r="G20" s="579">
        <v>3302921</v>
      </c>
      <c r="H20" s="581">
        <f t="shared" si="1"/>
        <v>3302921</v>
      </c>
    </row>
    <row r="21" spans="1:8">
      <c r="A21" s="388" t="s">
        <v>18</v>
      </c>
      <c r="B21" s="418" t="s">
        <v>39</v>
      </c>
      <c r="C21" s="579">
        <v>0</v>
      </c>
      <c r="D21" s="579">
        <v>57690135.929200001</v>
      </c>
      <c r="E21" s="580">
        <f t="shared" si="0"/>
        <v>57690135.929200001</v>
      </c>
      <c r="F21" s="579">
        <v>0</v>
      </c>
      <c r="G21" s="579">
        <v>41879249</v>
      </c>
      <c r="H21" s="581">
        <f t="shared" si="1"/>
        <v>41879249</v>
      </c>
    </row>
    <row r="22" spans="1:8">
      <c r="A22" s="388" t="s">
        <v>19</v>
      </c>
      <c r="B22" s="418" t="s">
        <v>40</v>
      </c>
      <c r="C22" s="579">
        <v>33799999</v>
      </c>
      <c r="D22" s="579">
        <v>12687256.2996</v>
      </c>
      <c r="E22" s="580">
        <f t="shared" si="0"/>
        <v>46487255.299599998</v>
      </c>
      <c r="F22" s="579">
        <v>33799998</v>
      </c>
      <c r="G22" s="579">
        <v>36943975</v>
      </c>
      <c r="H22" s="581">
        <f t="shared" si="1"/>
        <v>70743973</v>
      </c>
    </row>
    <row r="23" spans="1:8">
      <c r="A23" s="388">
        <v>5.4</v>
      </c>
      <c r="B23" s="417" t="s">
        <v>184</v>
      </c>
      <c r="C23" s="579">
        <v>0</v>
      </c>
      <c r="D23" s="579">
        <v>43200562.211300001</v>
      </c>
      <c r="E23" s="580">
        <f t="shared" si="0"/>
        <v>43200562.211300001</v>
      </c>
      <c r="F23" s="579">
        <v>6408546</v>
      </c>
      <c r="G23" s="579">
        <v>111883425</v>
      </c>
      <c r="H23" s="581">
        <f t="shared" si="1"/>
        <v>118291971</v>
      </c>
    </row>
    <row r="24" spans="1:8">
      <c r="A24" s="388">
        <v>5.5</v>
      </c>
      <c r="B24" s="417" t="s">
        <v>185</v>
      </c>
      <c r="C24" s="579">
        <v>0</v>
      </c>
      <c r="D24" s="579">
        <v>68.061000000000007</v>
      </c>
      <c r="E24" s="580">
        <f t="shared" si="0"/>
        <v>68.061000000000007</v>
      </c>
      <c r="F24" s="579">
        <v>0</v>
      </c>
      <c r="G24" s="579">
        <v>47</v>
      </c>
      <c r="H24" s="581">
        <f t="shared" si="1"/>
        <v>47</v>
      </c>
    </row>
    <row r="25" spans="1:8">
      <c r="A25" s="388">
        <v>5.6</v>
      </c>
      <c r="B25" s="417" t="s">
        <v>186</v>
      </c>
      <c r="C25" s="579"/>
      <c r="D25" s="579"/>
      <c r="E25" s="580">
        <f t="shared" si="0"/>
        <v>0</v>
      </c>
      <c r="F25" s="579"/>
      <c r="G25" s="579"/>
      <c r="H25" s="581">
        <f t="shared" si="1"/>
        <v>0</v>
      </c>
    </row>
    <row r="26" spans="1:8">
      <c r="A26" s="388">
        <v>5.7</v>
      </c>
      <c r="B26" s="417" t="s">
        <v>40</v>
      </c>
      <c r="C26" s="579">
        <v>56233522.805599988</v>
      </c>
      <c r="D26" s="579">
        <v>36222449.040100001</v>
      </c>
      <c r="E26" s="580">
        <f t="shared" si="0"/>
        <v>92455971.845699996</v>
      </c>
      <c r="F26" s="579">
        <v>56383522</v>
      </c>
      <c r="G26" s="579">
        <v>17573423</v>
      </c>
      <c r="H26" s="581">
        <f t="shared" si="1"/>
        <v>73956945</v>
      </c>
    </row>
    <row r="27" spans="1:8">
      <c r="A27" s="388">
        <v>6</v>
      </c>
      <c r="B27" s="419" t="s">
        <v>658</v>
      </c>
      <c r="C27" s="579">
        <v>63723759.950000003</v>
      </c>
      <c r="D27" s="579">
        <v>11771091</v>
      </c>
      <c r="E27" s="580">
        <f t="shared" si="0"/>
        <v>75494850.950000003</v>
      </c>
      <c r="F27" s="579">
        <v>33472534.809999999</v>
      </c>
      <c r="G27" s="579">
        <v>6834223.4195999997</v>
      </c>
      <c r="H27" s="581">
        <f t="shared" si="1"/>
        <v>40306758.229599997</v>
      </c>
    </row>
    <row r="28" spans="1:8">
      <c r="A28" s="388">
        <v>7</v>
      </c>
      <c r="B28" s="419" t="s">
        <v>659</v>
      </c>
      <c r="C28" s="579">
        <v>43273841.700000003</v>
      </c>
      <c r="D28" s="579">
        <v>31987688.740800001</v>
      </c>
      <c r="E28" s="580">
        <f t="shared" si="0"/>
        <v>75261530.440800011</v>
      </c>
      <c r="F28" s="579">
        <v>29963460.809999999</v>
      </c>
      <c r="G28" s="579">
        <v>10659341.454600001</v>
      </c>
      <c r="H28" s="581">
        <f t="shared" si="1"/>
        <v>40622802.264600001</v>
      </c>
    </row>
    <row r="29" spans="1:8">
      <c r="A29" s="388">
        <v>8</v>
      </c>
      <c r="B29" s="419" t="s">
        <v>194</v>
      </c>
      <c r="C29" s="579"/>
      <c r="D29" s="579"/>
      <c r="E29" s="580">
        <f t="shared" si="0"/>
        <v>0</v>
      </c>
      <c r="F29" s="579"/>
      <c r="G29" s="579"/>
      <c r="H29" s="581">
        <f t="shared" si="1"/>
        <v>0</v>
      </c>
    </row>
    <row r="30" spans="1:8">
      <c r="A30" s="388">
        <v>9</v>
      </c>
      <c r="B30" s="420" t="s">
        <v>211</v>
      </c>
      <c r="C30" s="579">
        <f>C31+C32+C33+C34+C35+C36+C37</f>
        <v>49386167.399999999</v>
      </c>
      <c r="D30" s="579">
        <f>D31+D32+D33+D34+D35+D36+D37</f>
        <v>221440315.15619999</v>
      </c>
      <c r="E30" s="580">
        <f t="shared" si="0"/>
        <v>270826482.55619997</v>
      </c>
      <c r="F30" s="579">
        <f>F31+F32+F33+F34+F35+F36+F37</f>
        <v>27406179.789999999</v>
      </c>
      <c r="G30" s="579">
        <f>G31+G32+G33+G34+G35+G36+G37</f>
        <v>131420546.68919998</v>
      </c>
      <c r="H30" s="581">
        <f t="shared" si="1"/>
        <v>158826726.47919998</v>
      </c>
    </row>
    <row r="31" spans="1:8">
      <c r="A31" s="388">
        <v>9.1</v>
      </c>
      <c r="B31" s="421" t="s">
        <v>201</v>
      </c>
      <c r="C31" s="579">
        <v>12406481.5</v>
      </c>
      <c r="D31" s="579">
        <v>122918612.2811</v>
      </c>
      <c r="E31" s="580">
        <f t="shared" si="0"/>
        <v>135325093.7811</v>
      </c>
      <c r="F31" s="579">
        <v>7328007.29</v>
      </c>
      <c r="G31" s="579">
        <v>71861668.237299994</v>
      </c>
      <c r="H31" s="581">
        <f t="shared" si="1"/>
        <v>79189675.5273</v>
      </c>
    </row>
    <row r="32" spans="1:8">
      <c r="A32" s="388">
        <v>9.1999999999999993</v>
      </c>
      <c r="B32" s="421" t="s">
        <v>202</v>
      </c>
      <c r="C32" s="579">
        <v>36979685.899999999</v>
      </c>
      <c r="D32" s="579">
        <v>98521702.875100002</v>
      </c>
      <c r="E32" s="580">
        <f t="shared" si="0"/>
        <v>135501388.77509999</v>
      </c>
      <c r="F32" s="579">
        <v>20078172.5</v>
      </c>
      <c r="G32" s="579">
        <v>59558878.451899998</v>
      </c>
      <c r="H32" s="581">
        <f t="shared" si="1"/>
        <v>79637050.951900005</v>
      </c>
    </row>
    <row r="33" spans="1:8">
      <c r="A33" s="388">
        <v>9.3000000000000007</v>
      </c>
      <c r="B33" s="421" t="s">
        <v>198</v>
      </c>
      <c r="C33" s="579"/>
      <c r="D33" s="579"/>
      <c r="E33" s="580">
        <f t="shared" si="0"/>
        <v>0</v>
      </c>
      <c r="F33" s="579"/>
      <c r="G33" s="579"/>
      <c r="H33" s="581">
        <f t="shared" si="1"/>
        <v>0</v>
      </c>
    </row>
    <row r="34" spans="1:8">
      <c r="A34" s="388">
        <v>9.4</v>
      </c>
      <c r="B34" s="421" t="s">
        <v>199</v>
      </c>
      <c r="C34" s="579"/>
      <c r="D34" s="579"/>
      <c r="E34" s="580">
        <f t="shared" si="0"/>
        <v>0</v>
      </c>
      <c r="F34" s="579"/>
      <c r="G34" s="579"/>
      <c r="H34" s="581">
        <f t="shared" si="1"/>
        <v>0</v>
      </c>
    </row>
    <row r="35" spans="1:8">
      <c r="A35" s="388">
        <v>9.5</v>
      </c>
      <c r="B35" s="421" t="s">
        <v>200</v>
      </c>
      <c r="C35" s="579"/>
      <c r="D35" s="579"/>
      <c r="E35" s="580">
        <f t="shared" si="0"/>
        <v>0</v>
      </c>
      <c r="F35" s="579"/>
      <c r="G35" s="579"/>
      <c r="H35" s="581">
        <f t="shared" si="1"/>
        <v>0</v>
      </c>
    </row>
    <row r="36" spans="1:8">
      <c r="A36" s="388">
        <v>9.6</v>
      </c>
      <c r="B36" s="421" t="s">
        <v>203</v>
      </c>
      <c r="C36" s="579"/>
      <c r="D36" s="579"/>
      <c r="E36" s="580">
        <f t="shared" si="0"/>
        <v>0</v>
      </c>
      <c r="F36" s="579"/>
      <c r="G36" s="579"/>
      <c r="H36" s="581">
        <f t="shared" si="1"/>
        <v>0</v>
      </c>
    </row>
    <row r="37" spans="1:8">
      <c r="A37" s="388">
        <v>9.6999999999999993</v>
      </c>
      <c r="B37" s="421" t="s">
        <v>204</v>
      </c>
      <c r="C37" s="579"/>
      <c r="D37" s="579"/>
      <c r="E37" s="580">
        <f t="shared" si="0"/>
        <v>0</v>
      </c>
      <c r="F37" s="579"/>
      <c r="G37" s="579"/>
      <c r="H37" s="581">
        <f t="shared" si="1"/>
        <v>0</v>
      </c>
    </row>
    <row r="38" spans="1:8">
      <c r="A38" s="388">
        <v>10</v>
      </c>
      <c r="B38" s="416" t="s">
        <v>207</v>
      </c>
      <c r="C38" s="579">
        <f>C39+C40+C41+C42</f>
        <v>21764424.389999993</v>
      </c>
      <c r="D38" s="579">
        <f>D39+D40+D41+D42</f>
        <v>25899158.421712</v>
      </c>
      <c r="E38" s="580">
        <f t="shared" si="0"/>
        <v>47663582.811711997</v>
      </c>
      <c r="F38" s="579">
        <f>F39+F40+F41+F42</f>
        <v>9368353.7000000086</v>
      </c>
      <c r="G38" s="579">
        <f>G39+G40+G41+G42</f>
        <v>15932440.125628</v>
      </c>
      <c r="H38" s="581">
        <f t="shared" si="1"/>
        <v>25300793.825628009</v>
      </c>
    </row>
    <row r="39" spans="1:8">
      <c r="A39" s="388">
        <v>10.1</v>
      </c>
      <c r="B39" s="422" t="s">
        <v>208</v>
      </c>
      <c r="C39" s="579">
        <v>1473239.48</v>
      </c>
      <c r="D39" s="579">
        <v>0</v>
      </c>
      <c r="E39" s="580">
        <f t="shared" si="0"/>
        <v>1473239.48</v>
      </c>
      <c r="F39" s="579">
        <v>0</v>
      </c>
      <c r="G39" s="579">
        <v>0</v>
      </c>
      <c r="H39" s="581">
        <f t="shared" si="1"/>
        <v>0</v>
      </c>
    </row>
    <row r="40" spans="1:8">
      <c r="A40" s="388">
        <v>10.199999999999999</v>
      </c>
      <c r="B40" s="422" t="s">
        <v>209</v>
      </c>
      <c r="C40" s="579">
        <v>1984660.5099999979</v>
      </c>
      <c r="D40" s="579">
        <v>2565656.8857559999</v>
      </c>
      <c r="E40" s="580">
        <f t="shared" si="0"/>
        <v>4550317.3957559979</v>
      </c>
      <c r="F40" s="579">
        <v>987429.88999999955</v>
      </c>
      <c r="G40" s="579">
        <v>1925725.1497809999</v>
      </c>
      <c r="H40" s="581">
        <f t="shared" si="1"/>
        <v>2913155.0397809995</v>
      </c>
    </row>
    <row r="41" spans="1:8">
      <c r="A41" s="388">
        <v>10.3</v>
      </c>
      <c r="B41" s="422" t="s">
        <v>212</v>
      </c>
      <c r="C41" s="579">
        <v>5500714.8999999957</v>
      </c>
      <c r="D41" s="579">
        <v>0</v>
      </c>
      <c r="E41" s="580">
        <f t="shared" si="0"/>
        <v>5500714.8999999957</v>
      </c>
      <c r="F41" s="579">
        <v>1910299.16</v>
      </c>
      <c r="G41" s="579">
        <v>0</v>
      </c>
      <c r="H41" s="581">
        <f t="shared" si="1"/>
        <v>1910299.16</v>
      </c>
    </row>
    <row r="42" spans="1:8" ht="26.4">
      <c r="A42" s="388">
        <v>10.4</v>
      </c>
      <c r="B42" s="422" t="s">
        <v>213</v>
      </c>
      <c r="C42" s="579">
        <v>12805809.499999998</v>
      </c>
      <c r="D42" s="579">
        <v>23333501.535955999</v>
      </c>
      <c r="E42" s="580">
        <f t="shared" si="0"/>
        <v>36139311.035955995</v>
      </c>
      <c r="F42" s="579">
        <v>6470624.6500000097</v>
      </c>
      <c r="G42" s="579">
        <v>14006714.975847</v>
      </c>
      <c r="H42" s="581">
        <f t="shared" si="1"/>
        <v>20477339.625847012</v>
      </c>
    </row>
    <row r="43" spans="1:8" ht="15" thickBot="1">
      <c r="A43" s="388">
        <v>11</v>
      </c>
      <c r="B43" s="144" t="s">
        <v>210</v>
      </c>
      <c r="C43" s="579">
        <v>0</v>
      </c>
      <c r="D43" s="579">
        <v>0</v>
      </c>
      <c r="E43" s="580">
        <f t="shared" si="0"/>
        <v>0</v>
      </c>
      <c r="F43" s="579"/>
      <c r="G43" s="579"/>
      <c r="H43" s="581">
        <f t="shared" si="1"/>
        <v>0</v>
      </c>
    </row>
    <row r="44" spans="1:8">
      <c r="C44" s="423"/>
      <c r="D44" s="423"/>
      <c r="E44" s="423"/>
      <c r="F44" s="423"/>
      <c r="G44" s="423"/>
      <c r="H44" s="423"/>
    </row>
    <row r="45" spans="1:8">
      <c r="C45" s="423"/>
      <c r="D45" s="423"/>
      <c r="E45" s="423"/>
      <c r="F45" s="423"/>
      <c r="G45" s="423"/>
      <c r="H45" s="423"/>
    </row>
    <row r="46" spans="1:8">
      <c r="C46" s="423"/>
      <c r="D46" s="423"/>
      <c r="E46" s="423"/>
      <c r="F46" s="423"/>
      <c r="G46" s="423"/>
      <c r="H46" s="423"/>
    </row>
    <row r="47" spans="1:8">
      <c r="C47" s="423"/>
      <c r="D47" s="423"/>
      <c r="E47" s="423"/>
      <c r="F47" s="423"/>
      <c r="G47" s="423"/>
      <c r="H47" s="423"/>
    </row>
  </sheetData>
  <mergeCells count="4">
    <mergeCell ref="A4:A5"/>
    <mergeCell ref="B4:B5"/>
    <mergeCell ref="C4:E4"/>
    <mergeCell ref="F4:H4"/>
  </mergeCells>
  <pageMargins left="0.7" right="0.7" top="0.75" bottom="0.75" header="0.3" footer="0.3"/>
  <pageSetup paperSize="9" scale="46" orientation="portrait" r:id="rId1"/>
  <headerFooter>
    <oddFooter>&amp;C_x000D_&amp;1#&amp;"Calibri"&amp;10&amp;K000000 C0 -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pane="topRight"/>
      <selection pane="bottomLeft"/>
      <selection pane="bottomRight"/>
    </sheetView>
  </sheetViews>
  <sheetFormatPr defaultColWidth="9.21875" defaultRowHeight="13.2"/>
  <cols>
    <col min="1" max="1" width="9.5546875" style="4" bestFit="1" customWidth="1"/>
    <col min="2" max="2" width="93.5546875" style="4" customWidth="1"/>
    <col min="3" max="4" width="11.77734375" style="4" bestFit="1" customWidth="1"/>
    <col min="5" max="7" width="11.77734375" style="19" bestFit="1" customWidth="1"/>
    <col min="8" max="11" width="9.77734375" style="19" customWidth="1"/>
    <col min="12" max="16384" width="9.21875" style="19"/>
  </cols>
  <sheetData>
    <row r="1" spans="1:7">
      <c r="A1" s="2" t="s">
        <v>30</v>
      </c>
      <c r="B1" s="3" t="str">
        <f>'Info '!C2</f>
        <v>JSC PASHA Bank Georgia</v>
      </c>
      <c r="C1" s="3"/>
    </row>
    <row r="2" spans="1:7">
      <c r="A2" s="2" t="s">
        <v>31</v>
      </c>
      <c r="B2" s="319">
        <f>'1. key ratios '!B2</f>
        <v>45107</v>
      </c>
      <c r="C2" s="3"/>
    </row>
    <row r="3" spans="1:7">
      <c r="A3" s="2"/>
      <c r="B3" s="3"/>
      <c r="C3" s="3"/>
    </row>
    <row r="4" spans="1:7" ht="15" customHeight="1" thickBot="1">
      <c r="A4" s="4" t="s">
        <v>96</v>
      </c>
      <c r="B4" s="92" t="s">
        <v>187</v>
      </c>
      <c r="C4" s="22" t="s">
        <v>35</v>
      </c>
    </row>
    <row r="5" spans="1:7" ht="15" customHeight="1">
      <c r="A5" s="168" t="s">
        <v>6</v>
      </c>
      <c r="B5" s="169"/>
      <c r="C5" s="317" t="str">
        <f>INT((MONTH($B$2))/3)&amp;"Q"&amp;"-"&amp;YEAR($B$2)</f>
        <v>2Q-2023</v>
      </c>
      <c r="D5" s="317" t="str">
        <f>IF(INT(MONTH($B$2))=3, "4"&amp;"Q"&amp;"-"&amp;YEAR($B$2)-1, IF(INT(MONTH($B$2))=6, "1"&amp;"Q"&amp;"-"&amp;YEAR($B$2), IF(INT(MONTH($B$2))=9, "2"&amp;"Q"&amp;"-"&amp;YEAR($B$2),IF(INT(MONTH($B$2))=12, "3"&amp;"Q"&amp;"-"&amp;YEAR($B$2), 0))))</f>
        <v>1Q-2023</v>
      </c>
      <c r="E5" s="317" t="str">
        <f>IF(INT(MONTH($B$2))=3, "3"&amp;"Q"&amp;"-"&amp;YEAR($B$2)-1, IF(INT(MONTH($B$2))=6, "4"&amp;"Q"&amp;"-"&amp;YEAR($B$2)-1, IF(INT(MONTH($B$2))=9, "1"&amp;"Q"&amp;"-"&amp;YEAR($B$2),IF(INT(MONTH($B$2))=12, "2"&amp;"Q"&amp;"-"&amp;YEAR($B$2), 0))))</f>
        <v>4Q-2022</v>
      </c>
      <c r="F5" s="317" t="str">
        <f>IF(INT(MONTH($B$2))=3, "2"&amp;"Q"&amp;"-"&amp;YEAR($B$2)-1, IF(INT(MONTH($B$2))=6, "3"&amp;"Q"&amp;"-"&amp;YEAR($B$2)-1, IF(INT(MONTH($B$2))=9, "4"&amp;"Q"&amp;"-"&amp;YEAR($B$2)-1,IF(INT(MONTH($B$2))=12, "1"&amp;"Q"&amp;"-"&amp;YEAR($B$2), 0))))</f>
        <v>3Q-2022</v>
      </c>
      <c r="G5" s="318" t="str">
        <f>IF(INT(MONTH($B$2))=3, "1"&amp;"Q"&amp;"-"&amp;YEAR($B$2)-1, IF(INT(MONTH($B$2))=6, "2"&amp;"Q"&amp;"-"&amp;YEAR($B$2)-1, IF(INT(MONTH($B$2))=9, "3"&amp;"Q"&amp;"-"&amp;YEAR($B$2)-1,IF(INT(MONTH($B$2))=12, "4"&amp;"Q"&amp;"-"&amp;YEAR($B$2)-1, 0))))</f>
        <v>2Q-2022</v>
      </c>
    </row>
    <row r="6" spans="1:7" ht="15" customHeight="1">
      <c r="A6" s="23">
        <v>1</v>
      </c>
      <c r="B6" s="253" t="s">
        <v>191</v>
      </c>
      <c r="C6" s="582">
        <f>C7+C9+C10</f>
        <v>481763583.18377501</v>
      </c>
      <c r="D6" s="583">
        <f>D7+D9+D10</f>
        <v>471726745.11486995</v>
      </c>
      <c r="E6" s="584">
        <f t="shared" ref="E6:G6" si="0">E7+E9+E10</f>
        <v>497737310.48461002</v>
      </c>
      <c r="F6" s="582">
        <f t="shared" si="0"/>
        <v>477818248.73982</v>
      </c>
      <c r="G6" s="585">
        <f t="shared" si="0"/>
        <v>438276703.69968003</v>
      </c>
    </row>
    <row r="7" spans="1:7" ht="15" customHeight="1">
      <c r="A7" s="23">
        <v>1.1000000000000001</v>
      </c>
      <c r="B7" s="253" t="s">
        <v>357</v>
      </c>
      <c r="C7" s="586">
        <v>439546920.804115</v>
      </c>
      <c r="D7" s="587">
        <v>434813748.08630997</v>
      </c>
      <c r="E7" s="586">
        <v>455940401.05535001</v>
      </c>
      <c r="F7" s="586">
        <v>437842233.56118</v>
      </c>
      <c r="G7" s="588">
        <v>413127628.69187999</v>
      </c>
    </row>
    <row r="8" spans="1:7">
      <c r="A8" s="23" t="s">
        <v>14</v>
      </c>
      <c r="B8" s="253" t="s">
        <v>95</v>
      </c>
      <c r="C8" s="586"/>
      <c r="D8" s="587"/>
      <c r="E8" s="586"/>
      <c r="F8" s="586"/>
      <c r="G8" s="588"/>
    </row>
    <row r="9" spans="1:7" ht="15" customHeight="1">
      <c r="A9" s="23">
        <v>1.2</v>
      </c>
      <c r="B9" s="254" t="s">
        <v>94</v>
      </c>
      <c r="C9" s="586">
        <v>40476471.975660004</v>
      </c>
      <c r="D9" s="587">
        <v>33895648.832159996</v>
      </c>
      <c r="E9" s="586">
        <v>38528922.784160003</v>
      </c>
      <c r="F9" s="586">
        <v>38098747.036839999</v>
      </c>
      <c r="G9" s="588">
        <v>23565281.497299999</v>
      </c>
    </row>
    <row r="10" spans="1:7" ht="15" customHeight="1">
      <c r="A10" s="23">
        <v>1.3</v>
      </c>
      <c r="B10" s="253" t="s">
        <v>28</v>
      </c>
      <c r="C10" s="586">
        <v>1740190.4040000001</v>
      </c>
      <c r="D10" s="587">
        <v>3017348.1963999998</v>
      </c>
      <c r="E10" s="586">
        <v>3267986.6450999998</v>
      </c>
      <c r="F10" s="586">
        <v>1877268.1418000001</v>
      </c>
      <c r="G10" s="588">
        <v>1583793.5105000001</v>
      </c>
    </row>
    <row r="11" spans="1:7" ht="15" customHeight="1">
      <c r="A11" s="23">
        <v>2</v>
      </c>
      <c r="B11" s="253" t="s">
        <v>188</v>
      </c>
      <c r="C11" s="586">
        <v>4811648.1937317355</v>
      </c>
      <c r="D11" s="587">
        <v>3040200.1016594404</v>
      </c>
      <c r="E11" s="586">
        <v>4997167.2005720008</v>
      </c>
      <c r="F11" s="586">
        <v>7065666.1379674431</v>
      </c>
      <c r="G11" s="588">
        <v>7716501.3942179475</v>
      </c>
    </row>
    <row r="12" spans="1:7" ht="15" customHeight="1">
      <c r="A12" s="23">
        <v>3</v>
      </c>
      <c r="B12" s="253" t="s">
        <v>189</v>
      </c>
      <c r="C12" s="586">
        <v>52612002.030000001</v>
      </c>
      <c r="D12" s="587">
        <v>52612002.030000001</v>
      </c>
      <c r="E12" s="586">
        <v>52523667.965411298</v>
      </c>
      <c r="F12" s="586">
        <v>44217817.779271342</v>
      </c>
      <c r="G12" s="588">
        <v>44217817.779271342</v>
      </c>
    </row>
    <row r="13" spans="1:7" ht="15" customHeight="1" thickBot="1">
      <c r="A13" s="25">
        <v>4</v>
      </c>
      <c r="B13" s="26" t="s">
        <v>190</v>
      </c>
      <c r="C13" s="589">
        <f>C6+C11+C12</f>
        <v>539187233.4075067</v>
      </c>
      <c r="D13" s="590">
        <f>D6+D11+D12</f>
        <v>527378947.24652934</v>
      </c>
      <c r="E13" s="591">
        <f t="shared" ref="E13:G13" si="1">E6+E11+E12</f>
        <v>555258145.65059328</v>
      </c>
      <c r="F13" s="589">
        <f t="shared" si="1"/>
        <v>529101732.65705884</v>
      </c>
      <c r="G13" s="592">
        <f t="shared" si="1"/>
        <v>490211022.87316936</v>
      </c>
    </row>
    <row r="14" spans="1:7">
      <c r="B14" s="29"/>
    </row>
    <row r="15" spans="1:7" ht="26.4">
      <c r="B15" s="29" t="s">
        <v>358</v>
      </c>
    </row>
    <row r="16" spans="1:7">
      <c r="B16" s="29"/>
    </row>
    <row r="17" s="19" customFormat="1" ht="10.199999999999999"/>
    <row r="18" s="19" customFormat="1" ht="10.199999999999999"/>
    <row r="19" s="19" customFormat="1" ht="10.199999999999999"/>
    <row r="20" s="19" customFormat="1" ht="10.199999999999999"/>
    <row r="21" s="19" customFormat="1" ht="10.199999999999999"/>
    <row r="22" s="19" customFormat="1" ht="10.199999999999999"/>
    <row r="23" s="19" customFormat="1" ht="10.199999999999999"/>
    <row r="24" s="19" customFormat="1" ht="10.199999999999999"/>
    <row r="25" s="19" customFormat="1" ht="10.199999999999999"/>
    <row r="26" s="19" customFormat="1" ht="10.199999999999999"/>
    <row r="27" s="19" customFormat="1" ht="10.199999999999999"/>
    <row r="28" s="19" customFormat="1" ht="10.199999999999999"/>
    <row r="29" s="19" customFormat="1" ht="10.199999999999999"/>
  </sheetData>
  <pageMargins left="0.7" right="0.7" top="0.75" bottom="0.75" header="0.3" footer="0.3"/>
  <pageSetup paperSize="9" scale="54" orientation="portrait" r:id="rId1"/>
  <headerFooter>
    <oddFooter>&amp;C_x000D_&amp;1#&amp;"Calibri"&amp;10&amp;K000000 C0 -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Normal="100" workbookViewId="0">
      <pane xSplit="1" ySplit="4" topLeftCell="B5" activePane="bottomRight" state="frozen"/>
      <selection pane="topRight"/>
      <selection pane="bottomLeft"/>
      <selection pane="bottomRight"/>
    </sheetView>
  </sheetViews>
  <sheetFormatPr defaultColWidth="9.21875" defaultRowHeight="13.8"/>
  <cols>
    <col min="1" max="1" width="9.5546875" style="4" bestFit="1" customWidth="1"/>
    <col min="2" max="2" width="65.5546875" style="4" customWidth="1"/>
    <col min="3" max="3" width="53.109375" style="4" customWidth="1"/>
    <col min="4" max="16384" width="9.21875" style="5"/>
  </cols>
  <sheetData>
    <row r="1" spans="1:8">
      <c r="A1" s="2" t="s">
        <v>30</v>
      </c>
      <c r="B1" s="3" t="str">
        <f>'Info '!C2</f>
        <v>JSC PASHA Bank Georgia</v>
      </c>
    </row>
    <row r="2" spans="1:8">
      <c r="A2" s="2" t="s">
        <v>31</v>
      </c>
      <c r="B2" s="319">
        <f>'1. key ratios '!B2</f>
        <v>45107</v>
      </c>
    </row>
    <row r="4" spans="1:8" ht="28.05" customHeight="1" thickBot="1">
      <c r="A4" s="30" t="s">
        <v>41</v>
      </c>
      <c r="B4" s="31" t="s">
        <v>163</v>
      </c>
      <c r="C4" s="32"/>
    </row>
    <row r="5" spans="1:8">
      <c r="A5" s="33"/>
      <c r="B5" s="312" t="s">
        <v>42</v>
      </c>
      <c r="C5" s="313" t="s">
        <v>371</v>
      </c>
    </row>
    <row r="6" spans="1:8">
      <c r="A6" s="34">
        <v>1</v>
      </c>
      <c r="B6" s="35" t="s">
        <v>717</v>
      </c>
      <c r="C6" s="36" t="s">
        <v>718</v>
      </c>
    </row>
    <row r="7" spans="1:8">
      <c r="A7" s="34">
        <v>2</v>
      </c>
      <c r="B7" s="35" t="s">
        <v>719</v>
      </c>
      <c r="C7" s="36" t="s">
        <v>720</v>
      </c>
    </row>
    <row r="8" spans="1:8">
      <c r="A8" s="34">
        <v>3</v>
      </c>
      <c r="B8" s="35" t="s">
        <v>721</v>
      </c>
      <c r="C8" s="36" t="s">
        <v>722</v>
      </c>
    </row>
    <row r="9" spans="1:8">
      <c r="A9" s="34">
        <v>4</v>
      </c>
      <c r="B9" s="35" t="s">
        <v>723</v>
      </c>
      <c r="C9" s="36" t="s">
        <v>718</v>
      </c>
    </row>
    <row r="10" spans="1:8">
      <c r="A10" s="34">
        <v>5</v>
      </c>
      <c r="B10" s="35" t="s">
        <v>714</v>
      </c>
      <c r="C10" s="36" t="s">
        <v>724</v>
      </c>
    </row>
    <row r="11" spans="1:8">
      <c r="A11" s="34">
        <v>6</v>
      </c>
      <c r="B11" s="35"/>
      <c r="C11" s="36"/>
    </row>
    <row r="12" spans="1:8">
      <c r="A12" s="34">
        <v>7</v>
      </c>
      <c r="B12" s="35"/>
      <c r="C12" s="36"/>
      <c r="H12" s="37"/>
    </row>
    <row r="13" spans="1:8">
      <c r="A13" s="34">
        <v>8</v>
      </c>
      <c r="B13" s="35"/>
      <c r="C13" s="36"/>
    </row>
    <row r="14" spans="1:8">
      <c r="A14" s="34">
        <v>9</v>
      </c>
      <c r="B14" s="35"/>
      <c r="C14" s="36"/>
    </row>
    <row r="15" spans="1:8">
      <c r="A15" s="34">
        <v>10</v>
      </c>
      <c r="B15" s="35"/>
      <c r="C15" s="36"/>
    </row>
    <row r="16" spans="1:8">
      <c r="A16" s="34"/>
      <c r="B16" s="314"/>
      <c r="C16" s="315"/>
    </row>
    <row r="17" spans="1:3">
      <c r="A17" s="34"/>
      <c r="B17" s="150" t="s">
        <v>43</v>
      </c>
      <c r="C17" s="316" t="s">
        <v>372</v>
      </c>
    </row>
    <row r="18" spans="1:3">
      <c r="A18" s="34">
        <v>1</v>
      </c>
      <c r="B18" s="35" t="s">
        <v>715</v>
      </c>
      <c r="C18" s="38" t="s">
        <v>725</v>
      </c>
    </row>
    <row r="19" spans="1:3">
      <c r="A19" s="34">
        <v>2</v>
      </c>
      <c r="B19" s="35" t="s">
        <v>726</v>
      </c>
      <c r="C19" s="38" t="s">
        <v>727</v>
      </c>
    </row>
    <row r="20" spans="1:3">
      <c r="A20" s="34">
        <v>3</v>
      </c>
      <c r="B20" s="35" t="s">
        <v>728</v>
      </c>
      <c r="C20" s="38" t="s">
        <v>729</v>
      </c>
    </row>
    <row r="21" spans="1:3">
      <c r="A21" s="34">
        <v>4</v>
      </c>
      <c r="B21" s="35"/>
      <c r="C21" s="38"/>
    </row>
    <row r="22" spans="1:3">
      <c r="A22" s="34">
        <v>5</v>
      </c>
      <c r="B22" s="35"/>
      <c r="C22" s="38"/>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690" t="s">
        <v>44</v>
      </c>
      <c r="C29" s="691"/>
    </row>
    <row r="30" spans="1:3">
      <c r="A30" s="34">
        <v>1</v>
      </c>
      <c r="B30" s="35" t="s">
        <v>734</v>
      </c>
      <c r="C30" s="593">
        <v>1</v>
      </c>
    </row>
    <row r="31" spans="1:3" ht="15.75" customHeight="1">
      <c r="A31" s="34"/>
      <c r="B31" s="35"/>
      <c r="C31" s="36"/>
    </row>
    <row r="32" spans="1:3" ht="29.25" customHeight="1">
      <c r="A32" s="34"/>
      <c r="B32" s="690" t="s">
        <v>45</v>
      </c>
      <c r="C32" s="691"/>
    </row>
    <row r="33" spans="1:3">
      <c r="A33" s="34">
        <v>1</v>
      </c>
      <c r="B33" s="35" t="s">
        <v>730</v>
      </c>
      <c r="C33" s="593">
        <v>0.19489999999999999</v>
      </c>
    </row>
    <row r="34" spans="1:3">
      <c r="A34" s="34">
        <v>2</v>
      </c>
      <c r="B34" s="35" t="s">
        <v>731</v>
      </c>
      <c r="C34" s="593">
        <v>0.34910000000000002</v>
      </c>
    </row>
    <row r="35" spans="1:3">
      <c r="A35" s="34">
        <v>3</v>
      </c>
      <c r="B35" s="35" t="s">
        <v>732</v>
      </c>
      <c r="C35" s="593">
        <v>0.34910000000000002</v>
      </c>
    </row>
    <row r="36" spans="1:3" ht="14.4" thickBot="1">
      <c r="A36" s="40">
        <v>4</v>
      </c>
      <c r="B36" s="41" t="s">
        <v>733</v>
      </c>
      <c r="C36" s="594">
        <v>0.1069</v>
      </c>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pageSetup scale="70" orientation="portrait" r:id="rId1"/>
  <headerFooter>
    <oddFooter>&amp;C_x000D_&amp;1#&amp;"Calibri"&amp;10&amp;K000000 C0 -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70" zoomScaleNormal="70" workbookViewId="0">
      <pane xSplit="1" ySplit="5" topLeftCell="B8" activePane="bottomRight" state="frozen"/>
      <selection pane="topRight"/>
      <selection pane="bottomLeft"/>
      <selection pane="bottomRight"/>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8" t="s">
        <v>30</v>
      </c>
      <c r="B1" s="3" t="str">
        <f>'Info '!C2</f>
        <v>JSC PASHA Bank Georgia</v>
      </c>
    </row>
    <row r="2" spans="1:5" s="2" customFormat="1" ht="15.75" customHeight="1">
      <c r="A2" s="28" t="s">
        <v>31</v>
      </c>
      <c r="B2" s="319">
        <f>'1. key ratios '!B2</f>
        <v>45107</v>
      </c>
    </row>
    <row r="3" spans="1:5" s="2" customFormat="1" ht="15.75" customHeight="1">
      <c r="A3" s="28"/>
    </row>
    <row r="4" spans="1:5" s="2" customFormat="1" ht="15.75" customHeight="1" thickBot="1">
      <c r="A4" s="205" t="s">
        <v>99</v>
      </c>
      <c r="B4" s="696" t="s">
        <v>225</v>
      </c>
      <c r="C4" s="697"/>
      <c r="D4" s="697"/>
      <c r="E4" s="697"/>
    </row>
    <row r="5" spans="1:5" s="45" customFormat="1" ht="17.55" customHeight="1">
      <c r="A5" s="153"/>
      <c r="B5" s="154"/>
      <c r="C5" s="43" t="s">
        <v>0</v>
      </c>
      <c r="D5" s="43" t="s">
        <v>1</v>
      </c>
      <c r="E5" s="44" t="s">
        <v>2</v>
      </c>
    </row>
    <row r="6" spans="1:5" ht="14.55" customHeight="1">
      <c r="A6" s="108"/>
      <c r="B6" s="692" t="s">
        <v>232</v>
      </c>
      <c r="C6" s="692" t="s">
        <v>660</v>
      </c>
      <c r="D6" s="694" t="s">
        <v>98</v>
      </c>
      <c r="E6" s="695"/>
    </row>
    <row r="7" spans="1:5" ht="99.6" customHeight="1">
      <c r="A7" s="108"/>
      <c r="B7" s="693"/>
      <c r="C7" s="692"/>
      <c r="D7" s="239" t="s">
        <v>97</v>
      </c>
      <c r="E7" s="240" t="s">
        <v>233</v>
      </c>
    </row>
    <row r="8" spans="1:5" ht="20.399999999999999">
      <c r="A8" s="373">
        <v>1</v>
      </c>
      <c r="B8" s="374" t="s">
        <v>561</v>
      </c>
      <c r="C8" s="424">
        <v>104679346.1911</v>
      </c>
      <c r="D8" s="424">
        <v>0</v>
      </c>
      <c r="E8" s="424">
        <v>104679346.1911</v>
      </c>
    </row>
    <row r="9" spans="1:5" ht="14.4">
      <c r="A9" s="373">
        <v>1.1000000000000001</v>
      </c>
      <c r="B9" s="375" t="s">
        <v>562</v>
      </c>
      <c r="C9" s="424">
        <v>4898789.0413000006</v>
      </c>
      <c r="D9" s="424"/>
      <c r="E9" s="424">
        <v>4898789.0413000006</v>
      </c>
    </row>
    <row r="10" spans="1:5" ht="14.4">
      <c r="A10" s="373">
        <v>1.2</v>
      </c>
      <c r="B10" s="375" t="s">
        <v>563</v>
      </c>
      <c r="C10" s="424">
        <v>48349256.421400003</v>
      </c>
      <c r="D10" s="424"/>
      <c r="E10" s="424">
        <v>48349256.421400003</v>
      </c>
    </row>
    <row r="11" spans="1:5" ht="14.4">
      <c r="A11" s="373">
        <v>1.3</v>
      </c>
      <c r="B11" s="375" t="s">
        <v>564</v>
      </c>
      <c r="C11" s="424">
        <v>51431300.728399999</v>
      </c>
      <c r="D11" s="424"/>
      <c r="E11" s="424">
        <v>51431300.728399999</v>
      </c>
    </row>
    <row r="12" spans="1:5" ht="14.4">
      <c r="A12" s="373">
        <v>2</v>
      </c>
      <c r="B12" s="376" t="s">
        <v>565</v>
      </c>
      <c r="C12" s="424">
        <v>986141.73</v>
      </c>
      <c r="D12" s="424"/>
      <c r="E12" s="424">
        <v>986141.73</v>
      </c>
    </row>
    <row r="13" spans="1:5" ht="14.4">
      <c r="A13" s="373">
        <v>2.1</v>
      </c>
      <c r="B13" s="377" t="s">
        <v>566</v>
      </c>
      <c r="C13" s="425">
        <v>986141.73</v>
      </c>
      <c r="D13" s="425"/>
      <c r="E13" s="425">
        <v>986141.73</v>
      </c>
    </row>
    <row r="14" spans="1:5" ht="20.399999999999999">
      <c r="A14" s="373">
        <v>3</v>
      </c>
      <c r="B14" s="378" t="s">
        <v>567</v>
      </c>
      <c r="C14" s="425"/>
      <c r="D14" s="425"/>
      <c r="E14" s="425"/>
    </row>
    <row r="15" spans="1:5" ht="14.4">
      <c r="A15" s="373">
        <v>4</v>
      </c>
      <c r="B15" s="379" t="s">
        <v>568</v>
      </c>
      <c r="C15" s="425"/>
      <c r="D15" s="425"/>
      <c r="E15" s="425"/>
    </row>
    <row r="16" spans="1:5" ht="20.399999999999999">
      <c r="A16" s="373">
        <v>5</v>
      </c>
      <c r="B16" s="380" t="s">
        <v>569</v>
      </c>
      <c r="C16" s="425">
        <v>0</v>
      </c>
      <c r="D16" s="425">
        <v>0</v>
      </c>
      <c r="E16" s="425">
        <v>0</v>
      </c>
    </row>
    <row r="17" spans="1:5" ht="14.4">
      <c r="A17" s="373">
        <v>5.0999999999999996</v>
      </c>
      <c r="B17" s="381" t="s">
        <v>570</v>
      </c>
      <c r="C17" s="425"/>
      <c r="D17" s="425"/>
      <c r="E17" s="425"/>
    </row>
    <row r="18" spans="1:5" ht="14.4">
      <c r="A18" s="373">
        <v>5.2</v>
      </c>
      <c r="B18" s="381" t="s">
        <v>571</v>
      </c>
      <c r="C18" s="425"/>
      <c r="D18" s="425"/>
      <c r="E18" s="425"/>
    </row>
    <row r="19" spans="1:5" ht="14.4">
      <c r="A19" s="373">
        <v>5.3</v>
      </c>
      <c r="B19" s="382" t="s">
        <v>572</v>
      </c>
      <c r="C19" s="425"/>
      <c r="D19" s="425"/>
      <c r="E19" s="425"/>
    </row>
    <row r="20" spans="1:5" ht="14.4">
      <c r="A20" s="373">
        <v>6</v>
      </c>
      <c r="B20" s="378" t="s">
        <v>573</v>
      </c>
      <c r="C20" s="425">
        <v>383875078.84239995</v>
      </c>
      <c r="D20" s="425">
        <v>0</v>
      </c>
      <c r="E20" s="425">
        <v>383875078.84239995</v>
      </c>
    </row>
    <row r="21" spans="1:5" ht="14.4">
      <c r="A21" s="373">
        <v>6.1</v>
      </c>
      <c r="B21" s="381" t="s">
        <v>571</v>
      </c>
      <c r="C21" s="425">
        <v>61190990.527900003</v>
      </c>
      <c r="D21" s="425"/>
      <c r="E21" s="425">
        <v>61190990.527900003</v>
      </c>
    </row>
    <row r="22" spans="1:5" ht="14.4">
      <c r="A22" s="373">
        <v>6.2</v>
      </c>
      <c r="B22" s="382" t="s">
        <v>572</v>
      </c>
      <c r="C22" s="425">
        <v>322684088.31449997</v>
      </c>
      <c r="D22" s="425"/>
      <c r="E22" s="425">
        <v>322684088.31449997</v>
      </c>
    </row>
    <row r="23" spans="1:5" ht="14.4">
      <c r="A23" s="373">
        <v>7</v>
      </c>
      <c r="B23" s="376" t="s">
        <v>574</v>
      </c>
      <c r="C23" s="425"/>
      <c r="D23" s="425"/>
      <c r="E23" s="425"/>
    </row>
    <row r="24" spans="1:5" ht="20.399999999999999">
      <c r="A24" s="373">
        <v>8</v>
      </c>
      <c r="B24" s="383" t="s">
        <v>575</v>
      </c>
      <c r="C24" s="425">
        <v>3638246.86</v>
      </c>
      <c r="D24" s="425"/>
      <c r="E24" s="425">
        <v>3638246.86</v>
      </c>
    </row>
    <row r="25" spans="1:5" ht="14.4">
      <c r="A25" s="373">
        <v>9</v>
      </c>
      <c r="B25" s="379" t="s">
        <v>576</v>
      </c>
      <c r="C25" s="425">
        <v>4806211.8600000003</v>
      </c>
      <c r="D25" s="425">
        <v>0</v>
      </c>
      <c r="E25" s="425">
        <v>4806211.8600000003</v>
      </c>
    </row>
    <row r="26" spans="1:5" ht="14.4">
      <c r="A26" s="373">
        <v>9.1</v>
      </c>
      <c r="B26" s="381" t="s">
        <v>577</v>
      </c>
      <c r="C26" s="425">
        <v>4806211.8600000003</v>
      </c>
      <c r="D26" s="425"/>
      <c r="E26" s="425">
        <v>4806211.8600000003</v>
      </c>
    </row>
    <row r="27" spans="1:5" ht="14.4">
      <c r="A27" s="373">
        <v>9.1999999999999993</v>
      </c>
      <c r="B27" s="381" t="s">
        <v>578</v>
      </c>
      <c r="C27" s="425"/>
      <c r="D27" s="425"/>
      <c r="E27" s="425"/>
    </row>
    <row r="28" spans="1:5" ht="14.4">
      <c r="A28" s="373">
        <v>10</v>
      </c>
      <c r="B28" s="379" t="s">
        <v>579</v>
      </c>
      <c r="C28" s="425">
        <v>5112581.34</v>
      </c>
      <c r="D28" s="425">
        <v>5112581.34</v>
      </c>
      <c r="E28" s="425">
        <v>0</v>
      </c>
    </row>
    <row r="29" spans="1:5" ht="14.4">
      <c r="A29" s="373">
        <v>10.1</v>
      </c>
      <c r="B29" s="381" t="s">
        <v>580</v>
      </c>
      <c r="C29" s="425"/>
      <c r="D29" s="425"/>
      <c r="E29" s="425"/>
    </row>
    <row r="30" spans="1:5" ht="14.4">
      <c r="A30" s="373">
        <v>10.199999999999999</v>
      </c>
      <c r="B30" s="381" t="s">
        <v>581</v>
      </c>
      <c r="C30" s="425">
        <v>5112581.34</v>
      </c>
      <c r="D30" s="425">
        <v>5112581.34</v>
      </c>
      <c r="E30" s="425">
        <v>0</v>
      </c>
    </row>
    <row r="31" spans="1:5" ht="14.4">
      <c r="A31" s="373">
        <v>11</v>
      </c>
      <c r="B31" s="379" t="s">
        <v>582</v>
      </c>
      <c r="C31" s="425">
        <v>0</v>
      </c>
      <c r="D31" s="425">
        <v>0</v>
      </c>
      <c r="E31" s="425">
        <v>0</v>
      </c>
    </row>
    <row r="32" spans="1:5" ht="14.4">
      <c r="A32" s="373">
        <v>11.1</v>
      </c>
      <c r="B32" s="381" t="s">
        <v>583</v>
      </c>
      <c r="C32" s="425"/>
      <c r="D32" s="425"/>
      <c r="E32" s="425"/>
    </row>
    <row r="33" spans="1:7" ht="14.4">
      <c r="A33" s="373">
        <v>11.2</v>
      </c>
      <c r="B33" s="381" t="s">
        <v>584</v>
      </c>
      <c r="C33" s="425"/>
      <c r="D33" s="425"/>
      <c r="E33" s="425"/>
    </row>
    <row r="34" spans="1:7" ht="14.4">
      <c r="A34" s="373">
        <v>13</v>
      </c>
      <c r="B34" s="379" t="s">
        <v>585</v>
      </c>
      <c r="C34" s="425">
        <v>3148430.7201</v>
      </c>
      <c r="D34" s="425"/>
      <c r="E34" s="425">
        <v>3148430.7201</v>
      </c>
    </row>
    <row r="35" spans="1:7" ht="14.4">
      <c r="A35" s="373">
        <v>13.1</v>
      </c>
      <c r="B35" s="384" t="s">
        <v>586</v>
      </c>
      <c r="C35" s="425"/>
      <c r="D35" s="425"/>
      <c r="E35" s="425"/>
    </row>
    <row r="36" spans="1:7" ht="14.4">
      <c r="A36" s="373">
        <v>13.2</v>
      </c>
      <c r="B36" s="384" t="s">
        <v>587</v>
      </c>
      <c r="C36" s="425"/>
      <c r="D36" s="425"/>
      <c r="E36" s="425"/>
    </row>
    <row r="37" spans="1:7" ht="27" thickBot="1">
      <c r="A37" s="111"/>
      <c r="B37" s="206" t="s">
        <v>234</v>
      </c>
      <c r="C37" s="155">
        <v>506246037.54359996</v>
      </c>
      <c r="D37" s="155">
        <v>5112581.34</v>
      </c>
      <c r="E37" s="155">
        <v>501133456.20359999</v>
      </c>
    </row>
    <row r="38" spans="1:7">
      <c r="A38" s="5"/>
      <c r="B38" s="5"/>
      <c r="C38" s="5"/>
      <c r="D38" s="5"/>
      <c r="E38" s="5"/>
    </row>
    <row r="39" spans="1:7">
      <c r="A39" s="5"/>
      <c r="B39" s="5"/>
      <c r="C39" s="5"/>
      <c r="D39" s="5"/>
      <c r="E39" s="5"/>
    </row>
    <row r="41" spans="1:7" s="4" customFormat="1">
      <c r="B41" s="47"/>
      <c r="F41" s="5"/>
      <c r="G41" s="5"/>
    </row>
    <row r="42" spans="1:7" s="4" customFormat="1">
      <c r="B42" s="47"/>
      <c r="F42" s="5"/>
      <c r="G42" s="5"/>
    </row>
    <row r="43" spans="1:7" s="4" customFormat="1">
      <c r="B43" s="47"/>
      <c r="F43" s="5"/>
      <c r="G43" s="5"/>
    </row>
    <row r="44" spans="1:7" s="4" customFormat="1">
      <c r="B44" s="47"/>
      <c r="F44" s="5"/>
      <c r="G44" s="5"/>
    </row>
    <row r="45" spans="1:7" s="4" customFormat="1">
      <c r="B45" s="47"/>
      <c r="F45" s="5"/>
      <c r="G45" s="5"/>
    </row>
    <row r="46" spans="1:7" s="4" customFormat="1">
      <c r="B46" s="47"/>
      <c r="F46" s="5"/>
      <c r="G46" s="5"/>
    </row>
    <row r="47" spans="1:7" s="4" customFormat="1">
      <c r="B47" s="47"/>
      <c r="F47" s="5"/>
      <c r="G47" s="5"/>
    </row>
    <row r="48" spans="1:7" s="4" customFormat="1">
      <c r="B48" s="47"/>
      <c r="F48" s="5"/>
      <c r="G48" s="5"/>
    </row>
    <row r="49" spans="2:7" s="4" customFormat="1">
      <c r="B49" s="47"/>
      <c r="F49" s="5"/>
      <c r="G49" s="5"/>
    </row>
    <row r="50" spans="2:7" s="4" customFormat="1">
      <c r="B50" s="47"/>
      <c r="F50" s="5"/>
      <c r="G50" s="5"/>
    </row>
    <row r="51" spans="2:7" s="4" customFormat="1">
      <c r="B51" s="47"/>
      <c r="F51" s="5"/>
      <c r="G51" s="5"/>
    </row>
    <row r="52" spans="2:7" s="4" customFormat="1">
      <c r="B52" s="47"/>
      <c r="F52" s="5"/>
      <c r="G52" s="5"/>
    </row>
    <row r="53" spans="2:7" s="4" customFormat="1">
      <c r="B53" s="47"/>
      <c r="F53" s="5"/>
      <c r="G53" s="5"/>
    </row>
  </sheetData>
  <mergeCells count="4">
    <mergeCell ref="B6:B7"/>
    <mergeCell ref="C6:C7"/>
    <mergeCell ref="D6:E6"/>
    <mergeCell ref="B4:E4"/>
  </mergeCells>
  <pageMargins left="0.7" right="0.7" top="0.75" bottom="0.75" header="0.3" footer="0.3"/>
  <pageSetup paperSize="9" scale="64" orientation="portrait" r:id="rId1"/>
  <headerFooter>
    <oddFooter>&amp;C_x000D_&amp;1#&amp;"Calibri"&amp;10&amp;K000000 C0 -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30</v>
      </c>
      <c r="B1" s="3" t="str">
        <f>'Info '!C2</f>
        <v>JSC PASHA Bank Georgia</v>
      </c>
    </row>
    <row r="2" spans="1:6" s="2" customFormat="1" ht="15.75" customHeight="1">
      <c r="A2" s="2" t="s">
        <v>31</v>
      </c>
      <c r="B2" s="319">
        <f>'1. key ratios '!B2</f>
        <v>45107</v>
      </c>
      <c r="C2" s="4"/>
      <c r="D2" s="4"/>
      <c r="E2" s="4"/>
      <c r="F2" s="4"/>
    </row>
    <row r="3" spans="1:6" s="2" customFormat="1" ht="15.75" customHeight="1">
      <c r="C3" s="4"/>
      <c r="D3" s="4"/>
      <c r="E3" s="4"/>
      <c r="F3" s="4"/>
    </row>
    <row r="4" spans="1:6" s="2" customFormat="1" ht="13.8" thickBot="1">
      <c r="A4" s="2" t="s">
        <v>46</v>
      </c>
      <c r="B4" s="207" t="s">
        <v>554</v>
      </c>
      <c r="C4" s="42" t="s">
        <v>35</v>
      </c>
      <c r="D4" s="4"/>
      <c r="E4" s="4"/>
      <c r="F4" s="4"/>
    </row>
    <row r="5" spans="1:6">
      <c r="A5" s="159">
        <v>1</v>
      </c>
      <c r="B5" s="208" t="s">
        <v>556</v>
      </c>
      <c r="C5" s="160">
        <f>'7. LI1 '!E37</f>
        <v>501133456.20359999</v>
      </c>
    </row>
    <row r="6" spans="1:6">
      <c r="A6" s="48">
        <v>2.1</v>
      </c>
      <c r="B6" s="109" t="s">
        <v>214</v>
      </c>
      <c r="C6" s="100">
        <v>150414852.40560001</v>
      </c>
    </row>
    <row r="7" spans="1:6" s="29" customFormat="1" outlineLevel="1">
      <c r="A7" s="23">
        <v>2.2000000000000002</v>
      </c>
      <c r="B7" s="24" t="s">
        <v>215</v>
      </c>
      <c r="C7" s="161">
        <v>87009520.202099994</v>
      </c>
    </row>
    <row r="8" spans="1:6" s="29" customFormat="1">
      <c r="A8" s="23">
        <v>3</v>
      </c>
      <c r="B8" s="157" t="s">
        <v>555</v>
      </c>
      <c r="C8" s="162">
        <f>SUM(C5:C7)</f>
        <v>738557828.81130004</v>
      </c>
    </row>
    <row r="9" spans="1:6">
      <c r="A9" s="48">
        <v>4</v>
      </c>
      <c r="B9" s="49" t="s">
        <v>48</v>
      </c>
      <c r="C9" s="100"/>
    </row>
    <row r="10" spans="1:6" s="29" customFormat="1" outlineLevel="1">
      <c r="A10" s="23">
        <v>5.0999999999999996</v>
      </c>
      <c r="B10" s="24" t="s">
        <v>216</v>
      </c>
      <c r="C10" s="161">
        <v>-105992888.20594001</v>
      </c>
    </row>
    <row r="11" spans="1:6" s="29" customFormat="1" outlineLevel="1">
      <c r="A11" s="23">
        <v>5.2</v>
      </c>
      <c r="B11" s="24" t="s">
        <v>217</v>
      </c>
      <c r="C11" s="161">
        <v>-85269329.798057988</v>
      </c>
    </row>
    <row r="12" spans="1:6" s="29" customFormat="1">
      <c r="A12" s="23">
        <v>6</v>
      </c>
      <c r="B12" s="156" t="s">
        <v>359</v>
      </c>
      <c r="C12" s="161"/>
    </row>
    <row r="13" spans="1:6" s="29" customFormat="1" ht="13.8" thickBot="1">
      <c r="A13" s="25">
        <v>7</v>
      </c>
      <c r="B13" s="158" t="s">
        <v>177</v>
      </c>
      <c r="C13" s="163">
        <f>SUM(C8:C12)</f>
        <v>547295610.807302</v>
      </c>
    </row>
    <row r="15" spans="1:6" ht="26.4">
      <c r="B15" s="29" t="s">
        <v>360</v>
      </c>
    </row>
    <row r="17" spans="1:2" ht="13.8">
      <c r="A17" s="170"/>
      <c r="B17" s="171"/>
    </row>
    <row r="18" spans="1:2" ht="14.4">
      <c r="A18" s="175"/>
      <c r="B18" s="176"/>
    </row>
    <row r="19" spans="1:2" ht="13.8">
      <c r="A19" s="177"/>
      <c r="B19" s="172"/>
    </row>
    <row r="20" spans="1:2" ht="13.8">
      <c r="A20" s="178"/>
      <c r="B20" s="173"/>
    </row>
    <row r="21" spans="1:2" ht="13.8">
      <c r="A21" s="178"/>
      <c r="B21" s="176"/>
    </row>
    <row r="22" spans="1:2" ht="13.8">
      <c r="A22" s="177"/>
      <c r="B22" s="174"/>
    </row>
    <row r="23" spans="1:2" ht="13.8">
      <c r="A23" s="178"/>
      <c r="B23" s="173"/>
    </row>
    <row r="24" spans="1:2" ht="13.8">
      <c r="A24" s="178"/>
      <c r="B24" s="173"/>
    </row>
    <row r="25" spans="1:2" ht="13.8">
      <c r="A25" s="178"/>
      <c r="B25" s="179"/>
    </row>
    <row r="26" spans="1:2" ht="13.8">
      <c r="A26" s="178"/>
      <c r="B26" s="176"/>
    </row>
    <row r="27" spans="1:2">
      <c r="B27" s="47"/>
    </row>
    <row r="28" spans="1:2">
      <c r="B28" s="47"/>
    </row>
    <row r="29" spans="1:2">
      <c r="B29" s="47"/>
    </row>
    <row r="30" spans="1:2">
      <c r="B30" s="47"/>
    </row>
    <row r="31" spans="1:2">
      <c r="B31" s="47"/>
    </row>
    <row r="32" spans="1:2">
      <c r="B32" s="47"/>
    </row>
    <row r="33" spans="2:2">
      <c r="B33" s="47"/>
    </row>
  </sheetData>
  <pageMargins left="0.7" right="0.7" top="0.75" bottom="0.75" header="0.3" footer="0.3"/>
  <pageSetup paperSize="9" scale="61" orientation="portrait" r:id="rId1"/>
  <headerFooter>
    <oddFooter>&amp;C_x000D_&amp;1#&amp;"Calibri"&amp;10&amp;K000000 C0 - PUBLIC</odd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6EbS5S1EcF/5DElPSfRKuwJdaL/igqjFZkRPGw2ACrc=</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vj7yaLg5WDKkhq/eCdLurb2IkkxsIwP+8mpZagIr2Vw=</DigestValue>
    </Reference>
  </SignedInfo>
  <SignatureValue>bo4VFypq8Un4vOUeIfIQOlmCOjNjlV6Jf/sFQQUeTTelVQ1MPZjpnpYbW8iPW0HnpiDdGQbv9bJ3
EbipqwYtbYuwUbr0zOlTn3q3OPsAXcuYg+iAyaiPAvcQJA1auG/cCtaxzNZgLQcHUdT0aWIqbEZw
pEakameVV4w+lA0D9NkBv/a/ptQJHaqrma2MZD+bDRT4rekMCM0FLlk/U5CUG7QJH5+p4FVLRbdy
QRgaBzAjDFYkycYjTyd/jZHaB7XqON+QT6wjxSxmjPbp4z5l+Oy8/HvXRStVchBXzi8CDVo6J1//
PWUP0ah2N3Xq7N3VBDnUwlVuZMPW0GT262bQyA==</SignatureValue>
  <KeyInfo>
    <X509Data>
      <X509Certificate>MIIGRTCCBS2gAwIBAgIKUWli5wADAAI9xDANBgkqhkiG9w0BAQsFADBKMRIwEAYKCZImiZPyLGQBGRYCZ2UxEzARBgoJkiaJk/IsZAEZFgNuYmcxHzAdBgNVBAMTFk5CRyBDbGFzcyAyIElOVCBTdWIgQ0EwHhcNMjMwOTA2MDc1NDA1WhcNMjUwOTA1MDc1NDA1WjBDMR8wHQYDVQQKExZKU0MgUGFzaGEgQmFuayBHZW9yZ2lhMSAwHgYDVQQDExdCUEIgLSBNaWtoZWlsIElha29iaWR6ZTCCASIwDQYJKoZIhvcNAQEBBQADggEPADCCAQoCggEBAOU0Q5NPqBtLFffHvZdNOZYas36rdPChTULZI6+DQD1P1ASlbXajyAS8+Y+Ur8Rszbh5cLCdfD6R3bu983Gf42eqeDmf/lnRxyvbDpfTX9f90wGcblDcNjRXece9JOAG1ri1RPsSUk/UmUqDKUMbtPC3e96yRFrMD1UjWmUsu3u7ysTZp+X/sr2JW0m+TiqHS4CSncyjSFwDIW8OjdVgdxftl6KR3sCyQVnZ6S+kBcN1eAUtJOR8yLneFGRHyOBsN801k5Hb8O8jWV9W9KM7aDE+DvTAJwSrlUbOfdmavMPwovf/2A9ZQfTg1IiBtAPjdBD17owHyGFifABpRarmbecCAwEAAaOCAzIwggMuMDwGCSsGAQQBgjcVBwQvMC0GJSsGAQQBgjcVCOayYION9USGgZkJg7ihSoO+hHEEg8SRM4SDiF0CAWQCASMwHQYDVR0lBBYwFAYIKwYBBQUHAwIGCCsGAQUFBwMEMAsGA1UdDwQEAwIHgDAnBgkrBgEEAYI3FQoEGjAYMAoGCCsGAQUFBwMCMAoGCCsGAQUFBwMEMB0GA1UdDgQWBBRUNNN4NhsLx5ltvr1mRR6S6SiT4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SSOiyAW22xUtzc24q4NstBK2cgNxTxASuts2hbzcm4lbGhzH9gfwyI5yyn6rPptCGX5cvQ8I7mLYAqQP/rHjaPn1+ixCQKIouBCkH8VLyK3Em8bJO8fcdxh3UP4pUGTN3qJqnYitDnzw0Pkccv4d6hbxEUqgwlVOzKZHfGI40j5XhvR0vYa7QoAAISEWC3kwMATw66rkW5/Dgk8viNj91k+P4kHGfYNXcBdCGeQkHzOV7DQeu6Dz7Go5+GllOvJGxBoPDp5NFLs7emolJW4fYBH5zErY6g00/AzCB5JL791FIOwoyZXTu+spN7TpeDNlcEipR2YHoWNLj1KJZMPvT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cD9sQdX0C6H9d8Zu0NtzxU7cmyGb91O0LvbuVO23VTQ=</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Yum91lVT0OPjRLt0eEb5CjTh7oBF+fvuP45mWYrVEco=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cM2l1Hv0vf0w51IyFa10jijwjT00vtYJkMS355K20Uc=</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cM2l1Hv0vf0w51IyFa10jijwjT00vtYJkMS355K20Uc=</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cM2l1Hv0vf0w51IyFa10jijwjT00vtYJkMS355K20Uc=</DigestValue>
      </Reference>
      <Reference URI="/xl/printerSettings/printerSettings18.bin?ContentType=application/vnd.openxmlformats-officedocument.spreadsheetml.printerSettings">
        <DigestMethod Algorithm="http://www.w3.org/2001/04/xmlenc#sha256"/>
        <DigestValue>cM2l1Hv0vf0w51IyFa10jijwjT00vtYJkMS355K20Uc=</DigestValue>
      </Reference>
      <Reference URI="/xl/printerSettings/printerSettings19.bin?ContentType=application/vnd.openxmlformats-officedocument.spreadsheetml.printerSettings">
        <DigestMethod Algorithm="http://www.w3.org/2001/04/xmlenc#sha256"/>
        <DigestValue>cM2l1Hv0vf0w51IyFa10jijwjT00vtYJkMS355K20Uc=</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cM2l1Hv0vf0w51IyFa10jijwjT00vtYJkMS355K20Uc=</DigestValue>
      </Reference>
      <Reference URI="/xl/printerSettings/printerSettings22.bin?ContentType=application/vnd.openxmlformats-officedocument.spreadsheetml.printerSettings">
        <DigestMethod Algorithm="http://www.w3.org/2001/04/xmlenc#sha256"/>
        <DigestValue>cM2l1Hv0vf0w51IyFa10jijwjT00vtYJkMS355K20Uc=</DigestValue>
      </Reference>
      <Reference URI="/xl/printerSettings/printerSettings23.bin?ContentType=application/vnd.openxmlformats-officedocument.spreadsheetml.printerSettings">
        <DigestMethod Algorithm="http://www.w3.org/2001/04/xmlenc#sha256"/>
        <DigestValue>cM2l1Hv0vf0w51IyFa10jijwjT00vtYJkMS355K20Uc=</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cM2l1Hv0vf0w51IyFa10jijwjT00vtYJkMS355K20Uc=</DigestValue>
      </Reference>
      <Reference URI="/xl/printerSettings/printerSettings26.bin?ContentType=application/vnd.openxmlformats-officedocument.spreadsheetml.printerSettings">
        <DigestMethod Algorithm="http://www.w3.org/2001/04/xmlenc#sha256"/>
        <DigestValue>cM2l1Hv0vf0w51IyFa10jijwjT00vtYJkMS355K20Uc=</DigestValue>
      </Reference>
      <Reference URI="/xl/printerSettings/printerSettings27.bin?ContentType=application/vnd.openxmlformats-officedocument.spreadsheetml.printerSettings">
        <DigestMethod Algorithm="http://www.w3.org/2001/04/xmlenc#sha256"/>
        <DigestValue>cM2l1Hv0vf0w51IyFa10jijwjT00vtYJkMS355K20Uc=</DigestValue>
      </Reference>
      <Reference URI="/xl/printerSettings/printerSettings28.bin?ContentType=application/vnd.openxmlformats-officedocument.spreadsheetml.printerSettings">
        <DigestMethod Algorithm="http://www.w3.org/2001/04/xmlenc#sha256"/>
        <DigestValue>cM2l1Hv0vf0w51IyFa10jijwjT00vtYJkMS355K20Uc=</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4.bin?ContentType=application/vnd.openxmlformats-officedocument.spreadsheetml.printerSettings">
        <DigestMethod Algorithm="http://www.w3.org/2001/04/xmlenc#sha256"/>
        <DigestValue>cM2l1Hv0vf0w51IyFa10jijwjT00vtYJkMS355K20Uc=</DigestValue>
      </Reference>
      <Reference URI="/xl/printerSettings/printerSettings5.bin?ContentType=application/vnd.openxmlformats-officedocument.spreadsheetml.printerSettings">
        <DigestMethod Algorithm="http://www.w3.org/2001/04/xmlenc#sha256"/>
        <DigestValue>xOveWHm41S1Um5h7OC8or36MOOgIGvJePpzLMokXKHE=</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cM2l1Hv0vf0w51IyFa10jijwjT00vtYJkMS355K20Uc=</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ppu62cMwaxsDDgUkjNI/evPVB1qtrIEfytQ4RvCdUU0=</DigestValue>
      </Reference>
      <Reference URI="/xl/styles.xml?ContentType=application/vnd.openxmlformats-officedocument.spreadsheetml.styles+xml">
        <DigestMethod Algorithm="http://www.w3.org/2001/04/xmlenc#sha256"/>
        <DigestValue>v6zEitTMUS+E/DF8jLOZRShq/iwpWtjzlrFMB0TfgfU=</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hW+y+NQbEgyP4OPHzuaCJjV+jL/xNjmu8osDAbwfzGI=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IyCq1jyb6X+wnE09Fk8h72fw9VBmEF/wYMBQMFLTykc=</DigestValue>
      </Reference>
      <Reference URI="/xl/worksheets/sheet10.xml?ContentType=application/vnd.openxmlformats-officedocument.spreadsheetml.worksheet+xml">
        <DigestMethod Algorithm="http://www.w3.org/2001/04/xmlenc#sha256"/>
        <DigestValue>0AuPR/kMv5/8Xx9K1XzTxPrHRUagzrqzUDjqo30Kqf4=</DigestValue>
      </Reference>
      <Reference URI="/xl/worksheets/sheet11.xml?ContentType=application/vnd.openxmlformats-officedocument.spreadsheetml.worksheet+xml">
        <DigestMethod Algorithm="http://www.w3.org/2001/04/xmlenc#sha256"/>
        <DigestValue>/5anqSQ2cu7ZtW6BLnS1LdLVbI4qsbCNVUNEf5BngWY=</DigestValue>
      </Reference>
      <Reference URI="/xl/worksheets/sheet12.xml?ContentType=application/vnd.openxmlformats-officedocument.spreadsheetml.worksheet+xml">
        <DigestMethod Algorithm="http://www.w3.org/2001/04/xmlenc#sha256"/>
        <DigestValue>HIllTbgJGGRqFOrMo/1nqF3vZ0JCKU4FCpKyMG2/GKI=</DigestValue>
      </Reference>
      <Reference URI="/xl/worksheets/sheet13.xml?ContentType=application/vnd.openxmlformats-officedocument.spreadsheetml.worksheet+xml">
        <DigestMethod Algorithm="http://www.w3.org/2001/04/xmlenc#sha256"/>
        <DigestValue>Q0Uv6u8G1AsxDW0Ud5aoKad/K7/z/etK+/Eir3jz4+E=</DigestValue>
      </Reference>
      <Reference URI="/xl/worksheets/sheet14.xml?ContentType=application/vnd.openxmlformats-officedocument.spreadsheetml.worksheet+xml">
        <DigestMethod Algorithm="http://www.w3.org/2001/04/xmlenc#sha256"/>
        <DigestValue>hojaIHHQHIHpWKhCZBD6OG/XqiLadfn8mvASf6/ZSgc=</DigestValue>
      </Reference>
      <Reference URI="/xl/worksheets/sheet15.xml?ContentType=application/vnd.openxmlformats-officedocument.spreadsheetml.worksheet+xml">
        <DigestMethod Algorithm="http://www.w3.org/2001/04/xmlenc#sha256"/>
        <DigestValue>kJSFuFPXR83xhX6nFs5eo8+L+0tZ2zpy1u1O8U47Apc=</DigestValue>
      </Reference>
      <Reference URI="/xl/worksheets/sheet16.xml?ContentType=application/vnd.openxmlformats-officedocument.spreadsheetml.worksheet+xml">
        <DigestMethod Algorithm="http://www.w3.org/2001/04/xmlenc#sha256"/>
        <DigestValue>9ptQ7hFfzvEb5cfoFoaufvx4oGWxdhg29InaJGEOg0Y=</DigestValue>
      </Reference>
      <Reference URI="/xl/worksheets/sheet17.xml?ContentType=application/vnd.openxmlformats-officedocument.spreadsheetml.worksheet+xml">
        <DigestMethod Algorithm="http://www.w3.org/2001/04/xmlenc#sha256"/>
        <DigestValue>xHMzPuH6Yh6xHDPLjvkgTzSIVp0/Ox5I88WvQEfXyVA=</DigestValue>
      </Reference>
      <Reference URI="/xl/worksheets/sheet18.xml?ContentType=application/vnd.openxmlformats-officedocument.spreadsheetml.worksheet+xml">
        <DigestMethod Algorithm="http://www.w3.org/2001/04/xmlenc#sha256"/>
        <DigestValue>PSOjKOOaKsohzNi6WLA2GEUov6R0KL4OADi33sPcUdU=</DigestValue>
      </Reference>
      <Reference URI="/xl/worksheets/sheet19.xml?ContentType=application/vnd.openxmlformats-officedocument.spreadsheetml.worksheet+xml">
        <DigestMethod Algorithm="http://www.w3.org/2001/04/xmlenc#sha256"/>
        <DigestValue>1xWRHuJDGtZAARbXfcpPNRQBCAydgpDZe3MeNzvW8is=</DigestValue>
      </Reference>
      <Reference URI="/xl/worksheets/sheet2.xml?ContentType=application/vnd.openxmlformats-officedocument.spreadsheetml.worksheet+xml">
        <DigestMethod Algorithm="http://www.w3.org/2001/04/xmlenc#sha256"/>
        <DigestValue>CENeZJyoCpQk/YNm97XJ5U4G0h6upaWiQd87xEXfzPQ=</DigestValue>
      </Reference>
      <Reference URI="/xl/worksheets/sheet20.xml?ContentType=application/vnd.openxmlformats-officedocument.spreadsheetml.worksheet+xml">
        <DigestMethod Algorithm="http://www.w3.org/2001/04/xmlenc#sha256"/>
        <DigestValue>GuGl/m4GQOm23fGmbfexGZLfC6Qyo7C4cEopcAVJLls=</DigestValue>
      </Reference>
      <Reference URI="/xl/worksheets/sheet21.xml?ContentType=application/vnd.openxmlformats-officedocument.spreadsheetml.worksheet+xml">
        <DigestMethod Algorithm="http://www.w3.org/2001/04/xmlenc#sha256"/>
        <DigestValue>vBjoX16olynteO5seNCnABNvKF9b+0MV9ucUsUrSu4g=</DigestValue>
      </Reference>
      <Reference URI="/xl/worksheets/sheet22.xml?ContentType=application/vnd.openxmlformats-officedocument.spreadsheetml.worksheet+xml">
        <DigestMethod Algorithm="http://www.w3.org/2001/04/xmlenc#sha256"/>
        <DigestValue>dZFZJSQf9lpxJbTYxlOFMdhkKG3Zk8C1Y2MQmOHTluk=</DigestValue>
      </Reference>
      <Reference URI="/xl/worksheets/sheet23.xml?ContentType=application/vnd.openxmlformats-officedocument.spreadsheetml.worksheet+xml">
        <DigestMethod Algorithm="http://www.w3.org/2001/04/xmlenc#sha256"/>
        <DigestValue>JvOQ72QOdyr+DO185iY46Te2ZUBt2atDgku/83mS4YM=</DigestValue>
      </Reference>
      <Reference URI="/xl/worksheets/sheet24.xml?ContentType=application/vnd.openxmlformats-officedocument.spreadsheetml.worksheet+xml">
        <DigestMethod Algorithm="http://www.w3.org/2001/04/xmlenc#sha256"/>
        <DigestValue>d1kWIw1vhe7i0Rg+O5vl1p2HK7iYCXzj1LHBiRocpnE=</DigestValue>
      </Reference>
      <Reference URI="/xl/worksheets/sheet25.xml?ContentType=application/vnd.openxmlformats-officedocument.spreadsheetml.worksheet+xml">
        <DigestMethod Algorithm="http://www.w3.org/2001/04/xmlenc#sha256"/>
        <DigestValue>pVy++Q6DdXQJIsvcNFIOhj4ruTgSV8MymyIJGw9AWOg=</DigestValue>
      </Reference>
      <Reference URI="/xl/worksheets/sheet26.xml?ContentType=application/vnd.openxmlformats-officedocument.spreadsheetml.worksheet+xml">
        <DigestMethod Algorithm="http://www.w3.org/2001/04/xmlenc#sha256"/>
        <DigestValue>TST2Yt7G2/flyClUKVXitB7QzbLR/PKmrCOqYn3v0Jg=</DigestValue>
      </Reference>
      <Reference URI="/xl/worksheets/sheet27.xml?ContentType=application/vnd.openxmlformats-officedocument.spreadsheetml.worksheet+xml">
        <DigestMethod Algorithm="http://www.w3.org/2001/04/xmlenc#sha256"/>
        <DigestValue>zuVQQCJ0tF7QNheKc0ZJHf+sBN6j315mNMjMkr1Zy2Y=</DigestValue>
      </Reference>
      <Reference URI="/xl/worksheets/sheet28.xml?ContentType=application/vnd.openxmlformats-officedocument.spreadsheetml.worksheet+xml">
        <DigestMethod Algorithm="http://www.w3.org/2001/04/xmlenc#sha256"/>
        <DigestValue>xxjqjn6QDwovAfx4CD6EO1Pp2mQnPADqgjXrzZl6tII=</DigestValue>
      </Reference>
      <Reference URI="/xl/worksheets/sheet29.xml?ContentType=application/vnd.openxmlformats-officedocument.spreadsheetml.worksheet+xml">
        <DigestMethod Algorithm="http://www.w3.org/2001/04/xmlenc#sha256"/>
        <DigestValue>OQgrestwOQQcoY4AcxwCvQLSwzmf9HQZV2etYEJ7waU=</DigestValue>
      </Reference>
      <Reference URI="/xl/worksheets/sheet3.xml?ContentType=application/vnd.openxmlformats-officedocument.spreadsheetml.worksheet+xml">
        <DigestMethod Algorithm="http://www.w3.org/2001/04/xmlenc#sha256"/>
        <DigestValue>BuyQiyuJ00cfYLyEg8lK6XDTZNKw/xAsT/irumsdM0k=</DigestValue>
      </Reference>
      <Reference URI="/xl/worksheets/sheet4.xml?ContentType=application/vnd.openxmlformats-officedocument.spreadsheetml.worksheet+xml">
        <DigestMethod Algorithm="http://www.w3.org/2001/04/xmlenc#sha256"/>
        <DigestValue>d8wr5v9bR9A8h/ec73/QDIysiPg+NBy3v+qqy1OYzVY=</DigestValue>
      </Reference>
      <Reference URI="/xl/worksheets/sheet5.xml?ContentType=application/vnd.openxmlformats-officedocument.spreadsheetml.worksheet+xml">
        <DigestMethod Algorithm="http://www.w3.org/2001/04/xmlenc#sha256"/>
        <DigestValue>/JclWxoEJ2PJLWwy3K4Tyduv/C9Fae61f6izdlQslik=</DigestValue>
      </Reference>
      <Reference URI="/xl/worksheets/sheet6.xml?ContentType=application/vnd.openxmlformats-officedocument.spreadsheetml.worksheet+xml">
        <DigestMethod Algorithm="http://www.w3.org/2001/04/xmlenc#sha256"/>
        <DigestValue>022qJtPUE9N29xtUk5MqZW6zT45A7OKgdGMobkpXXVo=</DigestValue>
      </Reference>
      <Reference URI="/xl/worksheets/sheet7.xml?ContentType=application/vnd.openxmlformats-officedocument.spreadsheetml.worksheet+xml">
        <DigestMethod Algorithm="http://www.w3.org/2001/04/xmlenc#sha256"/>
        <DigestValue>BTHrie8PskcBGVX8SYD2G+v1+zcMfp+IsbNiMKNh70A=</DigestValue>
      </Reference>
      <Reference URI="/xl/worksheets/sheet8.xml?ContentType=application/vnd.openxmlformats-officedocument.spreadsheetml.worksheet+xml">
        <DigestMethod Algorithm="http://www.w3.org/2001/04/xmlenc#sha256"/>
        <DigestValue>qSIpwef76sESsEorp/Q14JGSG4tuRa5mk5n8TaB/Rl8=</DigestValue>
      </Reference>
      <Reference URI="/xl/worksheets/sheet9.xml?ContentType=application/vnd.openxmlformats-officedocument.spreadsheetml.worksheet+xml">
        <DigestMethod Algorithm="http://www.w3.org/2001/04/xmlenc#sha256"/>
        <DigestValue>lD5q1+F5t4ut0qaE157kdl++cDILo5hiubZ62qkdKhQ=</DigestValue>
      </Reference>
    </Manifest>
    <SignatureProperties>
      <SignatureProperty Id="idSignatureTime" Target="#idPackageSignature">
        <mdssi:SignatureTime xmlns:mdssi="http://schemas.openxmlformats.org/package/2006/digital-signature">
          <mdssi:Format>YYYY-MM-DDThh:mm:ssTZD</mdssi:Format>
          <mdssi:Value>2024-02-07T07:27:55Z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2024-02-07T07:27:55Z</xd:SigningTime>
          <xd:SigningCertificate>
            <xd:Cert>
              <xd:CertDigest>
                <DigestMethod Algorithm="http://www.w3.org/2001/04/xmlenc#sha256"/>
                <DigestValue>kq96ANjMEh57xbF5Ile7UsSX8PP5m3uaEUKiwgmziS8=</DigestValue>
              </xd:CertDigest>
              <xd:IssuerSerial>
                <X509IssuerName>CN=NBG Class 2 INT Sub CA, DC=nbg, DC=ge</X509IssuerName>
                <X509SerialNumber>384455719905128987377092</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m/JmZrIW1Cy9D7vnPtJretIXso/cLNr2FXyy1tf6Ju0=</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aI8T8Z6vdtaPgOuv4yMZuX1gEUpFMuHnfkivOISvD2s=</DigestValue>
    </Reference>
  </SignedInfo>
  <SignatureValue>hiEARqspzLXUwNC2xLI33AKzs6OWuonSAQR6ARrP/Tu+SGICRRH8jzVTM/4Ao4Q+K12ovoRTe+GK
vGYiVffI/ObR9BBrK4tR1Hxe2BSGv4Cp7qqp4/esyRl//hsfuCAk7Nec7vpZ39kWSPzRkoAMiOaG
3KIZnFORclhzo5bcWgH0PGV8bSVMicRWUOWZe9sCeQCA058M9ZpytCC5monlOvkAD0ypS4bE/jQR
E2fJV6/9i09VIzMsqJgutCMeXibnuqaxcGKoEvhAK8yKPVXtD526EFvFPvhhlObL3zy55hindSIQ
wRziXB1Sd3YckVh0uBV6tFaLd2F+lraZH+DJVw==</SignatureValue>
  <KeyInfo>
    <X509Data>
      <X509Certificate>MIIGRDCCBSygAwIBAgIKOR1q0AADAAIU9jANBgkqhkiG9w0BAQsFADBKMRIwEAYKCZImiZPyLGQBGRYCZ2UxEzARBgoJkiaJk/IsZAEZFgNuYmcxHzAdBgNVBAMTFk5CRyBDbGFzcyAyIElOVCBTdWIgQ0EwHhcNMjIwNTEwMTIyOTE5WhcNMjQwNTA5MTIyOTE5WjBCMR8wHQYDVQQKExZKU0MgUGFzaGEgQmFuayBHZW9yZ2lhMR8wHQYDVQQDExZCUEIgLSBMZWxhIEdvZ2lhc2h2aWxpMIIBIjANBgkqhkiG9w0BAQEFAAOCAQ8AMIIBCgKCAQEA0ddczz12HceaHg0KDFduu5pEaRvWaOgOCwdGO5L+fFzmRdp03FY11crIhXvvHRrwCKf+EKhhZ2QfTJbMxchRBgPCvfLh+RGnAYDqaUhRpALjhMX3+rIumvgyHsoUQ2U1YOjlCJQGAQmT4ssymvfuoslcicRNJ7kbibSeksmAN3u/Gr4FSteZBK1zm3JBF5h83oYC2S+EPEEp+nbhR6A2TljdP85Jnyr2fd4vqLuvbS4e9t/O/j4R7mfvRhzYj3/mMKExEMsTHU+hD+d0CMFm/OtSCUtSMxAPavOjzMRaINLSj5oYKsVGqW92AkL0P4AAcF+CiFbTgYtkZSW0qcfQxQIDAQABo4IDMjCCAy4wPAYJKwYBBAGCNxUHBC8wLQYlKwYBBAGCNxUI5rJgg431RIaBmQmDuKFKg76EcQSDxJEzhIOIXQIBZAIBIzAdBgNVHSUEFjAUBggrBgEFBQcDAgYIKwYBBQUHAwQwCwYDVR0PBAQDAgeAMCcGCSsGAQQBgjcVCgQaMBgwCgYIKwYBBQUHAwIwCgYIKwYBBQUHAwQwHQYDVR0OBBYEFFVBokIxsg8lEBxj8lzlz05tnfPr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T+74PsHBj8lcaDmAovHaedEeJ/Kg0VtdFGeCVBq7R055LaYs7hlZveO8CAQvCFCmWwyYzYSppmIfKB5pXmOUs0i5hMgqiKwEHJbzyJlVQw71gz2rwcc6KR9j/FqQ+gsB7HAbdX+05Rgywq2Jx72DaZcKCcJ9FRd8XYt9xSwhSvScGp8tKVza/Yq+hhfw0AAaUClX1qcnrf0WdKZmEXYQoDBahO+ewsuN4aIuPRCXedsT4APKKnEhtt85yLXiapLTpMHKpyrJXjwtKPkyAnr1+51VyX3cEqBgYzmk4mGD9Lp6K85h0mW8oGIb8UJxj7lnetQSBjQd3VskIMCm1iIE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cD9sQdX0C6H9d8Zu0NtzxU7cmyGb91O0LvbuVO23VTQ=</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Yum91lVT0OPjRLt0eEb5CjTh7oBF+fvuP45mWYrVEco=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cM2l1Hv0vf0w51IyFa10jijwjT00vtYJkMS355K20Uc=</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cM2l1Hv0vf0w51IyFa10jijwjT00vtYJkMS355K20Uc=</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cM2l1Hv0vf0w51IyFa10jijwjT00vtYJkMS355K20Uc=</DigestValue>
      </Reference>
      <Reference URI="/xl/printerSettings/printerSettings18.bin?ContentType=application/vnd.openxmlformats-officedocument.spreadsheetml.printerSettings">
        <DigestMethod Algorithm="http://www.w3.org/2001/04/xmlenc#sha256"/>
        <DigestValue>cM2l1Hv0vf0w51IyFa10jijwjT00vtYJkMS355K20Uc=</DigestValue>
      </Reference>
      <Reference URI="/xl/printerSettings/printerSettings19.bin?ContentType=application/vnd.openxmlformats-officedocument.spreadsheetml.printerSettings">
        <DigestMethod Algorithm="http://www.w3.org/2001/04/xmlenc#sha256"/>
        <DigestValue>cM2l1Hv0vf0w51IyFa10jijwjT00vtYJkMS355K20Uc=</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cM2l1Hv0vf0w51IyFa10jijwjT00vtYJkMS355K20Uc=</DigestValue>
      </Reference>
      <Reference URI="/xl/printerSettings/printerSettings22.bin?ContentType=application/vnd.openxmlformats-officedocument.spreadsheetml.printerSettings">
        <DigestMethod Algorithm="http://www.w3.org/2001/04/xmlenc#sha256"/>
        <DigestValue>cM2l1Hv0vf0w51IyFa10jijwjT00vtYJkMS355K20Uc=</DigestValue>
      </Reference>
      <Reference URI="/xl/printerSettings/printerSettings23.bin?ContentType=application/vnd.openxmlformats-officedocument.spreadsheetml.printerSettings">
        <DigestMethod Algorithm="http://www.w3.org/2001/04/xmlenc#sha256"/>
        <DigestValue>cM2l1Hv0vf0w51IyFa10jijwjT00vtYJkMS355K20Uc=</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cM2l1Hv0vf0w51IyFa10jijwjT00vtYJkMS355K20Uc=</DigestValue>
      </Reference>
      <Reference URI="/xl/printerSettings/printerSettings26.bin?ContentType=application/vnd.openxmlformats-officedocument.spreadsheetml.printerSettings">
        <DigestMethod Algorithm="http://www.w3.org/2001/04/xmlenc#sha256"/>
        <DigestValue>cM2l1Hv0vf0w51IyFa10jijwjT00vtYJkMS355K20Uc=</DigestValue>
      </Reference>
      <Reference URI="/xl/printerSettings/printerSettings27.bin?ContentType=application/vnd.openxmlformats-officedocument.spreadsheetml.printerSettings">
        <DigestMethod Algorithm="http://www.w3.org/2001/04/xmlenc#sha256"/>
        <DigestValue>cM2l1Hv0vf0w51IyFa10jijwjT00vtYJkMS355K20Uc=</DigestValue>
      </Reference>
      <Reference URI="/xl/printerSettings/printerSettings28.bin?ContentType=application/vnd.openxmlformats-officedocument.spreadsheetml.printerSettings">
        <DigestMethod Algorithm="http://www.w3.org/2001/04/xmlenc#sha256"/>
        <DigestValue>cM2l1Hv0vf0w51IyFa10jijwjT00vtYJkMS355K20Uc=</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4.bin?ContentType=application/vnd.openxmlformats-officedocument.spreadsheetml.printerSettings">
        <DigestMethod Algorithm="http://www.w3.org/2001/04/xmlenc#sha256"/>
        <DigestValue>cM2l1Hv0vf0w51IyFa10jijwjT00vtYJkMS355K20Uc=</DigestValue>
      </Reference>
      <Reference URI="/xl/printerSettings/printerSettings5.bin?ContentType=application/vnd.openxmlformats-officedocument.spreadsheetml.printerSettings">
        <DigestMethod Algorithm="http://www.w3.org/2001/04/xmlenc#sha256"/>
        <DigestValue>xOveWHm41S1Um5h7OC8or36MOOgIGvJePpzLMokXKHE=</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cM2l1Hv0vf0w51IyFa10jijwjT00vtYJkMS355K20Uc=</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ppu62cMwaxsDDgUkjNI/evPVB1qtrIEfytQ4RvCdUU0=</DigestValue>
      </Reference>
      <Reference URI="/xl/styles.xml?ContentType=application/vnd.openxmlformats-officedocument.spreadsheetml.styles+xml">
        <DigestMethod Algorithm="http://www.w3.org/2001/04/xmlenc#sha256"/>
        <DigestValue>v6zEitTMUS+E/DF8jLOZRShq/iwpWtjzlrFMB0TfgfU=</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hW+y+NQbEgyP4OPHzuaCJjV+jL/xNjmu8osDAbwfzGI=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IyCq1jyb6X+wnE09Fk8h72fw9VBmEF/wYMBQMFLTykc=</DigestValue>
      </Reference>
      <Reference URI="/xl/worksheets/sheet10.xml?ContentType=application/vnd.openxmlformats-officedocument.spreadsheetml.worksheet+xml">
        <DigestMethod Algorithm="http://www.w3.org/2001/04/xmlenc#sha256"/>
        <DigestValue>0AuPR/kMv5/8Xx9K1XzTxPrHRUagzrqzUDjqo30Kqf4=</DigestValue>
      </Reference>
      <Reference URI="/xl/worksheets/sheet11.xml?ContentType=application/vnd.openxmlformats-officedocument.spreadsheetml.worksheet+xml">
        <DigestMethod Algorithm="http://www.w3.org/2001/04/xmlenc#sha256"/>
        <DigestValue>/5anqSQ2cu7ZtW6BLnS1LdLVbI4qsbCNVUNEf5BngWY=</DigestValue>
      </Reference>
      <Reference URI="/xl/worksheets/sheet12.xml?ContentType=application/vnd.openxmlformats-officedocument.spreadsheetml.worksheet+xml">
        <DigestMethod Algorithm="http://www.w3.org/2001/04/xmlenc#sha256"/>
        <DigestValue>HIllTbgJGGRqFOrMo/1nqF3vZ0JCKU4FCpKyMG2/GKI=</DigestValue>
      </Reference>
      <Reference URI="/xl/worksheets/sheet13.xml?ContentType=application/vnd.openxmlformats-officedocument.spreadsheetml.worksheet+xml">
        <DigestMethod Algorithm="http://www.w3.org/2001/04/xmlenc#sha256"/>
        <DigestValue>Q0Uv6u8G1AsxDW0Ud5aoKad/K7/z/etK+/Eir3jz4+E=</DigestValue>
      </Reference>
      <Reference URI="/xl/worksheets/sheet14.xml?ContentType=application/vnd.openxmlformats-officedocument.spreadsheetml.worksheet+xml">
        <DigestMethod Algorithm="http://www.w3.org/2001/04/xmlenc#sha256"/>
        <DigestValue>hojaIHHQHIHpWKhCZBD6OG/XqiLadfn8mvASf6/ZSgc=</DigestValue>
      </Reference>
      <Reference URI="/xl/worksheets/sheet15.xml?ContentType=application/vnd.openxmlformats-officedocument.spreadsheetml.worksheet+xml">
        <DigestMethod Algorithm="http://www.w3.org/2001/04/xmlenc#sha256"/>
        <DigestValue>kJSFuFPXR83xhX6nFs5eo8+L+0tZ2zpy1u1O8U47Apc=</DigestValue>
      </Reference>
      <Reference URI="/xl/worksheets/sheet16.xml?ContentType=application/vnd.openxmlformats-officedocument.spreadsheetml.worksheet+xml">
        <DigestMethod Algorithm="http://www.w3.org/2001/04/xmlenc#sha256"/>
        <DigestValue>9ptQ7hFfzvEb5cfoFoaufvx4oGWxdhg29InaJGEOg0Y=</DigestValue>
      </Reference>
      <Reference URI="/xl/worksheets/sheet17.xml?ContentType=application/vnd.openxmlformats-officedocument.spreadsheetml.worksheet+xml">
        <DigestMethod Algorithm="http://www.w3.org/2001/04/xmlenc#sha256"/>
        <DigestValue>xHMzPuH6Yh6xHDPLjvkgTzSIVp0/Ox5I88WvQEfXyVA=</DigestValue>
      </Reference>
      <Reference URI="/xl/worksheets/sheet18.xml?ContentType=application/vnd.openxmlformats-officedocument.spreadsheetml.worksheet+xml">
        <DigestMethod Algorithm="http://www.w3.org/2001/04/xmlenc#sha256"/>
        <DigestValue>PSOjKOOaKsohzNi6WLA2GEUov6R0KL4OADi33sPcUdU=</DigestValue>
      </Reference>
      <Reference URI="/xl/worksheets/sheet19.xml?ContentType=application/vnd.openxmlformats-officedocument.spreadsheetml.worksheet+xml">
        <DigestMethod Algorithm="http://www.w3.org/2001/04/xmlenc#sha256"/>
        <DigestValue>1xWRHuJDGtZAARbXfcpPNRQBCAydgpDZe3MeNzvW8is=</DigestValue>
      </Reference>
      <Reference URI="/xl/worksheets/sheet2.xml?ContentType=application/vnd.openxmlformats-officedocument.spreadsheetml.worksheet+xml">
        <DigestMethod Algorithm="http://www.w3.org/2001/04/xmlenc#sha256"/>
        <DigestValue>CENeZJyoCpQk/YNm97XJ5U4G0h6upaWiQd87xEXfzPQ=</DigestValue>
      </Reference>
      <Reference URI="/xl/worksheets/sheet20.xml?ContentType=application/vnd.openxmlformats-officedocument.spreadsheetml.worksheet+xml">
        <DigestMethod Algorithm="http://www.w3.org/2001/04/xmlenc#sha256"/>
        <DigestValue>GuGl/m4GQOm23fGmbfexGZLfC6Qyo7C4cEopcAVJLls=</DigestValue>
      </Reference>
      <Reference URI="/xl/worksheets/sheet21.xml?ContentType=application/vnd.openxmlformats-officedocument.spreadsheetml.worksheet+xml">
        <DigestMethod Algorithm="http://www.w3.org/2001/04/xmlenc#sha256"/>
        <DigestValue>vBjoX16olynteO5seNCnABNvKF9b+0MV9ucUsUrSu4g=</DigestValue>
      </Reference>
      <Reference URI="/xl/worksheets/sheet22.xml?ContentType=application/vnd.openxmlformats-officedocument.spreadsheetml.worksheet+xml">
        <DigestMethod Algorithm="http://www.w3.org/2001/04/xmlenc#sha256"/>
        <DigestValue>dZFZJSQf9lpxJbTYxlOFMdhkKG3Zk8C1Y2MQmOHTluk=</DigestValue>
      </Reference>
      <Reference URI="/xl/worksheets/sheet23.xml?ContentType=application/vnd.openxmlformats-officedocument.spreadsheetml.worksheet+xml">
        <DigestMethod Algorithm="http://www.w3.org/2001/04/xmlenc#sha256"/>
        <DigestValue>JvOQ72QOdyr+DO185iY46Te2ZUBt2atDgku/83mS4YM=</DigestValue>
      </Reference>
      <Reference URI="/xl/worksheets/sheet24.xml?ContentType=application/vnd.openxmlformats-officedocument.spreadsheetml.worksheet+xml">
        <DigestMethod Algorithm="http://www.w3.org/2001/04/xmlenc#sha256"/>
        <DigestValue>d1kWIw1vhe7i0Rg+O5vl1p2HK7iYCXzj1LHBiRocpnE=</DigestValue>
      </Reference>
      <Reference URI="/xl/worksheets/sheet25.xml?ContentType=application/vnd.openxmlformats-officedocument.spreadsheetml.worksheet+xml">
        <DigestMethod Algorithm="http://www.w3.org/2001/04/xmlenc#sha256"/>
        <DigestValue>pVy++Q6DdXQJIsvcNFIOhj4ruTgSV8MymyIJGw9AWOg=</DigestValue>
      </Reference>
      <Reference URI="/xl/worksheets/sheet26.xml?ContentType=application/vnd.openxmlformats-officedocument.spreadsheetml.worksheet+xml">
        <DigestMethod Algorithm="http://www.w3.org/2001/04/xmlenc#sha256"/>
        <DigestValue>TST2Yt7G2/flyClUKVXitB7QzbLR/PKmrCOqYn3v0Jg=</DigestValue>
      </Reference>
      <Reference URI="/xl/worksheets/sheet27.xml?ContentType=application/vnd.openxmlformats-officedocument.spreadsheetml.worksheet+xml">
        <DigestMethod Algorithm="http://www.w3.org/2001/04/xmlenc#sha256"/>
        <DigestValue>zuVQQCJ0tF7QNheKc0ZJHf+sBN6j315mNMjMkr1Zy2Y=</DigestValue>
      </Reference>
      <Reference URI="/xl/worksheets/sheet28.xml?ContentType=application/vnd.openxmlformats-officedocument.spreadsheetml.worksheet+xml">
        <DigestMethod Algorithm="http://www.w3.org/2001/04/xmlenc#sha256"/>
        <DigestValue>xxjqjn6QDwovAfx4CD6EO1Pp2mQnPADqgjXrzZl6tII=</DigestValue>
      </Reference>
      <Reference URI="/xl/worksheets/sheet29.xml?ContentType=application/vnd.openxmlformats-officedocument.spreadsheetml.worksheet+xml">
        <DigestMethod Algorithm="http://www.w3.org/2001/04/xmlenc#sha256"/>
        <DigestValue>OQgrestwOQQcoY4AcxwCvQLSwzmf9HQZV2etYEJ7waU=</DigestValue>
      </Reference>
      <Reference URI="/xl/worksheets/sheet3.xml?ContentType=application/vnd.openxmlformats-officedocument.spreadsheetml.worksheet+xml">
        <DigestMethod Algorithm="http://www.w3.org/2001/04/xmlenc#sha256"/>
        <DigestValue>BuyQiyuJ00cfYLyEg8lK6XDTZNKw/xAsT/irumsdM0k=</DigestValue>
      </Reference>
      <Reference URI="/xl/worksheets/sheet4.xml?ContentType=application/vnd.openxmlformats-officedocument.spreadsheetml.worksheet+xml">
        <DigestMethod Algorithm="http://www.w3.org/2001/04/xmlenc#sha256"/>
        <DigestValue>d8wr5v9bR9A8h/ec73/QDIysiPg+NBy3v+qqy1OYzVY=</DigestValue>
      </Reference>
      <Reference URI="/xl/worksheets/sheet5.xml?ContentType=application/vnd.openxmlformats-officedocument.spreadsheetml.worksheet+xml">
        <DigestMethod Algorithm="http://www.w3.org/2001/04/xmlenc#sha256"/>
        <DigestValue>/JclWxoEJ2PJLWwy3K4Tyduv/C9Fae61f6izdlQslik=</DigestValue>
      </Reference>
      <Reference URI="/xl/worksheets/sheet6.xml?ContentType=application/vnd.openxmlformats-officedocument.spreadsheetml.worksheet+xml">
        <DigestMethod Algorithm="http://www.w3.org/2001/04/xmlenc#sha256"/>
        <DigestValue>022qJtPUE9N29xtUk5MqZW6zT45A7OKgdGMobkpXXVo=</DigestValue>
      </Reference>
      <Reference URI="/xl/worksheets/sheet7.xml?ContentType=application/vnd.openxmlformats-officedocument.spreadsheetml.worksheet+xml">
        <DigestMethod Algorithm="http://www.w3.org/2001/04/xmlenc#sha256"/>
        <DigestValue>BTHrie8PskcBGVX8SYD2G+v1+zcMfp+IsbNiMKNh70A=</DigestValue>
      </Reference>
      <Reference URI="/xl/worksheets/sheet8.xml?ContentType=application/vnd.openxmlformats-officedocument.spreadsheetml.worksheet+xml">
        <DigestMethod Algorithm="http://www.w3.org/2001/04/xmlenc#sha256"/>
        <DigestValue>qSIpwef76sESsEorp/Q14JGSG4tuRa5mk5n8TaB/Rl8=</DigestValue>
      </Reference>
      <Reference URI="/xl/worksheets/sheet9.xml?ContentType=application/vnd.openxmlformats-officedocument.spreadsheetml.worksheet+xml">
        <DigestMethod Algorithm="http://www.w3.org/2001/04/xmlenc#sha256"/>
        <DigestValue>lD5q1+F5t4ut0qaE157kdl++cDILo5hiubZ62qkdKhQ=</DigestValue>
      </Reference>
    </Manifest>
    <SignatureProperties>
      <SignatureProperty Id="idSignatureTime" Target="#idPackageSignature">
        <mdssi:SignatureTime xmlns:mdssi="http://schemas.openxmlformats.org/package/2006/digital-signature">
          <mdssi:Format>YYYY-MM-DDThh:mm:ssTZD</mdssi:Format>
          <mdssi:Value>2024-02-07T07:28:23Z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2024-02-07T07:28:23Z</xd:SigningTime>
          <xd:SigningCertificate>
            <xd:Cert>
              <xd:CertDigest>
                <DigestMethod Algorithm="http://www.w3.org/2001/04/xmlenc#sha256"/>
                <DigestValue>6V1++79Qr/cLBXm7sWgQTCsAgEkJU8Qi3Wf6ZrbZ0bo=</DigestValue>
              </xd:CertDigest>
              <xd:IssuerSerial>
                <X509IssuerName>CN=NBG Class 2 INT Sub CA, DC=nbg, DC=ge</X509IssuerName>
                <X509SerialNumber>269717541753483415393526</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2024-02-07T07:13:34Z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a158bd16-c6f2-47cb-9128-4363e79f40ce_Enabled">
    <vt:lpwstr>true</vt:lpwstr>
  </property>
  <property fmtid="{D5CDD505-2E9C-101B-9397-08002B2CF9AE}" pid="8" name="MSIP_Label_a158bd16-c6f2-47cb-9128-4363e79f40ce_SetDate">
    <vt:lpwstr>2023-08-01T11:32:24Z</vt:lpwstr>
  </property>
  <property fmtid="{D5CDD505-2E9C-101B-9397-08002B2CF9AE}" pid="9" name="MSIP_Label_a158bd16-c6f2-47cb-9128-4363e79f40ce_Method">
    <vt:lpwstr>Privileged</vt:lpwstr>
  </property>
  <property fmtid="{D5CDD505-2E9C-101B-9397-08002B2CF9AE}" pid="10" name="MSIP_Label_a158bd16-c6f2-47cb-9128-4363e79f40ce_Name">
    <vt:lpwstr>Public C0</vt:lpwstr>
  </property>
  <property fmtid="{D5CDD505-2E9C-101B-9397-08002B2CF9AE}" pid="11" name="MSIP_Label_a158bd16-c6f2-47cb-9128-4363e79f40ce_SiteId">
    <vt:lpwstr>91e167b0-e7f3-47d0-b08e-ac1e6b839fc3</vt:lpwstr>
  </property>
  <property fmtid="{D5CDD505-2E9C-101B-9397-08002B2CF9AE}" pid="12" name="MSIP_Label_a158bd16-c6f2-47cb-9128-4363e79f40ce_ActionId">
    <vt:lpwstr>bdc5bc21-c9c6-4ca3-8335-22b21a7bfbd3</vt:lpwstr>
  </property>
  <property fmtid="{D5CDD505-2E9C-101B-9397-08002B2CF9AE}" pid="13" name="MSIP_Label_a158bd16-c6f2-47cb-9128-4363e79f40ce_ContentBits">
    <vt:lpwstr>2</vt:lpwstr>
  </property>
</Properties>
</file>